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 PARTIR DE 2020\IEF 2021\Edital PERD 2021\5. CELEBRAÇÃO DO TERMO DE PARCERIA\2021 12 15 pesquisa de mercado e memoria de calculo atualizada\"/>
    </mc:Choice>
  </mc:AlternateContent>
  <xr:revisionPtr revIDLastSave="0" documentId="8_{68A94124-538E-427B-A918-D5E9228CC3AF}" xr6:coauthVersionLast="47" xr6:coauthVersionMax="47" xr10:uidLastSave="{00000000-0000-0000-0000-000000000000}"/>
  <bookViews>
    <workbookView xWindow="0" yWindow="0" windowWidth="28800" windowHeight="12435" tabRatio="701" firstSheet="9" activeTab="9" xr2:uid="{00000000-000D-0000-FFFF-FFFF00000000}"/>
  </bookViews>
  <sheets>
    <sheet name="Capa" sheetId="11" r:id="rId1"/>
    <sheet name="Sintético" sheetId="4" r:id="rId2"/>
    <sheet name="Gastos das Atividades" sheetId="21" r:id="rId3"/>
    <sheet name="Analítico" sheetId="17" r:id="rId4"/>
    <sheet name="Encargos e Benefícios" sheetId="18" r:id="rId5"/>
    <sheet name="Gastos com Pessoal" sheetId="14" r:id="rId6"/>
    <sheet name="Bens" sheetId="8" r:id="rId7"/>
    <sheet name="Gastos Gerais" sheetId="22" r:id="rId8"/>
    <sheet name="Desmobilização" sheetId="23" r:id="rId9"/>
    <sheet name="Assinatura" sheetId="12" r:id="rId10"/>
    <sheet name="Graficos" sheetId="25" state="hidden" r:id="rId11"/>
    <sheet name="Plano" sheetId="24" state="hidden" r:id="rId12"/>
  </sheets>
  <externalReferences>
    <externalReference r:id="rId13"/>
  </externalReferences>
  <definedNames>
    <definedName name="_xlnm._FilterDatabase" localSheetId="8" hidden="1">Desmobilização!$A$3:$H$204</definedName>
    <definedName name="_xlnm._FilterDatabase" localSheetId="7" hidden="1">'Gastos Gerais'!$A$3:$H$1077</definedName>
    <definedName name="_ftn1" localSheetId="1">Sintético!#REF!</definedName>
    <definedName name="_ftnref1" localSheetId="1">Sintético!#REF!</definedName>
    <definedName name="Aquisição_de_Bens_Permanentes">Plano!$E$2:$E$14</definedName>
    <definedName name="Area">'Gastos com Pessoal'!#REF!</definedName>
    <definedName name="_xlnm.Print_Area" localSheetId="3">Analítico!$A$2:$BL$134</definedName>
    <definedName name="_xlnm.Print_Area" localSheetId="9">Assinatura!$A$1:$F$13</definedName>
    <definedName name="_xlnm.Print_Area" localSheetId="6">Bens!$A$1:$H$104</definedName>
    <definedName name="_xlnm.Print_Area" localSheetId="0">Capa!$A$1:$A$7</definedName>
    <definedName name="_xlnm.Print_Area" localSheetId="8">Desmobilização!$A$1:$H$204</definedName>
    <definedName name="_xlnm.Print_Area" localSheetId="4">'Encargos e Benefícios'!$A$1:$V$138</definedName>
    <definedName name="_xlnm.Print_Area" localSheetId="5">'Gastos com Pessoal'!$A$1:$AL$130</definedName>
    <definedName name="_xlnm.Print_Area" localSheetId="2">'Gastos das Atividades'!$A$2:$BV$43</definedName>
    <definedName name="_xlnm.Print_Area" localSheetId="7">'Gastos Gerais'!$A$1:$H$1077</definedName>
    <definedName name="_xlnm.Print_Area" localSheetId="1">Sintético!$A$1:$BL$26</definedName>
    <definedName name="área_destinada">Plano!$I$2:$I$3</definedName>
    <definedName name="Benefícios">Analítico!$B$44:$B$50</definedName>
    <definedName name="Beneficios2">Analítico!$B$45:$B$50</definedName>
    <definedName name="Beneficios3">'Gastos com Pessoal'!$CF$1:$CF$7</definedName>
    <definedName name="Bens">Analítico!$B$118:$B$130</definedName>
    <definedName name="Categorias">Plano!$C$1:$D$1</definedName>
    <definedName name="Dropdown1" localSheetId="1">Sintético!#REF!</definedName>
    <definedName name="Gastos_com_Pessoal">Plano!$C$2:$C$27</definedName>
    <definedName name="Gastos_Gerais">Plano!$D$2:$D$63</definedName>
    <definedName name="Gerais">Analítico!$B$54:$B$115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3">Analítico!$A:$B,Analítico!$3:$4</definedName>
    <definedName name="_xlnm.Print_Titles" localSheetId="8">Desmobilização!$2:$3</definedName>
    <definedName name="_xlnm.Print_Titles" localSheetId="4">'Encargos e Benefícios'!$2:$5</definedName>
    <definedName name="_xlnm.Print_Titles" localSheetId="5">'Gastos com Pessoal'!$4:$6</definedName>
    <definedName name="_xlnm.Print_Titles" localSheetId="7">'Gastos Gerais'!$2:$3</definedName>
    <definedName name="_xlnm.Print_Titles" localSheetId="1">Sintético!$A:$B,Sintético!$2:$3</definedName>
    <definedName name="Transferência_para_Reserva_de_Recursos">Plano!$F$1:$F$1</definedName>
    <definedName name="VinculoPT" localSheetId="11">INDIRECT(CONCATENATE("'Gasto das Atividades'!$B$6:$B$",COUNTA([1]Atividades!$B$4:$B$35)+5))</definedName>
    <definedName name="VinculoPT">INDIRECT(CONCATENATE("'Gastos das Atividades'!$B$5:$B$",COUNTA('Gastos das Atividades'!$B$5:$B$40)+4))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2" l="1"/>
  <c r="I48" i="22"/>
  <c r="I57" i="22"/>
  <c r="I61" i="22"/>
  <c r="I62" i="22"/>
  <c r="B20" i="14" l="1"/>
  <c r="B21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E19" i="18" l="1"/>
  <c r="M19" i="18" s="1"/>
  <c r="P19" i="18"/>
  <c r="Q19" i="18"/>
  <c r="R19" i="18"/>
  <c r="AF16" i="18"/>
  <c r="AF17" i="18"/>
  <c r="AF18" i="18"/>
  <c r="AF19" i="18"/>
  <c r="AF20" i="18"/>
  <c r="E18" i="18"/>
  <c r="M18" i="18" s="1"/>
  <c r="BM8" i="14"/>
  <c r="BN8" i="14" s="1"/>
  <c r="BY27" i="17" s="1"/>
  <c r="BQ8" i="14"/>
  <c r="BR8" i="14" s="1"/>
  <c r="BZ27" i="17" s="1"/>
  <c r="BU8" i="14"/>
  <c r="BV8" i="14" s="1"/>
  <c r="CA27" i="17" s="1"/>
  <c r="BY8" i="14"/>
  <c r="BZ8" i="14" s="1"/>
  <c r="CB27" i="17" s="1"/>
  <c r="CC8" i="14"/>
  <c r="CD8" i="14" s="1"/>
  <c r="CC27" i="17" s="1"/>
  <c r="C20" i="14"/>
  <c r="Z1" i="18"/>
  <c r="AA1" i="18" s="1"/>
  <c r="BV44" i="17" s="1"/>
  <c r="BK1" i="14"/>
  <c r="BL1" i="14" s="1"/>
  <c r="BX44" i="17" s="1"/>
  <c r="BO1" i="14"/>
  <c r="BP1" i="14" s="1"/>
  <c r="BZ44" i="17" s="1"/>
  <c r="BS1" i="14"/>
  <c r="BT1" i="14" s="1"/>
  <c r="CB44" i="17" s="1"/>
  <c r="BW1" i="14"/>
  <c r="BX1" i="14" s="1"/>
  <c r="CD44" i="17" s="1"/>
  <c r="CA1" i="14"/>
  <c r="CB1" i="14" s="1"/>
  <c r="CF44" i="17" s="1"/>
  <c r="Z2" i="18"/>
  <c r="AA2" i="18" s="1"/>
  <c r="BV45" i="17" s="1"/>
  <c r="AB2" i="18"/>
  <c r="AC2" i="18" s="1"/>
  <c r="BW45" i="17" s="1"/>
  <c r="BK2" i="14"/>
  <c r="BL2" i="14" s="1"/>
  <c r="BX45" i="17" s="1"/>
  <c r="BM2" i="14"/>
  <c r="BN2" i="14" s="1"/>
  <c r="BY45" i="17" s="1"/>
  <c r="BO2" i="14"/>
  <c r="BP2" i="14" s="1"/>
  <c r="BZ45" i="17" s="1"/>
  <c r="BQ2" i="14"/>
  <c r="BR2" i="14" s="1"/>
  <c r="CA45" i="17" s="1"/>
  <c r="BS2" i="14"/>
  <c r="BT2" i="14" s="1"/>
  <c r="CB45" i="17" s="1"/>
  <c r="BU2" i="14"/>
  <c r="BV2" i="14" s="1"/>
  <c r="CC45" i="17" s="1"/>
  <c r="BW2" i="14"/>
  <c r="BX2" i="14" s="1"/>
  <c r="CD45" i="17" s="1"/>
  <c r="BY2" i="14"/>
  <c r="BZ2" i="14" s="1"/>
  <c r="CE45" i="17" s="1"/>
  <c r="CA2" i="14"/>
  <c r="CB2" i="14" s="1"/>
  <c r="CF45" i="17" s="1"/>
  <c r="CC2" i="14"/>
  <c r="CD2" i="14" s="1"/>
  <c r="CG45" i="17" s="1"/>
  <c r="J20" i="14"/>
  <c r="O20" i="14" s="1"/>
  <c r="Z3" i="18"/>
  <c r="AA3" i="18" s="1"/>
  <c r="BV46" i="17" s="1"/>
  <c r="AB3" i="18"/>
  <c r="AC3" i="18" s="1"/>
  <c r="BW46" i="17" s="1"/>
  <c r="BK3" i="14"/>
  <c r="BL3" i="14" s="1"/>
  <c r="BX46" i="17" s="1"/>
  <c r="BM3" i="14"/>
  <c r="BN3" i="14" s="1"/>
  <c r="BY46" i="17" s="1"/>
  <c r="BO3" i="14"/>
  <c r="BP3" i="14" s="1"/>
  <c r="BZ46" i="17" s="1"/>
  <c r="BQ3" i="14"/>
  <c r="BR3" i="14" s="1"/>
  <c r="CA46" i="17" s="1"/>
  <c r="BS3" i="14"/>
  <c r="BT3" i="14" s="1"/>
  <c r="CB46" i="17" s="1"/>
  <c r="BU3" i="14"/>
  <c r="BV3" i="14" s="1"/>
  <c r="CC46" i="17" s="1"/>
  <c r="BW3" i="14"/>
  <c r="BX3" i="14" s="1"/>
  <c r="CD46" i="17" s="1"/>
  <c r="BY3" i="14"/>
  <c r="BZ3" i="14" s="1"/>
  <c r="CE46" i="17" s="1"/>
  <c r="CA3" i="14"/>
  <c r="CB3" i="14" s="1"/>
  <c r="CF46" i="17" s="1"/>
  <c r="CC3" i="14"/>
  <c r="CD3" i="14" s="1"/>
  <c r="CG46" i="17" s="1"/>
  <c r="Z4" i="18"/>
  <c r="AA4" i="18" s="1"/>
  <c r="BV47" i="17" s="1"/>
  <c r="AB4" i="18"/>
  <c r="AC4" i="18" s="1"/>
  <c r="BW47" i="17" s="1"/>
  <c r="BK4" i="14"/>
  <c r="BL4" i="14" s="1"/>
  <c r="BX47" i="17" s="1"/>
  <c r="BM4" i="14"/>
  <c r="BN4" i="14" s="1"/>
  <c r="BY47" i="17" s="1"/>
  <c r="BO4" i="14"/>
  <c r="BP4" i="14" s="1"/>
  <c r="BZ47" i="17" s="1"/>
  <c r="BQ4" i="14"/>
  <c r="BR4" i="14" s="1"/>
  <c r="CA47" i="17" s="1"/>
  <c r="BS4" i="14"/>
  <c r="BT4" i="14" s="1"/>
  <c r="CB47" i="17" s="1"/>
  <c r="BU4" i="14"/>
  <c r="BV4" i="14" s="1"/>
  <c r="CC47" i="17" s="1"/>
  <c r="BW4" i="14"/>
  <c r="BX4" i="14" s="1"/>
  <c r="CD47" i="17" s="1"/>
  <c r="BY4" i="14"/>
  <c r="BZ4" i="14" s="1"/>
  <c r="CE47" i="17" s="1"/>
  <c r="CA4" i="14"/>
  <c r="CB4" i="14" s="1"/>
  <c r="CF47" i="17" s="1"/>
  <c r="CC4" i="14"/>
  <c r="CD4" i="14" s="1"/>
  <c r="CG47" i="17" s="1"/>
  <c r="Z5" i="18"/>
  <c r="AA5" i="18" s="1"/>
  <c r="BV48" i="17" s="1"/>
  <c r="AB5" i="18"/>
  <c r="AC5" i="18" s="1"/>
  <c r="BW48" i="17" s="1"/>
  <c r="BK5" i="14"/>
  <c r="BL5" i="14" s="1"/>
  <c r="BX48" i="17" s="1"/>
  <c r="BM5" i="14"/>
  <c r="BN5" i="14" s="1"/>
  <c r="BY48" i="17" s="1"/>
  <c r="BO5" i="14"/>
  <c r="BP5" i="14" s="1"/>
  <c r="BZ48" i="17" s="1"/>
  <c r="BQ5" i="14"/>
  <c r="BR5" i="14" s="1"/>
  <c r="CA48" i="17" s="1"/>
  <c r="BS5" i="14"/>
  <c r="BT5" i="14" s="1"/>
  <c r="CB48" i="17" s="1"/>
  <c r="BU5" i="14"/>
  <c r="BV5" i="14" s="1"/>
  <c r="CC48" i="17" s="1"/>
  <c r="BW5" i="14"/>
  <c r="BX5" i="14" s="1"/>
  <c r="CD48" i="17" s="1"/>
  <c r="BY5" i="14"/>
  <c r="BZ5" i="14" s="1"/>
  <c r="CE48" i="17" s="1"/>
  <c r="CA5" i="14"/>
  <c r="CB5" i="14" s="1"/>
  <c r="CF48" i="17" s="1"/>
  <c r="CC5" i="14"/>
  <c r="CD5" i="14" s="1"/>
  <c r="CG48" i="17" s="1"/>
  <c r="Z6" i="18"/>
  <c r="AA6" i="18" s="1"/>
  <c r="BV49" i="17" s="1"/>
  <c r="AB6" i="18"/>
  <c r="AC6" i="18" s="1"/>
  <c r="BW49" i="17" s="1"/>
  <c r="BK6" i="14"/>
  <c r="BL6" i="14" s="1"/>
  <c r="BX49" i="17" s="1"/>
  <c r="BM6" i="14"/>
  <c r="BN6" i="14" s="1"/>
  <c r="BY49" i="17" s="1"/>
  <c r="BO6" i="14"/>
  <c r="BP6" i="14" s="1"/>
  <c r="BZ49" i="17" s="1"/>
  <c r="BQ6" i="14"/>
  <c r="BR6" i="14" s="1"/>
  <c r="CA49" i="17" s="1"/>
  <c r="BS6" i="14"/>
  <c r="BT6" i="14" s="1"/>
  <c r="CB49" i="17" s="1"/>
  <c r="BU6" i="14"/>
  <c r="BV6" i="14" s="1"/>
  <c r="CC49" i="17" s="1"/>
  <c r="BW6" i="14"/>
  <c r="BX6" i="14" s="1"/>
  <c r="CD49" i="17" s="1"/>
  <c r="BY6" i="14"/>
  <c r="BZ6" i="14" s="1"/>
  <c r="CE49" i="17" s="1"/>
  <c r="CA6" i="14"/>
  <c r="CB6" i="14" s="1"/>
  <c r="CF49" i="17" s="1"/>
  <c r="CC6" i="14"/>
  <c r="CD6" i="14" s="1"/>
  <c r="CG49" i="17" s="1"/>
  <c r="Z7" i="18"/>
  <c r="AA7" i="18" s="1"/>
  <c r="BV50" i="17" s="1"/>
  <c r="AB7" i="18"/>
  <c r="AC7" i="18" s="1"/>
  <c r="BW50" i="17" s="1"/>
  <c r="BK7" i="14"/>
  <c r="BL7" i="14" s="1"/>
  <c r="BX50" i="17" s="1"/>
  <c r="BM7" i="14"/>
  <c r="BN7" i="14" s="1"/>
  <c r="BY50" i="17" s="1"/>
  <c r="BO7" i="14"/>
  <c r="BP7" i="14" s="1"/>
  <c r="BZ50" i="17" s="1"/>
  <c r="BQ7" i="14"/>
  <c r="BR7" i="14" s="1"/>
  <c r="CA50" i="17" s="1"/>
  <c r="BS7" i="14"/>
  <c r="BT7" i="14" s="1"/>
  <c r="CB50" i="17" s="1"/>
  <c r="BU7" i="14"/>
  <c r="BV7" i="14" s="1"/>
  <c r="CC50" i="17" s="1"/>
  <c r="BW7" i="14"/>
  <c r="BX7" i="14" s="1"/>
  <c r="CD50" i="17" s="1"/>
  <c r="BY7" i="14"/>
  <c r="BZ7" i="14" s="1"/>
  <c r="CE50" i="17" s="1"/>
  <c r="CA7" i="14"/>
  <c r="CB7" i="14" s="1"/>
  <c r="CF50" i="17" s="1"/>
  <c r="CC7" i="14"/>
  <c r="CD7" i="14" s="1"/>
  <c r="CG50" i="17" s="1"/>
  <c r="AF7" i="18"/>
  <c r="AF8" i="18" s="1"/>
  <c r="AF9" i="18" s="1"/>
  <c r="AF10" i="18" s="1"/>
  <c r="AF11" i="18" s="1"/>
  <c r="AF12" i="18" s="1"/>
  <c r="N39" i="17"/>
  <c r="T39" i="17"/>
  <c r="Z39" i="17"/>
  <c r="AF39" i="17"/>
  <c r="AL39" i="17"/>
  <c r="AR39" i="17"/>
  <c r="AX39" i="17"/>
  <c r="E20" i="18"/>
  <c r="M20" i="18" s="1"/>
  <c r="E6" i="18"/>
  <c r="C14" i="14"/>
  <c r="P20" i="18"/>
  <c r="C21" i="14"/>
  <c r="P13" i="18"/>
  <c r="I14" i="14"/>
  <c r="N14" i="14"/>
  <c r="Q20" i="18"/>
  <c r="Q13" i="18"/>
  <c r="J14" i="14"/>
  <c r="O14" i="14"/>
  <c r="R20" i="18"/>
  <c r="R13" i="18"/>
  <c r="K14" i="14"/>
  <c r="P14" i="14"/>
  <c r="C105" i="22"/>
  <c r="H105" i="22" s="1"/>
  <c r="C112" i="22"/>
  <c r="H112" i="22" s="1"/>
  <c r="C116" i="22"/>
  <c r="H116" i="22" s="1"/>
  <c r="C122" i="22"/>
  <c r="H122" i="22" s="1"/>
  <c r="C138" i="22"/>
  <c r="H138" i="22" s="1"/>
  <c r="C142" i="22"/>
  <c r="C148" i="22"/>
  <c r="H148" i="22" s="1"/>
  <c r="C160" i="22"/>
  <c r="H160" i="22" s="1"/>
  <c r="H142" i="22"/>
  <c r="H7" i="22"/>
  <c r="H84" i="22"/>
  <c r="H85" i="22"/>
  <c r="H86" i="22"/>
  <c r="H87" i="22"/>
  <c r="H88" i="22"/>
  <c r="H89" i="22"/>
  <c r="H158" i="22"/>
  <c r="H130" i="22"/>
  <c r="H128" i="22"/>
  <c r="H129" i="22"/>
  <c r="H174" i="22"/>
  <c r="H170" i="22"/>
  <c r="H171" i="22"/>
  <c r="H172" i="22"/>
  <c r="H166" i="22"/>
  <c r="H167" i="22"/>
  <c r="H168" i="22"/>
  <c r="H164" i="22"/>
  <c r="C161" i="22"/>
  <c r="H161" i="22" s="1"/>
  <c r="C162" i="22"/>
  <c r="H162" i="22" s="1"/>
  <c r="H149" i="22"/>
  <c r="H150" i="22"/>
  <c r="H143" i="22"/>
  <c r="H144" i="22"/>
  <c r="H145" i="22"/>
  <c r="H146" i="22"/>
  <c r="H139" i="22"/>
  <c r="H140" i="22"/>
  <c r="H134" i="22"/>
  <c r="H135" i="22"/>
  <c r="H136" i="22"/>
  <c r="H117" i="22"/>
  <c r="H118" i="22"/>
  <c r="H119" i="22"/>
  <c r="H120" i="22"/>
  <c r="H132" i="22"/>
  <c r="H123" i="22"/>
  <c r="H124" i="22"/>
  <c r="H125" i="22"/>
  <c r="H126" i="22"/>
  <c r="H113" i="22"/>
  <c r="H114" i="22"/>
  <c r="H106" i="22"/>
  <c r="C107" i="22"/>
  <c r="H107" i="22" s="1"/>
  <c r="H108" i="22"/>
  <c r="H109" i="22"/>
  <c r="H110" i="22"/>
  <c r="H94" i="22"/>
  <c r="H95" i="22"/>
  <c r="H96" i="22"/>
  <c r="C97" i="22"/>
  <c r="H97" i="22" s="1"/>
  <c r="H98" i="22"/>
  <c r="H99" i="22"/>
  <c r="H100" i="22"/>
  <c r="H101" i="22"/>
  <c r="H102" i="22"/>
  <c r="H92" i="22"/>
  <c r="C68" i="25" s="1"/>
  <c r="H90" i="22"/>
  <c r="H91" i="22"/>
  <c r="H4" i="22"/>
  <c r="C5" i="22"/>
  <c r="H5" i="22" s="1"/>
  <c r="H6" i="22"/>
  <c r="H8" i="22"/>
  <c r="H9" i="22"/>
  <c r="H10" i="22"/>
  <c r="H11" i="22"/>
  <c r="C12" i="22"/>
  <c r="H14" i="22"/>
  <c r="H15" i="22"/>
  <c r="H16" i="22"/>
  <c r="H17" i="22"/>
  <c r="H18" i="22"/>
  <c r="H19" i="22"/>
  <c r="H20" i="22"/>
  <c r="H21" i="22"/>
  <c r="H22" i="22"/>
  <c r="C26" i="22"/>
  <c r="C46" i="22" s="1"/>
  <c r="C27" i="22"/>
  <c r="H27" i="22" s="1"/>
  <c r="C28" i="22"/>
  <c r="H28" i="22" s="1"/>
  <c r="C29" i="22"/>
  <c r="C49" i="22" s="1"/>
  <c r="C30" i="22"/>
  <c r="H30" i="22" s="1"/>
  <c r="C31" i="22"/>
  <c r="C51" i="22" s="1"/>
  <c r="C34" i="22"/>
  <c r="H34" i="22" s="1"/>
  <c r="C35" i="22"/>
  <c r="C55" i="22" s="1"/>
  <c r="C36" i="22"/>
  <c r="H36" i="22" s="1"/>
  <c r="C37" i="22"/>
  <c r="H37" i="22" s="1"/>
  <c r="C38" i="22"/>
  <c r="H38" i="22" s="1"/>
  <c r="C39" i="22"/>
  <c r="H39" i="22" s="1"/>
  <c r="C40" i="22"/>
  <c r="C60" i="22" s="1"/>
  <c r="C41" i="22"/>
  <c r="H41" i="22" s="1"/>
  <c r="C42" i="22"/>
  <c r="H42" i="22" s="1"/>
  <c r="C62" i="22"/>
  <c r="H156" i="22"/>
  <c r="H152" i="22"/>
  <c r="H153" i="22"/>
  <c r="H154" i="22"/>
  <c r="H176" i="22"/>
  <c r="H177" i="22"/>
  <c r="H178" i="22"/>
  <c r="H179" i="22"/>
  <c r="H180" i="22"/>
  <c r="H186" i="22"/>
  <c r="H187" i="22"/>
  <c r="H188" i="22"/>
  <c r="C182" i="22"/>
  <c r="H182" i="22" s="1"/>
  <c r="H183" i="22"/>
  <c r="B12" i="18"/>
  <c r="D14" i="18"/>
  <c r="D13" i="18"/>
  <c r="E13" i="18" s="1"/>
  <c r="D12" i="18"/>
  <c r="E16" i="18"/>
  <c r="J16" i="18"/>
  <c r="K16" i="18"/>
  <c r="L16" i="18"/>
  <c r="P16" i="18"/>
  <c r="Q16" i="18"/>
  <c r="R16" i="18"/>
  <c r="U16" i="18"/>
  <c r="AH17" i="14" s="1"/>
  <c r="E17" i="18"/>
  <c r="J17" i="18" s="1"/>
  <c r="P17" i="18"/>
  <c r="Q17" i="18"/>
  <c r="R17" i="18"/>
  <c r="U17" i="18" s="1"/>
  <c r="AH18" i="14" s="1"/>
  <c r="P18" i="18"/>
  <c r="Q18" i="18"/>
  <c r="R18" i="18"/>
  <c r="U18" i="18" s="1"/>
  <c r="AH19" i="14" s="1"/>
  <c r="U20" i="18"/>
  <c r="AH21" i="14" s="1"/>
  <c r="C18" i="14"/>
  <c r="I18" i="14"/>
  <c r="N18" i="14" s="1"/>
  <c r="R8" i="14"/>
  <c r="R9" i="14"/>
  <c r="R10" i="14"/>
  <c r="R11" i="14"/>
  <c r="R12" i="14"/>
  <c r="R13" i="14"/>
  <c r="R14" i="14"/>
  <c r="R15" i="14"/>
  <c r="R16" i="14"/>
  <c r="R17" i="14"/>
  <c r="R18" i="14"/>
  <c r="J18" i="14"/>
  <c r="O18" i="14" s="1"/>
  <c r="T18" i="14" s="1"/>
  <c r="L7" i="14"/>
  <c r="Q7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W8" i="14"/>
  <c r="W9" i="14"/>
  <c r="W10" i="14"/>
  <c r="W11" i="14"/>
  <c r="W12" i="14"/>
  <c r="W13" i="14"/>
  <c r="W14" i="14"/>
  <c r="W15" i="14"/>
  <c r="W16" i="14"/>
  <c r="W17" i="14"/>
  <c r="W18" i="14"/>
  <c r="C19" i="14"/>
  <c r="R19" i="14"/>
  <c r="V19" i="14"/>
  <c r="W19" i="14"/>
  <c r="R20" i="14"/>
  <c r="V20" i="14"/>
  <c r="W20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P21" i="18"/>
  <c r="Q21" i="18"/>
  <c r="R21" i="18"/>
  <c r="P22" i="18"/>
  <c r="Q22" i="18"/>
  <c r="R22" i="18"/>
  <c r="P23" i="18"/>
  <c r="Q23" i="18"/>
  <c r="R23" i="18"/>
  <c r="P24" i="18"/>
  <c r="Q24" i="18"/>
  <c r="R24" i="18"/>
  <c r="P25" i="18"/>
  <c r="Q25" i="18"/>
  <c r="R25" i="18"/>
  <c r="U25" i="18" s="1"/>
  <c r="P26" i="18"/>
  <c r="Q26" i="18"/>
  <c r="R26" i="18"/>
  <c r="P27" i="18"/>
  <c r="Q27" i="18"/>
  <c r="R27" i="18"/>
  <c r="P28" i="18"/>
  <c r="Q28" i="18"/>
  <c r="R28" i="18"/>
  <c r="P29" i="18"/>
  <c r="Q29" i="18"/>
  <c r="R29" i="18"/>
  <c r="P30" i="18"/>
  <c r="Q30" i="18"/>
  <c r="R30" i="18"/>
  <c r="P31" i="18"/>
  <c r="Q31" i="18"/>
  <c r="R31" i="18"/>
  <c r="P32" i="18"/>
  <c r="Q32" i="18"/>
  <c r="R32" i="18"/>
  <c r="P33" i="18"/>
  <c r="Q33" i="18"/>
  <c r="R33" i="18"/>
  <c r="U33" i="18" s="1"/>
  <c r="P34" i="18"/>
  <c r="Q34" i="18"/>
  <c r="R34" i="18"/>
  <c r="P35" i="18"/>
  <c r="Q35" i="18"/>
  <c r="R35" i="18"/>
  <c r="P36" i="18"/>
  <c r="Q36" i="18"/>
  <c r="R36" i="18"/>
  <c r="P37" i="18"/>
  <c r="Q37" i="18"/>
  <c r="R37" i="18"/>
  <c r="P38" i="18"/>
  <c r="Q38" i="18"/>
  <c r="R38" i="18"/>
  <c r="P39" i="18"/>
  <c r="Q39" i="18"/>
  <c r="R39" i="18"/>
  <c r="P40" i="18"/>
  <c r="Q40" i="18"/>
  <c r="R40" i="18"/>
  <c r="P41" i="18"/>
  <c r="Q41" i="18"/>
  <c r="R41" i="18"/>
  <c r="P42" i="18"/>
  <c r="Q42" i="18"/>
  <c r="R42" i="18"/>
  <c r="P43" i="18"/>
  <c r="Q43" i="18"/>
  <c r="R43" i="18"/>
  <c r="P44" i="18"/>
  <c r="Q44" i="18"/>
  <c r="R44" i="18"/>
  <c r="P45" i="18"/>
  <c r="Q45" i="18"/>
  <c r="R45" i="18"/>
  <c r="P46" i="18"/>
  <c r="Q46" i="18"/>
  <c r="R46" i="18"/>
  <c r="P47" i="18"/>
  <c r="Q47" i="18"/>
  <c r="R47" i="18"/>
  <c r="P48" i="18"/>
  <c r="Q48" i="18"/>
  <c r="R48" i="18"/>
  <c r="P49" i="18"/>
  <c r="Q49" i="18"/>
  <c r="R49" i="18"/>
  <c r="P50" i="18"/>
  <c r="Q50" i="18"/>
  <c r="R50" i="18"/>
  <c r="P51" i="18"/>
  <c r="Q51" i="18"/>
  <c r="R51" i="18"/>
  <c r="P52" i="18"/>
  <c r="Q52" i="18"/>
  <c r="R52" i="18"/>
  <c r="P53" i="18"/>
  <c r="Q53" i="18"/>
  <c r="R53" i="18"/>
  <c r="P54" i="18"/>
  <c r="Q54" i="18"/>
  <c r="R54" i="18"/>
  <c r="P55" i="18"/>
  <c r="Q55" i="18"/>
  <c r="R55" i="18"/>
  <c r="P56" i="18"/>
  <c r="Q56" i="18"/>
  <c r="R56" i="18"/>
  <c r="P57" i="18"/>
  <c r="Q57" i="18"/>
  <c r="R57" i="18"/>
  <c r="P58" i="18"/>
  <c r="Q58" i="18"/>
  <c r="R58" i="18"/>
  <c r="P59" i="18"/>
  <c r="Q59" i="18"/>
  <c r="R59" i="18"/>
  <c r="P60" i="18"/>
  <c r="Q60" i="18"/>
  <c r="R60" i="18"/>
  <c r="P61" i="18"/>
  <c r="Q61" i="18"/>
  <c r="R61" i="18"/>
  <c r="P62" i="18"/>
  <c r="Q62" i="18"/>
  <c r="R62" i="18"/>
  <c r="P63" i="18"/>
  <c r="Q63" i="18"/>
  <c r="R63" i="18"/>
  <c r="P64" i="18"/>
  <c r="Q64" i="18"/>
  <c r="R64" i="18"/>
  <c r="P65" i="18"/>
  <c r="Q65" i="18"/>
  <c r="R65" i="18"/>
  <c r="P66" i="18"/>
  <c r="Q66" i="18"/>
  <c r="R66" i="18"/>
  <c r="P67" i="18"/>
  <c r="Q67" i="18"/>
  <c r="R67" i="18"/>
  <c r="P68" i="18"/>
  <c r="Q68" i="18"/>
  <c r="R68" i="18"/>
  <c r="P69" i="18"/>
  <c r="Q69" i="18"/>
  <c r="R69" i="18"/>
  <c r="P70" i="18"/>
  <c r="Q70" i="18"/>
  <c r="R70" i="18"/>
  <c r="P71" i="18"/>
  <c r="Q71" i="18"/>
  <c r="R71" i="18"/>
  <c r="P72" i="18"/>
  <c r="Q72" i="18"/>
  <c r="R72" i="18"/>
  <c r="P73" i="18"/>
  <c r="Q73" i="18"/>
  <c r="R73" i="18"/>
  <c r="P74" i="18"/>
  <c r="Q74" i="18"/>
  <c r="R74" i="18"/>
  <c r="P75" i="18"/>
  <c r="Q75" i="18"/>
  <c r="R75" i="18"/>
  <c r="P76" i="18"/>
  <c r="Q76" i="18"/>
  <c r="R76" i="18"/>
  <c r="P77" i="18"/>
  <c r="Q77" i="18"/>
  <c r="R77" i="18"/>
  <c r="P78" i="18"/>
  <c r="Q78" i="18"/>
  <c r="R78" i="18"/>
  <c r="P79" i="18"/>
  <c r="Q79" i="18"/>
  <c r="R79" i="18"/>
  <c r="P80" i="18"/>
  <c r="Q80" i="18"/>
  <c r="R80" i="18"/>
  <c r="P81" i="18"/>
  <c r="Q81" i="18"/>
  <c r="R81" i="18"/>
  <c r="U81" i="18" s="1"/>
  <c r="P82" i="18"/>
  <c r="Q82" i="18"/>
  <c r="R82" i="18"/>
  <c r="P83" i="18"/>
  <c r="Q83" i="18"/>
  <c r="R83" i="18"/>
  <c r="P84" i="18"/>
  <c r="Q84" i="18"/>
  <c r="R84" i="18"/>
  <c r="P85" i="18"/>
  <c r="Q85" i="18"/>
  <c r="R85" i="18"/>
  <c r="U85" i="18" s="1"/>
  <c r="P86" i="18"/>
  <c r="Q86" i="18"/>
  <c r="R86" i="18"/>
  <c r="P87" i="18"/>
  <c r="Q87" i="18"/>
  <c r="R87" i="18"/>
  <c r="P88" i="18"/>
  <c r="Q88" i="18"/>
  <c r="R88" i="18"/>
  <c r="P89" i="18"/>
  <c r="Q89" i="18"/>
  <c r="R89" i="18"/>
  <c r="P90" i="18"/>
  <c r="Q90" i="18"/>
  <c r="R90" i="18"/>
  <c r="P91" i="18"/>
  <c r="Q91" i="18"/>
  <c r="R91" i="18"/>
  <c r="P92" i="18"/>
  <c r="Q92" i="18"/>
  <c r="R92" i="18"/>
  <c r="P93" i="18"/>
  <c r="Q93" i="18"/>
  <c r="R93" i="18"/>
  <c r="P94" i="18"/>
  <c r="Q94" i="18"/>
  <c r="R94" i="18"/>
  <c r="P95" i="18"/>
  <c r="Q95" i="18"/>
  <c r="R95" i="18"/>
  <c r="P96" i="18"/>
  <c r="Q96" i="18"/>
  <c r="R96" i="18"/>
  <c r="P97" i="18"/>
  <c r="Q97" i="18"/>
  <c r="R97" i="18"/>
  <c r="P98" i="18"/>
  <c r="Q98" i="18"/>
  <c r="R98" i="18"/>
  <c r="P99" i="18"/>
  <c r="Q99" i="18"/>
  <c r="R99" i="18"/>
  <c r="P100" i="18"/>
  <c r="Q100" i="18"/>
  <c r="R100" i="18"/>
  <c r="P101" i="18"/>
  <c r="Q101" i="18"/>
  <c r="R101" i="18"/>
  <c r="P102" i="18"/>
  <c r="Q102" i="18"/>
  <c r="R102" i="18"/>
  <c r="P103" i="18"/>
  <c r="Q103" i="18"/>
  <c r="R103" i="18"/>
  <c r="P104" i="18"/>
  <c r="Q104" i="18"/>
  <c r="R104" i="18"/>
  <c r="E21" i="18"/>
  <c r="M21" i="18" s="1"/>
  <c r="E22" i="18"/>
  <c r="J22" i="18" s="1"/>
  <c r="E23" i="18"/>
  <c r="J23" i="18" s="1"/>
  <c r="E24" i="18"/>
  <c r="J24" i="18" s="1"/>
  <c r="E25" i="18"/>
  <c r="J25" i="18" s="1"/>
  <c r="E26" i="18"/>
  <c r="J26" i="18" s="1"/>
  <c r="E27" i="18"/>
  <c r="J27" i="18" s="1"/>
  <c r="E28" i="18"/>
  <c r="J28" i="18" s="1"/>
  <c r="E29" i="18"/>
  <c r="J29" i="18"/>
  <c r="E30" i="18"/>
  <c r="J30" i="18" s="1"/>
  <c r="E31" i="18"/>
  <c r="J31" i="18" s="1"/>
  <c r="E32" i="18"/>
  <c r="J32" i="18" s="1"/>
  <c r="E33" i="18"/>
  <c r="J33" i="18" s="1"/>
  <c r="E34" i="18"/>
  <c r="J34" i="18" s="1"/>
  <c r="E35" i="18"/>
  <c r="J35" i="18" s="1"/>
  <c r="E36" i="18"/>
  <c r="J36" i="18" s="1"/>
  <c r="E37" i="18"/>
  <c r="J37" i="18" s="1"/>
  <c r="E38" i="18"/>
  <c r="J38" i="18" s="1"/>
  <c r="E39" i="18"/>
  <c r="J39" i="18" s="1"/>
  <c r="E40" i="18"/>
  <c r="J40" i="18" s="1"/>
  <c r="E41" i="18"/>
  <c r="J41" i="18" s="1"/>
  <c r="E42" i="18"/>
  <c r="J42" i="18" s="1"/>
  <c r="E43" i="18"/>
  <c r="J43" i="18" s="1"/>
  <c r="E44" i="18"/>
  <c r="J44" i="18" s="1"/>
  <c r="E45" i="18"/>
  <c r="J45" i="18" s="1"/>
  <c r="E46" i="18"/>
  <c r="J46" i="18" s="1"/>
  <c r="E47" i="18"/>
  <c r="J47" i="18" s="1"/>
  <c r="E48" i="18"/>
  <c r="J48" i="18" s="1"/>
  <c r="E49" i="18"/>
  <c r="J49" i="18" s="1"/>
  <c r="E50" i="18"/>
  <c r="K50" i="18" s="1"/>
  <c r="L50" i="18" s="1"/>
  <c r="E51" i="18"/>
  <c r="J51" i="18" s="1"/>
  <c r="E52" i="18"/>
  <c r="K52" i="18" s="1"/>
  <c r="L52" i="18" s="1"/>
  <c r="J52" i="18"/>
  <c r="E53" i="18"/>
  <c r="J53" i="18" s="1"/>
  <c r="E54" i="18"/>
  <c r="K54" i="18" s="1"/>
  <c r="L54" i="18" s="1"/>
  <c r="E55" i="18"/>
  <c r="J55" i="18" s="1"/>
  <c r="E56" i="18"/>
  <c r="K56" i="18" s="1"/>
  <c r="L56" i="18" s="1"/>
  <c r="J56" i="18"/>
  <c r="E57" i="18"/>
  <c r="J57" i="18" s="1"/>
  <c r="K57" i="18"/>
  <c r="L57" i="18" s="1"/>
  <c r="E58" i="18"/>
  <c r="K58" i="18" s="1"/>
  <c r="L58" i="18" s="1"/>
  <c r="E59" i="18"/>
  <c r="J59" i="18" s="1"/>
  <c r="E60" i="18"/>
  <c r="K60" i="18" s="1"/>
  <c r="L60" i="18" s="1"/>
  <c r="J60" i="18"/>
  <c r="E61" i="18"/>
  <c r="J61" i="18" s="1"/>
  <c r="E62" i="18"/>
  <c r="K62" i="18" s="1"/>
  <c r="L62" i="18" s="1"/>
  <c r="E63" i="18"/>
  <c r="J63" i="18" s="1"/>
  <c r="E64" i="18"/>
  <c r="K64" i="18" s="1"/>
  <c r="L64" i="18" s="1"/>
  <c r="E65" i="18"/>
  <c r="J65" i="18" s="1"/>
  <c r="K65" i="18"/>
  <c r="L65" i="18" s="1"/>
  <c r="E66" i="18"/>
  <c r="K66" i="18" s="1"/>
  <c r="L66" i="18" s="1"/>
  <c r="E67" i="18"/>
  <c r="J67" i="18" s="1"/>
  <c r="E68" i="18"/>
  <c r="K68" i="18" s="1"/>
  <c r="L68" i="18" s="1"/>
  <c r="J68" i="18"/>
  <c r="E69" i="18"/>
  <c r="J69" i="18" s="1"/>
  <c r="E70" i="18"/>
  <c r="J70" i="18" s="1"/>
  <c r="E71" i="18"/>
  <c r="J71" i="18" s="1"/>
  <c r="E72" i="18"/>
  <c r="K72" i="18" s="1"/>
  <c r="L72" i="18" s="1"/>
  <c r="E73" i="18"/>
  <c r="J73" i="18" s="1"/>
  <c r="K73" i="18"/>
  <c r="L73" i="18" s="1"/>
  <c r="E74" i="18"/>
  <c r="K74" i="18" s="1"/>
  <c r="L74" i="18" s="1"/>
  <c r="E75" i="18"/>
  <c r="J75" i="18" s="1"/>
  <c r="E76" i="18"/>
  <c r="K76" i="18" s="1"/>
  <c r="L76" i="18" s="1"/>
  <c r="J76" i="18"/>
  <c r="E77" i="18"/>
  <c r="J77" i="18" s="1"/>
  <c r="E78" i="18"/>
  <c r="K78" i="18" s="1"/>
  <c r="L78" i="18" s="1"/>
  <c r="E79" i="18"/>
  <c r="J79" i="18" s="1"/>
  <c r="E80" i="18"/>
  <c r="K80" i="18" s="1"/>
  <c r="L80" i="18" s="1"/>
  <c r="E81" i="18"/>
  <c r="J81" i="18" s="1"/>
  <c r="E82" i="18"/>
  <c r="J82" i="18" s="1"/>
  <c r="E83" i="18"/>
  <c r="J83" i="18" s="1"/>
  <c r="E84" i="18"/>
  <c r="J84" i="18" s="1"/>
  <c r="E85" i="18"/>
  <c r="J85" i="18" s="1"/>
  <c r="K85" i="18"/>
  <c r="L85" i="18" s="1"/>
  <c r="E86" i="18"/>
  <c r="K86" i="18" s="1"/>
  <c r="L86" i="18" s="1"/>
  <c r="E87" i="18"/>
  <c r="J87" i="18" s="1"/>
  <c r="E88" i="18"/>
  <c r="J88" i="18" s="1"/>
  <c r="E89" i="18"/>
  <c r="J89" i="18" s="1"/>
  <c r="E90" i="18"/>
  <c r="J90" i="18"/>
  <c r="K90" i="18"/>
  <c r="L90" i="18" s="1"/>
  <c r="E91" i="18"/>
  <c r="J91" i="18" s="1"/>
  <c r="E92" i="18"/>
  <c r="K92" i="18" s="1"/>
  <c r="L92" i="18" s="1"/>
  <c r="J92" i="18"/>
  <c r="E93" i="18"/>
  <c r="J93" i="18" s="1"/>
  <c r="E94" i="18"/>
  <c r="J94" i="18"/>
  <c r="K94" i="18"/>
  <c r="L94" i="18" s="1"/>
  <c r="E95" i="18"/>
  <c r="J95" i="18" s="1"/>
  <c r="E96" i="18"/>
  <c r="K96" i="18" s="1"/>
  <c r="L96" i="18" s="1"/>
  <c r="E97" i="18"/>
  <c r="J97" i="18" s="1"/>
  <c r="E98" i="18"/>
  <c r="K98" i="18" s="1"/>
  <c r="L98" i="18" s="1"/>
  <c r="E99" i="18"/>
  <c r="J99" i="18" s="1"/>
  <c r="E100" i="18"/>
  <c r="K100" i="18" s="1"/>
  <c r="L100" i="18" s="1"/>
  <c r="E101" i="18"/>
  <c r="J101" i="18" s="1"/>
  <c r="E102" i="18"/>
  <c r="K102" i="18" s="1"/>
  <c r="L102" i="18" s="1"/>
  <c r="E103" i="18"/>
  <c r="J103" i="18" s="1"/>
  <c r="E104" i="18"/>
  <c r="K104" i="18" s="1"/>
  <c r="L104" i="18" s="1"/>
  <c r="E11" i="18"/>
  <c r="J11" i="18"/>
  <c r="K11" i="18"/>
  <c r="L11" i="18"/>
  <c r="P11" i="18"/>
  <c r="Q11" i="18"/>
  <c r="R11" i="18"/>
  <c r="U11" i="18"/>
  <c r="E12" i="18"/>
  <c r="J12" i="18"/>
  <c r="K12" i="18"/>
  <c r="L12" i="18"/>
  <c r="P12" i="18"/>
  <c r="Q12" i="18"/>
  <c r="R12" i="18"/>
  <c r="U12" i="18"/>
  <c r="D8" i="18"/>
  <c r="C11" i="14"/>
  <c r="C12" i="14"/>
  <c r="C15" i="14"/>
  <c r="C16" i="14"/>
  <c r="C7" i="14"/>
  <c r="C8" i="14"/>
  <c r="C9" i="14"/>
  <c r="C10" i="14"/>
  <c r="C17" i="14"/>
  <c r="R7" i="18"/>
  <c r="R8" i="18"/>
  <c r="R9" i="18"/>
  <c r="R10" i="18"/>
  <c r="R14" i="18"/>
  <c r="R15" i="18"/>
  <c r="R6" i="18"/>
  <c r="E9" i="18"/>
  <c r="E7" i="18"/>
  <c r="E8" i="18"/>
  <c r="E10" i="18"/>
  <c r="E14" i="18"/>
  <c r="E15" i="18"/>
  <c r="E105" i="18"/>
  <c r="M105" i="18" s="1"/>
  <c r="O105" i="18" s="1"/>
  <c r="H8" i="14"/>
  <c r="H9" i="14"/>
  <c r="H10" i="14"/>
  <c r="H11" i="14"/>
  <c r="H12" i="14"/>
  <c r="H13" i="14"/>
  <c r="G112" i="18"/>
  <c r="I113" i="14"/>
  <c r="M113" i="14"/>
  <c r="N113" i="14"/>
  <c r="R113" i="14"/>
  <c r="S113" i="14"/>
  <c r="W113" i="14"/>
  <c r="X113" i="14"/>
  <c r="Q113" i="14"/>
  <c r="V113" i="14"/>
  <c r="J9" i="18"/>
  <c r="K9" i="18"/>
  <c r="L9" i="18"/>
  <c r="J7" i="18"/>
  <c r="K7" i="18"/>
  <c r="L7" i="18"/>
  <c r="J8" i="18"/>
  <c r="K8" i="18"/>
  <c r="L8" i="18"/>
  <c r="J10" i="18"/>
  <c r="K10" i="18"/>
  <c r="L10" i="18"/>
  <c r="J14" i="18"/>
  <c r="K14" i="18"/>
  <c r="L14" i="18"/>
  <c r="J15" i="18"/>
  <c r="K15" i="18"/>
  <c r="L15" i="18"/>
  <c r="E112" i="18"/>
  <c r="F112" i="18"/>
  <c r="P6" i="18"/>
  <c r="P7" i="18"/>
  <c r="P8" i="18"/>
  <c r="P9" i="18"/>
  <c r="P10" i="18"/>
  <c r="P14" i="18"/>
  <c r="P15" i="18"/>
  <c r="I7" i="14"/>
  <c r="I8" i="14"/>
  <c r="I9" i="14"/>
  <c r="I10" i="14"/>
  <c r="I11" i="14"/>
  <c r="I12" i="14"/>
  <c r="C13" i="14"/>
  <c r="I13" i="14"/>
  <c r="I15" i="14"/>
  <c r="I16" i="14"/>
  <c r="I17" i="14"/>
  <c r="N7" i="14"/>
  <c r="N8" i="14"/>
  <c r="N9" i="14"/>
  <c r="N10" i="14"/>
  <c r="N11" i="14"/>
  <c r="N12" i="14"/>
  <c r="N13" i="14"/>
  <c r="N15" i="14"/>
  <c r="N16" i="14"/>
  <c r="N17" i="14"/>
  <c r="S7" i="14"/>
  <c r="S8" i="14"/>
  <c r="S9" i="14"/>
  <c r="S10" i="14"/>
  <c r="S11" i="14"/>
  <c r="S12" i="14"/>
  <c r="S13" i="14"/>
  <c r="S15" i="14"/>
  <c r="S16" i="14"/>
  <c r="S17" i="14"/>
  <c r="X7" i="14"/>
  <c r="X8" i="14"/>
  <c r="X9" i="14"/>
  <c r="X10" i="14"/>
  <c r="X11" i="14"/>
  <c r="X12" i="14"/>
  <c r="X13" i="14"/>
  <c r="X15" i="14"/>
  <c r="X16" i="14"/>
  <c r="X17" i="14"/>
  <c r="Q7" i="18"/>
  <c r="Q8" i="18"/>
  <c r="Q9" i="18"/>
  <c r="Q10" i="18"/>
  <c r="Q14" i="18"/>
  <c r="Q15" i="18"/>
  <c r="Q6" i="18"/>
  <c r="J7" i="14"/>
  <c r="J8" i="14"/>
  <c r="J9" i="14"/>
  <c r="J10" i="14"/>
  <c r="J11" i="14"/>
  <c r="J12" i="14"/>
  <c r="J13" i="14"/>
  <c r="J15" i="14"/>
  <c r="J16" i="14"/>
  <c r="J17" i="14"/>
  <c r="O7" i="14"/>
  <c r="O8" i="14"/>
  <c r="O9" i="14"/>
  <c r="O10" i="14"/>
  <c r="O11" i="14"/>
  <c r="O12" i="14"/>
  <c r="O13" i="14"/>
  <c r="O15" i="14"/>
  <c r="O16" i="14"/>
  <c r="O17" i="14"/>
  <c r="T7" i="14"/>
  <c r="T8" i="14"/>
  <c r="T9" i="14"/>
  <c r="T10" i="14"/>
  <c r="T11" i="14"/>
  <c r="T12" i="14"/>
  <c r="T13" i="14"/>
  <c r="T15" i="14"/>
  <c r="T16" i="14"/>
  <c r="T17" i="14"/>
  <c r="Y7" i="14"/>
  <c r="Y8" i="14"/>
  <c r="Y9" i="14"/>
  <c r="Y10" i="14"/>
  <c r="Y11" i="14"/>
  <c r="Y12" i="14"/>
  <c r="Y13" i="14"/>
  <c r="Y15" i="14"/>
  <c r="Y16" i="14"/>
  <c r="Y17" i="14"/>
  <c r="I112" i="18"/>
  <c r="K7" i="14"/>
  <c r="K8" i="14"/>
  <c r="K9" i="14"/>
  <c r="K10" i="14"/>
  <c r="K11" i="14"/>
  <c r="K12" i="14"/>
  <c r="K13" i="14"/>
  <c r="K15" i="14"/>
  <c r="K16" i="14"/>
  <c r="P7" i="14"/>
  <c r="P8" i="14"/>
  <c r="P9" i="14"/>
  <c r="P10" i="14"/>
  <c r="P11" i="14"/>
  <c r="P12" i="14"/>
  <c r="P13" i="14"/>
  <c r="P15" i="14"/>
  <c r="P16" i="14"/>
  <c r="U7" i="14"/>
  <c r="U8" i="14"/>
  <c r="U9" i="14"/>
  <c r="U10" i="14"/>
  <c r="U11" i="14"/>
  <c r="U12" i="14"/>
  <c r="U13" i="14"/>
  <c r="U15" i="14"/>
  <c r="U16" i="14"/>
  <c r="Z7" i="14"/>
  <c r="Z8" i="14"/>
  <c r="Z9" i="14"/>
  <c r="Z10" i="14"/>
  <c r="Z11" i="14"/>
  <c r="Z12" i="14"/>
  <c r="Z13" i="14"/>
  <c r="Z15" i="14"/>
  <c r="Z16" i="14"/>
  <c r="K17" i="14"/>
  <c r="H112" i="18"/>
  <c r="J113" i="14"/>
  <c r="P17" i="14"/>
  <c r="O113" i="14"/>
  <c r="U17" i="14"/>
  <c r="T113" i="14"/>
  <c r="Z17" i="14"/>
  <c r="Y113" i="14"/>
  <c r="K113" i="14"/>
  <c r="P113" i="14"/>
  <c r="U113" i="14"/>
  <c r="Z113" i="14"/>
  <c r="E113" i="18"/>
  <c r="E114" i="18"/>
  <c r="E115" i="18"/>
  <c r="E116" i="18"/>
  <c r="E117" i="18"/>
  <c r="E118" i="18"/>
  <c r="E119" i="18"/>
  <c r="E120" i="18"/>
  <c r="E121" i="18"/>
  <c r="G7" i="8"/>
  <c r="G4" i="8"/>
  <c r="G5" i="8"/>
  <c r="G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C76" i="25" s="1"/>
  <c r="H4" i="23"/>
  <c r="H5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23" i="4"/>
  <c r="O24" i="4"/>
  <c r="P23" i="4"/>
  <c r="P24" i="4"/>
  <c r="Q23" i="4"/>
  <c r="Q24" i="4"/>
  <c r="R23" i="4"/>
  <c r="R24" i="4"/>
  <c r="S23" i="4"/>
  <c r="S24" i="4"/>
  <c r="T23" i="4"/>
  <c r="T24" i="4"/>
  <c r="U23" i="4"/>
  <c r="U24" i="4"/>
  <c r="V23" i="4"/>
  <c r="V24" i="4"/>
  <c r="W23" i="4"/>
  <c r="W24" i="4"/>
  <c r="X23" i="4"/>
  <c r="X24" i="4"/>
  <c r="Y23" i="4"/>
  <c r="Y24" i="4"/>
  <c r="Z23" i="4"/>
  <c r="Z24" i="4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C118" i="17"/>
  <c r="AC119" i="17"/>
  <c r="AC120" i="17"/>
  <c r="AC121" i="17"/>
  <c r="AC122" i="17"/>
  <c r="AC123" i="17"/>
  <c r="AC124" i="17"/>
  <c r="AC125" i="17"/>
  <c r="AC126" i="17"/>
  <c r="AC127" i="17"/>
  <c r="AC128" i="17"/>
  <c r="AC129" i="17"/>
  <c r="AC130" i="17"/>
  <c r="AC131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AK129" i="17"/>
  <c r="AK130" i="17"/>
  <c r="AK131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M118" i="17"/>
  <c r="AM119" i="17"/>
  <c r="AM120" i="17"/>
  <c r="AM121" i="17"/>
  <c r="AM122" i="17"/>
  <c r="AM123" i="17"/>
  <c r="AM124" i="17"/>
  <c r="AM125" i="17"/>
  <c r="AM126" i="17"/>
  <c r="AM127" i="17"/>
  <c r="AM128" i="17"/>
  <c r="AM129" i="17"/>
  <c r="AM130" i="17"/>
  <c r="AM131" i="17"/>
  <c r="AA23" i="4"/>
  <c r="AA24" i="4"/>
  <c r="AB23" i="4"/>
  <c r="AB24" i="4"/>
  <c r="AC23" i="4"/>
  <c r="AC24" i="4"/>
  <c r="AD23" i="4"/>
  <c r="AD24" i="4"/>
  <c r="AE23" i="4"/>
  <c r="AE24" i="4"/>
  <c r="AF23" i="4"/>
  <c r="AF24" i="4"/>
  <c r="AG23" i="4"/>
  <c r="AG24" i="4"/>
  <c r="AH23" i="4"/>
  <c r="AH24" i="4"/>
  <c r="AI23" i="4"/>
  <c r="AI24" i="4"/>
  <c r="AJ23" i="4"/>
  <c r="AJ24" i="4"/>
  <c r="AK23" i="4"/>
  <c r="AK24" i="4"/>
  <c r="AL23" i="4"/>
  <c r="AL24" i="4"/>
  <c r="AN118" i="17"/>
  <c r="AN119" i="17"/>
  <c r="AN120" i="17"/>
  <c r="AN121" i="17"/>
  <c r="AN122" i="17"/>
  <c r="AN123" i="17"/>
  <c r="AN124" i="17"/>
  <c r="AN125" i="17"/>
  <c r="AN126" i="17"/>
  <c r="AN127" i="17"/>
  <c r="AN128" i="17"/>
  <c r="AN129" i="17"/>
  <c r="AN130" i="17"/>
  <c r="AN131" i="17"/>
  <c r="AO118" i="17"/>
  <c r="AO119" i="17"/>
  <c r="AO120" i="17"/>
  <c r="AO121" i="17"/>
  <c r="AO122" i="17"/>
  <c r="AO123" i="17"/>
  <c r="AO124" i="17"/>
  <c r="AO125" i="17"/>
  <c r="AO126" i="17"/>
  <c r="AO127" i="17"/>
  <c r="AO128" i="17"/>
  <c r="AO129" i="17"/>
  <c r="AO130" i="17"/>
  <c r="AO131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Q118" i="17"/>
  <c r="AQ119" i="17"/>
  <c r="AQ120" i="17"/>
  <c r="AQ121" i="17"/>
  <c r="AQ122" i="17"/>
  <c r="AQ123" i="17"/>
  <c r="AQ124" i="17"/>
  <c r="AQ125" i="17"/>
  <c r="AQ126" i="17"/>
  <c r="AQ127" i="17"/>
  <c r="AQ128" i="17"/>
  <c r="AQ129" i="17"/>
  <c r="AQ130" i="17"/>
  <c r="AQ131" i="17"/>
  <c r="AR118" i="17"/>
  <c r="AR119" i="17"/>
  <c r="AR120" i="17"/>
  <c r="AR121" i="17"/>
  <c r="AR122" i="17"/>
  <c r="AR123" i="17"/>
  <c r="AR124" i="17"/>
  <c r="AR125" i="17"/>
  <c r="AR126" i="17"/>
  <c r="AR127" i="17"/>
  <c r="AR128" i="17"/>
  <c r="AR129" i="17"/>
  <c r="AR130" i="17"/>
  <c r="AR131" i="17"/>
  <c r="AS118" i="17"/>
  <c r="AS119" i="17"/>
  <c r="AS120" i="17"/>
  <c r="AS121" i="17"/>
  <c r="AS122" i="17"/>
  <c r="AS123" i="17"/>
  <c r="AS124" i="17"/>
  <c r="AS125" i="17"/>
  <c r="AS126" i="17"/>
  <c r="AS127" i="17"/>
  <c r="AS128" i="17"/>
  <c r="AS129" i="17"/>
  <c r="AS130" i="17"/>
  <c r="AS131" i="17"/>
  <c r="AT118" i="17"/>
  <c r="AT119" i="17"/>
  <c r="AT120" i="17"/>
  <c r="AT121" i="17"/>
  <c r="AT122" i="17"/>
  <c r="AT123" i="17"/>
  <c r="AT124" i="17"/>
  <c r="AT125" i="17"/>
  <c r="AT126" i="17"/>
  <c r="AT127" i="17"/>
  <c r="AT128" i="17"/>
  <c r="AT129" i="17"/>
  <c r="AT130" i="17"/>
  <c r="AT131" i="17"/>
  <c r="AU118" i="17"/>
  <c r="AU119" i="17"/>
  <c r="AU120" i="17"/>
  <c r="AU121" i="17"/>
  <c r="AU122" i="17"/>
  <c r="AU123" i="17"/>
  <c r="AU124" i="17"/>
  <c r="AU125" i="17"/>
  <c r="AU126" i="17"/>
  <c r="AU127" i="17"/>
  <c r="AU128" i="17"/>
  <c r="AU129" i="17"/>
  <c r="AU130" i="17"/>
  <c r="AU131" i="17"/>
  <c r="AV118" i="17"/>
  <c r="AV119" i="17"/>
  <c r="AV120" i="17"/>
  <c r="AV121" i="17"/>
  <c r="AV122" i="17"/>
  <c r="AV123" i="17"/>
  <c r="AV124" i="17"/>
  <c r="AV125" i="17"/>
  <c r="AV126" i="17"/>
  <c r="AV127" i="17"/>
  <c r="AV128" i="17"/>
  <c r="AV129" i="17"/>
  <c r="AV130" i="17"/>
  <c r="AV131" i="17"/>
  <c r="AW118" i="17"/>
  <c r="AW119" i="17"/>
  <c r="AW120" i="17"/>
  <c r="AW121" i="17"/>
  <c r="AW122" i="17"/>
  <c r="AW123" i="17"/>
  <c r="AW124" i="17"/>
  <c r="AW125" i="17"/>
  <c r="AW126" i="17"/>
  <c r="AW127" i="17"/>
  <c r="AW128" i="17"/>
  <c r="AW129" i="17"/>
  <c r="AW130" i="17"/>
  <c r="AW131" i="17"/>
  <c r="AX118" i="17"/>
  <c r="AX119" i="17"/>
  <c r="AX120" i="17"/>
  <c r="AX121" i="17"/>
  <c r="AX122" i="17"/>
  <c r="AX123" i="17"/>
  <c r="AX124" i="17"/>
  <c r="AX125" i="17"/>
  <c r="AX126" i="17"/>
  <c r="AX127" i="17"/>
  <c r="AX128" i="17"/>
  <c r="AX129" i="17"/>
  <c r="AX130" i="17"/>
  <c r="AX131" i="17"/>
  <c r="AM23" i="4"/>
  <c r="AM24" i="4"/>
  <c r="AN23" i="4"/>
  <c r="AN24" i="4"/>
  <c r="AO23" i="4"/>
  <c r="AO24" i="4"/>
  <c r="AP23" i="4"/>
  <c r="AP24" i="4"/>
  <c r="AQ23" i="4"/>
  <c r="AQ24" i="4"/>
  <c r="AR23" i="4"/>
  <c r="AR24" i="4"/>
  <c r="AS23" i="4"/>
  <c r="AS24" i="4"/>
  <c r="AT23" i="4"/>
  <c r="AT24" i="4"/>
  <c r="AU23" i="4"/>
  <c r="AU24" i="4"/>
  <c r="AV23" i="4"/>
  <c r="AV24" i="4"/>
  <c r="AW23" i="4"/>
  <c r="AW24" i="4"/>
  <c r="AX23" i="4"/>
  <c r="AX24" i="4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C23" i="4"/>
  <c r="C24" i="4"/>
  <c r="D23" i="4"/>
  <c r="D24" i="4"/>
  <c r="E23" i="4"/>
  <c r="E24" i="4"/>
  <c r="F23" i="4"/>
  <c r="F24" i="4"/>
  <c r="G23" i="4"/>
  <c r="G24" i="4"/>
  <c r="H23" i="4"/>
  <c r="H24" i="4"/>
  <c r="I23" i="4"/>
  <c r="I24" i="4"/>
  <c r="J23" i="4"/>
  <c r="J24" i="4"/>
  <c r="K23" i="4"/>
  <c r="K24" i="4"/>
  <c r="L23" i="4"/>
  <c r="L24" i="4"/>
  <c r="M23" i="4"/>
  <c r="M24" i="4"/>
  <c r="N23" i="4"/>
  <c r="N24" i="4"/>
  <c r="D13" i="17"/>
  <c r="D14" i="17"/>
  <c r="U7" i="18"/>
  <c r="AH8" i="14" s="1"/>
  <c r="AP8" i="14" s="1"/>
  <c r="AT8" i="14" s="1"/>
  <c r="AX8" i="14" s="1"/>
  <c r="U8" i="18"/>
  <c r="U9" i="18"/>
  <c r="U10" i="18"/>
  <c r="U13" i="18"/>
  <c r="U14" i="18"/>
  <c r="U15" i="18"/>
  <c r="AH16" i="14" s="1"/>
  <c r="AP16" i="14" s="1"/>
  <c r="AT16" i="14" s="1"/>
  <c r="AX16" i="14" s="1"/>
  <c r="BB16" i="14" s="1"/>
  <c r="BF16" i="14" s="1"/>
  <c r="U6" i="18"/>
  <c r="H197" i="22"/>
  <c r="H198" i="22"/>
  <c r="H199" i="22"/>
  <c r="H189" i="22"/>
  <c r="H191" i="22"/>
  <c r="H192" i="22"/>
  <c r="H193" i="22"/>
  <c r="H194" i="22"/>
  <c r="H195" i="22"/>
  <c r="H196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1004" i="22"/>
  <c r="H1005" i="22"/>
  <c r="H1006" i="22"/>
  <c r="H1007" i="22"/>
  <c r="H1008" i="22"/>
  <c r="H1009" i="22"/>
  <c r="H1010" i="22"/>
  <c r="H1011" i="22"/>
  <c r="H1012" i="22"/>
  <c r="H1013" i="22"/>
  <c r="H1014" i="22"/>
  <c r="H1015" i="22"/>
  <c r="H1016" i="22"/>
  <c r="H1017" i="22"/>
  <c r="H1018" i="22"/>
  <c r="H1019" i="22"/>
  <c r="H1020" i="22"/>
  <c r="H1021" i="22"/>
  <c r="H1022" i="22"/>
  <c r="H1023" i="22"/>
  <c r="H1024" i="22"/>
  <c r="H1025" i="22"/>
  <c r="H1026" i="22"/>
  <c r="H1027" i="22"/>
  <c r="H1028" i="22"/>
  <c r="H1029" i="22"/>
  <c r="H1030" i="22"/>
  <c r="H1031" i="22"/>
  <c r="H1032" i="22"/>
  <c r="H1033" i="22"/>
  <c r="H1034" i="22"/>
  <c r="H1035" i="22"/>
  <c r="H1036" i="22"/>
  <c r="H1037" i="22"/>
  <c r="H1038" i="22"/>
  <c r="H1039" i="22"/>
  <c r="H1040" i="22"/>
  <c r="H1041" i="22"/>
  <c r="H1042" i="22"/>
  <c r="H1043" i="22"/>
  <c r="H1044" i="22"/>
  <c r="H1045" i="22"/>
  <c r="H1046" i="22"/>
  <c r="H1047" i="22"/>
  <c r="H1048" i="22"/>
  <c r="H1049" i="22"/>
  <c r="H1050" i="22"/>
  <c r="H1051" i="22"/>
  <c r="H1052" i="22"/>
  <c r="H1053" i="22"/>
  <c r="H1054" i="22"/>
  <c r="H1055" i="22"/>
  <c r="H1056" i="22"/>
  <c r="H1057" i="22"/>
  <c r="H1058" i="22"/>
  <c r="H1059" i="22"/>
  <c r="H1060" i="22"/>
  <c r="H1061" i="22"/>
  <c r="H1062" i="22"/>
  <c r="H1063" i="22"/>
  <c r="H1064" i="22"/>
  <c r="H1065" i="22"/>
  <c r="H1066" i="22"/>
  <c r="H1067" i="22"/>
  <c r="H1068" i="22"/>
  <c r="H1069" i="22"/>
  <c r="H1070" i="22"/>
  <c r="H1071" i="22"/>
  <c r="H1072" i="22"/>
  <c r="H1073" i="22"/>
  <c r="H1074" i="22"/>
  <c r="H1075" i="22"/>
  <c r="H1076" i="22"/>
  <c r="F113" i="22"/>
  <c r="F114" i="22"/>
  <c r="F143" i="22"/>
  <c r="F144" i="22" s="1"/>
  <c r="F145" i="22" s="1"/>
  <c r="F146" i="22" s="1"/>
  <c r="AY118" i="17"/>
  <c r="AY119" i="17"/>
  <c r="AY120" i="17"/>
  <c r="AY121" i="17"/>
  <c r="AY122" i="17"/>
  <c r="AY123" i="17"/>
  <c r="AY124" i="17"/>
  <c r="AY125" i="17"/>
  <c r="AY126" i="17"/>
  <c r="AY127" i="17"/>
  <c r="AY128" i="17"/>
  <c r="AY129" i="17"/>
  <c r="AY130" i="17"/>
  <c r="AY131" i="17"/>
  <c r="AY23" i="4"/>
  <c r="AZ118" i="17"/>
  <c r="AZ119" i="17"/>
  <c r="AZ120" i="17"/>
  <c r="AZ121" i="17"/>
  <c r="AZ122" i="17"/>
  <c r="AZ123" i="17"/>
  <c r="AZ124" i="17"/>
  <c r="AZ125" i="17"/>
  <c r="AZ126" i="17"/>
  <c r="AZ127" i="17"/>
  <c r="AZ128" i="17"/>
  <c r="AZ129" i="17"/>
  <c r="AZ130" i="17"/>
  <c r="AZ131" i="17"/>
  <c r="AZ23" i="4"/>
  <c r="BA118" i="17"/>
  <c r="BA119" i="17"/>
  <c r="BA120" i="17"/>
  <c r="BA121" i="17"/>
  <c r="BA122" i="17"/>
  <c r="BA123" i="17"/>
  <c r="BA124" i="17"/>
  <c r="BA125" i="17"/>
  <c r="BA126" i="17"/>
  <c r="BA127" i="17"/>
  <c r="BA128" i="17"/>
  <c r="BA129" i="17"/>
  <c r="BA130" i="17"/>
  <c r="BA131" i="17"/>
  <c r="BA23" i="4"/>
  <c r="BB118" i="17"/>
  <c r="BB119" i="17"/>
  <c r="BB120" i="17"/>
  <c r="BB121" i="17"/>
  <c r="BB122" i="17"/>
  <c r="BB123" i="17"/>
  <c r="BB124" i="17"/>
  <c r="BB125" i="17"/>
  <c r="BB126" i="17"/>
  <c r="BB127" i="17"/>
  <c r="BB128" i="17"/>
  <c r="BB129" i="17"/>
  <c r="BB130" i="17"/>
  <c r="BB131" i="17"/>
  <c r="BB23" i="4"/>
  <c r="BC118" i="17"/>
  <c r="BC119" i="17"/>
  <c r="BC120" i="17"/>
  <c r="BC121" i="17"/>
  <c r="BC122" i="17"/>
  <c r="BC123" i="17"/>
  <c r="BC124" i="17"/>
  <c r="BC125" i="17"/>
  <c r="BC126" i="17"/>
  <c r="BC127" i="17"/>
  <c r="BC128" i="17"/>
  <c r="BC129" i="17"/>
  <c r="BC130" i="17"/>
  <c r="BC131" i="17"/>
  <c r="BC23" i="4"/>
  <c r="BD118" i="17"/>
  <c r="BD119" i="17"/>
  <c r="BD120" i="17"/>
  <c r="BD121" i="17"/>
  <c r="BD122" i="17"/>
  <c r="BD123" i="17"/>
  <c r="BD124" i="17"/>
  <c r="BD125" i="17"/>
  <c r="BD126" i="17"/>
  <c r="BD127" i="17"/>
  <c r="BD128" i="17"/>
  <c r="BD129" i="17"/>
  <c r="BD130" i="17"/>
  <c r="BD131" i="17"/>
  <c r="BD23" i="4"/>
  <c r="BE118" i="17"/>
  <c r="BE119" i="17"/>
  <c r="BE120" i="17"/>
  <c r="BE121" i="17"/>
  <c r="BE122" i="17"/>
  <c r="BE123" i="17"/>
  <c r="BE124" i="17"/>
  <c r="BE125" i="17"/>
  <c r="BE126" i="17"/>
  <c r="BE127" i="17"/>
  <c r="BE128" i="17"/>
  <c r="BE129" i="17"/>
  <c r="BE130" i="17"/>
  <c r="BE131" i="17"/>
  <c r="BE23" i="4"/>
  <c r="BF118" i="17"/>
  <c r="BF119" i="17"/>
  <c r="BF120" i="17"/>
  <c r="BF121" i="17"/>
  <c r="BF122" i="17"/>
  <c r="BF123" i="17"/>
  <c r="BF124" i="17"/>
  <c r="BF125" i="17"/>
  <c r="BF126" i="17"/>
  <c r="BF127" i="17"/>
  <c r="BF128" i="17"/>
  <c r="BF129" i="17"/>
  <c r="BF130" i="17"/>
  <c r="BF131" i="17"/>
  <c r="BF23" i="4"/>
  <c r="BG118" i="17"/>
  <c r="BG119" i="17"/>
  <c r="BG120" i="17"/>
  <c r="BG121" i="17"/>
  <c r="BG122" i="17"/>
  <c r="BG123" i="17"/>
  <c r="BG124" i="17"/>
  <c r="BG125" i="17"/>
  <c r="BG126" i="17"/>
  <c r="BG127" i="17"/>
  <c r="BG128" i="17"/>
  <c r="BG129" i="17"/>
  <c r="BG130" i="17"/>
  <c r="BG131" i="17"/>
  <c r="BG23" i="4"/>
  <c r="BH118" i="17"/>
  <c r="BH119" i="17"/>
  <c r="BH120" i="17"/>
  <c r="BH121" i="17"/>
  <c r="BH122" i="17"/>
  <c r="BH123" i="17"/>
  <c r="BH124" i="17"/>
  <c r="BH125" i="17"/>
  <c r="BH126" i="17"/>
  <c r="BH127" i="17"/>
  <c r="BH128" i="17"/>
  <c r="BH129" i="17"/>
  <c r="BH130" i="17"/>
  <c r="BH131" i="17"/>
  <c r="BH23" i="4"/>
  <c r="BI118" i="17"/>
  <c r="BI119" i="17"/>
  <c r="BI120" i="17"/>
  <c r="BI121" i="17"/>
  <c r="BI122" i="17"/>
  <c r="BI123" i="17"/>
  <c r="BI124" i="17"/>
  <c r="BI125" i="17"/>
  <c r="BI126" i="17"/>
  <c r="BI127" i="17"/>
  <c r="BI128" i="17"/>
  <c r="BI129" i="17"/>
  <c r="BI130" i="17"/>
  <c r="BI131" i="17"/>
  <c r="BI23" i="4"/>
  <c r="BJ118" i="17"/>
  <c r="BJ119" i="17"/>
  <c r="BJ120" i="17"/>
  <c r="BJ121" i="17"/>
  <c r="BJ122" i="17"/>
  <c r="BJ123" i="17"/>
  <c r="BJ124" i="17"/>
  <c r="BJ125" i="17"/>
  <c r="BJ126" i="17"/>
  <c r="BJ127" i="17"/>
  <c r="BJ128" i="17"/>
  <c r="BJ129" i="17"/>
  <c r="BJ130" i="17"/>
  <c r="BJ131" i="17"/>
  <c r="BJ23" i="4"/>
  <c r="BK23" i="4"/>
  <c r="G118" i="22"/>
  <c r="G124" i="22"/>
  <c r="G107" i="22"/>
  <c r="G108" i="22" s="1"/>
  <c r="D113" i="14"/>
  <c r="AC123" i="14"/>
  <c r="AE123" i="14"/>
  <c r="AD123" i="14"/>
  <c r="Z123" i="14"/>
  <c r="Y123" i="14"/>
  <c r="X123" i="1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AK8" i="4"/>
  <c r="AL8" i="4"/>
  <c r="AN8" i="4"/>
  <c r="AO8" i="4"/>
  <c r="AQ8" i="4"/>
  <c r="AR8" i="4"/>
  <c r="AT8" i="4"/>
  <c r="AU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AT13" i="17"/>
  <c r="AT14" i="17"/>
  <c r="AU13" i="17"/>
  <c r="AU14" i="17"/>
  <c r="AW13" i="17"/>
  <c r="AX13" i="17"/>
  <c r="AX14" i="17"/>
  <c r="AY13" i="17"/>
  <c r="AY14" i="17"/>
  <c r="AZ13" i="17"/>
  <c r="AZ14" i="17"/>
  <c r="BA13" i="17"/>
  <c r="BA14" i="17"/>
  <c r="BB13" i="17"/>
  <c r="BB14" i="17"/>
  <c r="BC13" i="17"/>
  <c r="BC14" i="17"/>
  <c r="BD13" i="17"/>
  <c r="BD14" i="17"/>
  <c r="BE13" i="17"/>
  <c r="BF13" i="17"/>
  <c r="BF14" i="17"/>
  <c r="BG13" i="17"/>
  <c r="BG14" i="17"/>
  <c r="BH13" i="17"/>
  <c r="BH14" i="17"/>
  <c r="BI13" i="17"/>
  <c r="BI14" i="17"/>
  <c r="BJ13" i="17"/>
  <c r="BJ14" i="17"/>
  <c r="AW14" i="17"/>
  <c r="BE14" i="17"/>
  <c r="AL13" i="17"/>
  <c r="AL14" i="17"/>
  <c r="AN13" i="17"/>
  <c r="AN14" i="17"/>
  <c r="AO13" i="17"/>
  <c r="AO14" i="17"/>
  <c r="AQ13" i="17"/>
  <c r="AQ14" i="17"/>
  <c r="AR13" i="17"/>
  <c r="AR14" i="17"/>
  <c r="BB12" i="4"/>
  <c r="AL12" i="4"/>
  <c r="AU12" i="4"/>
  <c r="BJ12" i="4"/>
  <c r="BJ13" i="4"/>
  <c r="AT12" i="4"/>
  <c r="BC12" i="4"/>
  <c r="BG12" i="4"/>
  <c r="BG13" i="4"/>
  <c r="AY12" i="4"/>
  <c r="AY13" i="4"/>
  <c r="AQ12" i="4"/>
  <c r="AQ13" i="4"/>
  <c r="BC13" i="4"/>
  <c r="AU13" i="4"/>
  <c r="BF12" i="4"/>
  <c r="BF13" i="4"/>
  <c r="BB13" i="4"/>
  <c r="AX12" i="4"/>
  <c r="AX13" i="4"/>
  <c r="AT13" i="4"/>
  <c r="AL13" i="4"/>
  <c r="BI12" i="4"/>
  <c r="BI13" i="4"/>
  <c r="BE12" i="4"/>
  <c r="BE13" i="4"/>
  <c r="BA12" i="4"/>
  <c r="BA13" i="4"/>
  <c r="AW12" i="4"/>
  <c r="AW13" i="4"/>
  <c r="AO12" i="4"/>
  <c r="AO13" i="4"/>
  <c r="AK12" i="4"/>
  <c r="AK13" i="4"/>
  <c r="BH12" i="4"/>
  <c r="BH13" i="4"/>
  <c r="BD12" i="4"/>
  <c r="BD13" i="4"/>
  <c r="AZ12" i="4"/>
  <c r="AZ13" i="4"/>
  <c r="AR12" i="4"/>
  <c r="AR13" i="4"/>
  <c r="AN12" i="4"/>
  <c r="AN13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5" i="23"/>
  <c r="I4" i="23"/>
  <c r="BK24" i="4"/>
  <c r="A1" i="23"/>
  <c r="A4" i="12"/>
  <c r="A1" i="8"/>
  <c r="A1" i="14"/>
  <c r="A1" i="18"/>
  <c r="B2" i="21"/>
  <c r="AG122" i="14"/>
  <c r="AO122" i="14"/>
  <c r="AS122" i="14"/>
  <c r="AF122" i="14"/>
  <c r="AN122" i="14"/>
  <c r="AR122" i="14"/>
  <c r="AV122" i="14"/>
  <c r="AZ122" i="14"/>
  <c r="AG121" i="14"/>
  <c r="AO121" i="14"/>
  <c r="AS121" i="14"/>
  <c r="AF121" i="14"/>
  <c r="AN121" i="14"/>
  <c r="AR121" i="14"/>
  <c r="AV121" i="14"/>
  <c r="AZ121" i="14"/>
  <c r="AG120" i="14"/>
  <c r="AO120" i="14"/>
  <c r="AS120" i="14"/>
  <c r="AF120" i="14"/>
  <c r="AN120" i="14"/>
  <c r="AR120" i="14"/>
  <c r="AV120" i="14"/>
  <c r="AZ120" i="14"/>
  <c r="AG119" i="14"/>
  <c r="AO119" i="14"/>
  <c r="AS119" i="14"/>
  <c r="AF119" i="14"/>
  <c r="AN119" i="14"/>
  <c r="AR119" i="14"/>
  <c r="AV119" i="14"/>
  <c r="AZ119" i="14"/>
  <c r="AG118" i="14"/>
  <c r="AO118" i="14"/>
  <c r="AS118" i="14"/>
  <c r="AF118" i="14"/>
  <c r="AN118" i="14"/>
  <c r="AR118" i="14"/>
  <c r="AV118" i="14"/>
  <c r="AZ118" i="14"/>
  <c r="AG117" i="14"/>
  <c r="AO117" i="14"/>
  <c r="AS117" i="14"/>
  <c r="AF117" i="14"/>
  <c r="AN117" i="14"/>
  <c r="AR117" i="14"/>
  <c r="AV117" i="14"/>
  <c r="AZ117" i="14"/>
  <c r="AG116" i="14"/>
  <c r="AO116" i="14"/>
  <c r="AS116" i="14"/>
  <c r="AF116" i="14"/>
  <c r="AN116" i="14"/>
  <c r="AR116" i="14"/>
  <c r="AV116" i="14"/>
  <c r="AZ116" i="14"/>
  <c r="AG115" i="14"/>
  <c r="AO115" i="14"/>
  <c r="AS115" i="14"/>
  <c r="AF115" i="14"/>
  <c r="AN115" i="14"/>
  <c r="AR115" i="14"/>
  <c r="AV115" i="14"/>
  <c r="AZ115" i="14"/>
  <c r="AG114" i="14"/>
  <c r="AO114" i="14"/>
  <c r="AS114" i="14"/>
  <c r="AF114" i="14"/>
  <c r="AN114" i="14"/>
  <c r="AR114" i="14"/>
  <c r="AV114" i="14"/>
  <c r="AZ114" i="14"/>
  <c r="AG113" i="14"/>
  <c r="AO113" i="14"/>
  <c r="AS113" i="14"/>
  <c r="AF113" i="14"/>
  <c r="BD115" i="14"/>
  <c r="BD118" i="14"/>
  <c r="BD120" i="14"/>
  <c r="BD114" i="14"/>
  <c r="BD117" i="14"/>
  <c r="BD122" i="14"/>
  <c r="BD116" i="14"/>
  <c r="BD119" i="14"/>
  <c r="BD121" i="14"/>
  <c r="AW114" i="14"/>
  <c r="BA114" i="14"/>
  <c r="BE114" i="14"/>
  <c r="AW113" i="14"/>
  <c r="BA113" i="14"/>
  <c r="AW115" i="14"/>
  <c r="BA115" i="14"/>
  <c r="BE115" i="14"/>
  <c r="AW116" i="14"/>
  <c r="BA116" i="14"/>
  <c r="BE116" i="14"/>
  <c r="AW117" i="14"/>
  <c r="BA117" i="14"/>
  <c r="BE117" i="14"/>
  <c r="AW118" i="14"/>
  <c r="BA118" i="14"/>
  <c r="BE118" i="14"/>
  <c r="AW119" i="14"/>
  <c r="BA119" i="14"/>
  <c r="BE119" i="14"/>
  <c r="AW120" i="14"/>
  <c r="BA120" i="14"/>
  <c r="BE120" i="14"/>
  <c r="AW121" i="14"/>
  <c r="BA121" i="14"/>
  <c r="BE121" i="14"/>
  <c r="AW122" i="14"/>
  <c r="BA122" i="14"/>
  <c r="BE122" i="14"/>
  <c r="AF123" i="14"/>
  <c r="AG123" i="14"/>
  <c r="AN113" i="14"/>
  <c r="AR113" i="14"/>
  <c r="AV113" i="14"/>
  <c r="AZ113" i="14"/>
  <c r="BD113" i="14"/>
  <c r="AO123" i="14"/>
  <c r="BE113" i="14"/>
  <c r="AW123" i="14"/>
  <c r="BA123" i="14"/>
  <c r="AV123" i="14"/>
  <c r="AN123" i="14"/>
  <c r="AR123" i="14"/>
  <c r="AS123" i="14"/>
  <c r="C2" i="17"/>
  <c r="BE123" i="14"/>
  <c r="AZ123" i="14"/>
  <c r="BD123" i="14"/>
  <c r="BO8" i="14"/>
  <c r="BP8" i="14" s="1"/>
  <c r="U123" i="14"/>
  <c r="T123" i="14"/>
  <c r="S123" i="14"/>
  <c r="P123" i="14"/>
  <c r="O123" i="14"/>
  <c r="N123" i="14"/>
  <c r="AF7" i="14"/>
  <c r="AF8" i="14"/>
  <c r="AN8" i="14"/>
  <c r="AF9" i="14"/>
  <c r="AN9" i="14"/>
  <c r="AF10" i="14"/>
  <c r="AN10" i="14"/>
  <c r="AF11" i="14"/>
  <c r="AN11" i="14"/>
  <c r="AF12" i="14"/>
  <c r="AN12" i="14"/>
  <c r="AF13" i="14"/>
  <c r="AN13" i="14"/>
  <c r="AF14" i="14"/>
  <c r="AN14" i="14"/>
  <c r="AF15" i="14"/>
  <c r="AN15" i="14"/>
  <c r="AF16" i="14"/>
  <c r="AN16" i="14"/>
  <c r="AF17" i="14"/>
  <c r="AN17" i="14"/>
  <c r="AF18" i="14"/>
  <c r="AN18" i="14" s="1"/>
  <c r="AR18" i="14" s="1"/>
  <c r="AV18" i="14" s="1"/>
  <c r="AZ18" i="14" s="1"/>
  <c r="BD18" i="14" s="1"/>
  <c r="AF19" i="14"/>
  <c r="AN19" i="14" s="1"/>
  <c r="AR19" i="14" s="1"/>
  <c r="AV19" i="14" s="1"/>
  <c r="AZ19" i="14" s="1"/>
  <c r="BD19" i="14" s="1"/>
  <c r="AF20" i="14"/>
  <c r="AN20" i="14" s="1"/>
  <c r="AF21" i="14"/>
  <c r="AN21" i="14" s="1"/>
  <c r="AR21" i="14" s="1"/>
  <c r="AF22" i="14"/>
  <c r="AN22" i="14" s="1"/>
  <c r="AR22" i="14" s="1"/>
  <c r="AV22" i="14" s="1"/>
  <c r="AZ22" i="14" s="1"/>
  <c r="BD22" i="14" s="1"/>
  <c r="AF23" i="14"/>
  <c r="AN23" i="14" s="1"/>
  <c r="AR23" i="14" s="1"/>
  <c r="AV23" i="14" s="1"/>
  <c r="AZ23" i="14" s="1"/>
  <c r="BD23" i="14" s="1"/>
  <c r="AF24" i="14"/>
  <c r="AN24" i="14" s="1"/>
  <c r="AR24" i="14" s="1"/>
  <c r="AV24" i="14" s="1"/>
  <c r="AZ24" i="14" s="1"/>
  <c r="BD24" i="14" s="1"/>
  <c r="AF25" i="14"/>
  <c r="AN25" i="14" s="1"/>
  <c r="AR25" i="14" s="1"/>
  <c r="AV25" i="14" s="1"/>
  <c r="AZ25" i="14" s="1"/>
  <c r="BD25" i="14" s="1"/>
  <c r="AF26" i="14"/>
  <c r="AN26" i="14" s="1"/>
  <c r="AR26" i="14" s="1"/>
  <c r="AV26" i="14" s="1"/>
  <c r="AZ26" i="14" s="1"/>
  <c r="BD26" i="14" s="1"/>
  <c r="AF27" i="14"/>
  <c r="AN27" i="14"/>
  <c r="AR27" i="14" s="1"/>
  <c r="AV27" i="14" s="1"/>
  <c r="AZ27" i="14" s="1"/>
  <c r="BD27" i="14" s="1"/>
  <c r="AF28" i="14"/>
  <c r="AN28" i="14" s="1"/>
  <c r="AR28" i="14" s="1"/>
  <c r="AV28" i="14" s="1"/>
  <c r="AZ28" i="14" s="1"/>
  <c r="BD28" i="14" s="1"/>
  <c r="AF29" i="14"/>
  <c r="AN29" i="14"/>
  <c r="AR29" i="14" s="1"/>
  <c r="AV29" i="14" s="1"/>
  <c r="AZ29" i="14" s="1"/>
  <c r="BD29" i="14" s="1"/>
  <c r="AF30" i="14"/>
  <c r="AN30" i="14" s="1"/>
  <c r="AR30" i="14" s="1"/>
  <c r="AV30" i="14" s="1"/>
  <c r="AZ30" i="14" s="1"/>
  <c r="BD30" i="14" s="1"/>
  <c r="AF31" i="14"/>
  <c r="AN31" i="14" s="1"/>
  <c r="AR31" i="14" s="1"/>
  <c r="AV31" i="14" s="1"/>
  <c r="AZ31" i="14" s="1"/>
  <c r="BD31" i="14" s="1"/>
  <c r="AF32" i="14"/>
  <c r="AN32" i="14" s="1"/>
  <c r="AR32" i="14" s="1"/>
  <c r="AV32" i="14" s="1"/>
  <c r="AZ32" i="14" s="1"/>
  <c r="BD32" i="14" s="1"/>
  <c r="AF33" i="14"/>
  <c r="AN33" i="14" s="1"/>
  <c r="AR33" i="14" s="1"/>
  <c r="AV33" i="14" s="1"/>
  <c r="AZ33" i="14" s="1"/>
  <c r="BD33" i="14" s="1"/>
  <c r="AF34" i="14"/>
  <c r="AN34" i="14" s="1"/>
  <c r="AR34" i="14" s="1"/>
  <c r="AV34" i="14" s="1"/>
  <c r="AZ34" i="14" s="1"/>
  <c r="BD34" i="14" s="1"/>
  <c r="AF35" i="14"/>
  <c r="AN35" i="14" s="1"/>
  <c r="AR35" i="14" s="1"/>
  <c r="AV35" i="14" s="1"/>
  <c r="AZ35" i="14" s="1"/>
  <c r="BD35" i="14" s="1"/>
  <c r="AF36" i="14"/>
  <c r="AN36" i="14" s="1"/>
  <c r="AR36" i="14" s="1"/>
  <c r="AV36" i="14" s="1"/>
  <c r="AZ36" i="14" s="1"/>
  <c r="BD36" i="14" s="1"/>
  <c r="AF37" i="14"/>
  <c r="AN37" i="14" s="1"/>
  <c r="AR37" i="14" s="1"/>
  <c r="AV37" i="14" s="1"/>
  <c r="AZ37" i="14" s="1"/>
  <c r="BD37" i="14" s="1"/>
  <c r="AF38" i="14"/>
  <c r="AN38" i="14" s="1"/>
  <c r="AR38" i="14" s="1"/>
  <c r="AV38" i="14" s="1"/>
  <c r="AZ38" i="14" s="1"/>
  <c r="BD38" i="14" s="1"/>
  <c r="AF39" i="14"/>
  <c r="AN39" i="14" s="1"/>
  <c r="AR39" i="14" s="1"/>
  <c r="AV39" i="14" s="1"/>
  <c r="AZ39" i="14" s="1"/>
  <c r="BD39" i="14" s="1"/>
  <c r="AF40" i="14"/>
  <c r="AN40" i="14" s="1"/>
  <c r="AR40" i="14" s="1"/>
  <c r="AV40" i="14" s="1"/>
  <c r="AZ40" i="14" s="1"/>
  <c r="BD40" i="14" s="1"/>
  <c r="AF41" i="14"/>
  <c r="AN41" i="14" s="1"/>
  <c r="AR41" i="14" s="1"/>
  <c r="AV41" i="14" s="1"/>
  <c r="AZ41" i="14" s="1"/>
  <c r="BD41" i="14" s="1"/>
  <c r="AF42" i="14"/>
  <c r="AN42" i="14" s="1"/>
  <c r="AR42" i="14" s="1"/>
  <c r="AV42" i="14" s="1"/>
  <c r="AZ42" i="14" s="1"/>
  <c r="BD42" i="14" s="1"/>
  <c r="AF43" i="14"/>
  <c r="AN43" i="14" s="1"/>
  <c r="AR43" i="14" s="1"/>
  <c r="AV43" i="14" s="1"/>
  <c r="AZ43" i="14" s="1"/>
  <c r="BD43" i="14" s="1"/>
  <c r="AF44" i="14"/>
  <c r="AN44" i="14" s="1"/>
  <c r="AR44" i="14" s="1"/>
  <c r="AV44" i="14" s="1"/>
  <c r="AZ44" i="14" s="1"/>
  <c r="BD44" i="14" s="1"/>
  <c r="AF45" i="14"/>
  <c r="AN45" i="14" s="1"/>
  <c r="AR45" i="14" s="1"/>
  <c r="AV45" i="14" s="1"/>
  <c r="AZ45" i="14" s="1"/>
  <c r="BD45" i="14" s="1"/>
  <c r="AF46" i="14"/>
  <c r="AN46" i="14" s="1"/>
  <c r="AR46" i="14" s="1"/>
  <c r="AV46" i="14" s="1"/>
  <c r="AZ46" i="14" s="1"/>
  <c r="BD46" i="14" s="1"/>
  <c r="AF47" i="14"/>
  <c r="AN47" i="14" s="1"/>
  <c r="AR47" i="14" s="1"/>
  <c r="AV47" i="14" s="1"/>
  <c r="AZ47" i="14" s="1"/>
  <c r="BD47" i="14" s="1"/>
  <c r="AF48" i="14"/>
  <c r="AN48" i="14" s="1"/>
  <c r="AR48" i="14" s="1"/>
  <c r="AV48" i="14" s="1"/>
  <c r="AZ48" i="14" s="1"/>
  <c r="BD48" i="14" s="1"/>
  <c r="AF49" i="14"/>
  <c r="AN49" i="14" s="1"/>
  <c r="AR49" i="14" s="1"/>
  <c r="AV49" i="14" s="1"/>
  <c r="AZ49" i="14" s="1"/>
  <c r="BD49" i="14" s="1"/>
  <c r="AF50" i="14"/>
  <c r="AN50" i="14" s="1"/>
  <c r="AR50" i="14" s="1"/>
  <c r="AV50" i="14" s="1"/>
  <c r="AZ50" i="14" s="1"/>
  <c r="BD50" i="14" s="1"/>
  <c r="AF51" i="14"/>
  <c r="AN51" i="14" s="1"/>
  <c r="AR51" i="14" s="1"/>
  <c r="AV51" i="14" s="1"/>
  <c r="AZ51" i="14" s="1"/>
  <c r="BD51" i="14" s="1"/>
  <c r="AF52" i="14"/>
  <c r="AN52" i="14" s="1"/>
  <c r="AR52" i="14" s="1"/>
  <c r="AV52" i="14" s="1"/>
  <c r="AZ52" i="14" s="1"/>
  <c r="BD52" i="14" s="1"/>
  <c r="AF53" i="14"/>
  <c r="AN53" i="14" s="1"/>
  <c r="AR53" i="14" s="1"/>
  <c r="AV53" i="14" s="1"/>
  <c r="AZ53" i="14" s="1"/>
  <c r="BD53" i="14" s="1"/>
  <c r="AF54" i="14"/>
  <c r="AN54" i="14" s="1"/>
  <c r="AR54" i="14" s="1"/>
  <c r="AV54" i="14" s="1"/>
  <c r="AZ54" i="14" s="1"/>
  <c r="BD54" i="14" s="1"/>
  <c r="AF55" i="14"/>
  <c r="AN55" i="14" s="1"/>
  <c r="AR55" i="14" s="1"/>
  <c r="AV55" i="14" s="1"/>
  <c r="AZ55" i="14" s="1"/>
  <c r="BD55" i="14" s="1"/>
  <c r="AF56" i="14"/>
  <c r="AN56" i="14" s="1"/>
  <c r="AR56" i="14" s="1"/>
  <c r="AV56" i="14" s="1"/>
  <c r="AZ56" i="14" s="1"/>
  <c r="BD56" i="14" s="1"/>
  <c r="AF57" i="14"/>
  <c r="AN57" i="14" s="1"/>
  <c r="AR57" i="14" s="1"/>
  <c r="AV57" i="14" s="1"/>
  <c r="AZ57" i="14" s="1"/>
  <c r="BD57" i="14" s="1"/>
  <c r="AF58" i="14"/>
  <c r="AN58" i="14" s="1"/>
  <c r="AR58" i="14" s="1"/>
  <c r="AV58" i="14" s="1"/>
  <c r="AZ58" i="14" s="1"/>
  <c r="BD58" i="14" s="1"/>
  <c r="AF59" i="14"/>
  <c r="AN59" i="14" s="1"/>
  <c r="AR59" i="14" s="1"/>
  <c r="AV59" i="14" s="1"/>
  <c r="AZ59" i="14" s="1"/>
  <c r="BD59" i="14" s="1"/>
  <c r="AF60" i="14"/>
  <c r="AN60" i="14" s="1"/>
  <c r="AR60" i="14" s="1"/>
  <c r="AV60" i="14" s="1"/>
  <c r="AZ60" i="14" s="1"/>
  <c r="BD60" i="14" s="1"/>
  <c r="AF61" i="14"/>
  <c r="AN61" i="14" s="1"/>
  <c r="AR61" i="14" s="1"/>
  <c r="AV61" i="14" s="1"/>
  <c r="AZ61" i="14" s="1"/>
  <c r="BD61" i="14" s="1"/>
  <c r="AF62" i="14"/>
  <c r="AN62" i="14" s="1"/>
  <c r="AR62" i="14" s="1"/>
  <c r="AV62" i="14" s="1"/>
  <c r="AZ62" i="14" s="1"/>
  <c r="BD62" i="14" s="1"/>
  <c r="AF63" i="14"/>
  <c r="AN63" i="14" s="1"/>
  <c r="AR63" i="14" s="1"/>
  <c r="AV63" i="14" s="1"/>
  <c r="AZ63" i="14" s="1"/>
  <c r="BD63" i="14" s="1"/>
  <c r="AF64" i="14"/>
  <c r="AN64" i="14" s="1"/>
  <c r="AR64" i="14" s="1"/>
  <c r="AV64" i="14" s="1"/>
  <c r="AZ64" i="14" s="1"/>
  <c r="BD64" i="14" s="1"/>
  <c r="AF65" i="14"/>
  <c r="AN65" i="14" s="1"/>
  <c r="AR65" i="14" s="1"/>
  <c r="AV65" i="14" s="1"/>
  <c r="AZ65" i="14" s="1"/>
  <c r="BD65" i="14" s="1"/>
  <c r="AF66" i="14"/>
  <c r="AN66" i="14" s="1"/>
  <c r="AR66" i="14" s="1"/>
  <c r="AV66" i="14" s="1"/>
  <c r="AZ66" i="14" s="1"/>
  <c r="BD66" i="14" s="1"/>
  <c r="AF67" i="14"/>
  <c r="AN67" i="14" s="1"/>
  <c r="AR67" i="14" s="1"/>
  <c r="AV67" i="14" s="1"/>
  <c r="AZ67" i="14" s="1"/>
  <c r="BD67" i="14" s="1"/>
  <c r="AF68" i="14"/>
  <c r="AN68" i="14" s="1"/>
  <c r="AR68" i="14" s="1"/>
  <c r="AV68" i="14" s="1"/>
  <c r="AZ68" i="14" s="1"/>
  <c r="BD68" i="14" s="1"/>
  <c r="AF69" i="14"/>
  <c r="AN69" i="14" s="1"/>
  <c r="AR69" i="14" s="1"/>
  <c r="AV69" i="14" s="1"/>
  <c r="AZ69" i="14" s="1"/>
  <c r="BD69" i="14" s="1"/>
  <c r="AF70" i="14"/>
  <c r="AN70" i="14" s="1"/>
  <c r="AR70" i="14" s="1"/>
  <c r="AV70" i="14" s="1"/>
  <c r="AZ70" i="14" s="1"/>
  <c r="BD70" i="14" s="1"/>
  <c r="AF71" i="14"/>
  <c r="AN71" i="14" s="1"/>
  <c r="AR71" i="14" s="1"/>
  <c r="AV71" i="14" s="1"/>
  <c r="AZ71" i="14" s="1"/>
  <c r="BD71" i="14" s="1"/>
  <c r="AF72" i="14"/>
  <c r="AN72" i="14" s="1"/>
  <c r="AR72" i="14" s="1"/>
  <c r="AV72" i="14" s="1"/>
  <c r="AZ72" i="14" s="1"/>
  <c r="BD72" i="14" s="1"/>
  <c r="AF73" i="14"/>
  <c r="AN73" i="14" s="1"/>
  <c r="AR73" i="14" s="1"/>
  <c r="AV73" i="14" s="1"/>
  <c r="AZ73" i="14" s="1"/>
  <c r="BD73" i="14" s="1"/>
  <c r="AF74" i="14"/>
  <c r="AN74" i="14" s="1"/>
  <c r="AR74" i="14" s="1"/>
  <c r="AV74" i="14" s="1"/>
  <c r="AZ74" i="14" s="1"/>
  <c r="BD74" i="14" s="1"/>
  <c r="AF75" i="14"/>
  <c r="AN75" i="14" s="1"/>
  <c r="AR75" i="14"/>
  <c r="AV75" i="14" s="1"/>
  <c r="AZ75" i="14" s="1"/>
  <c r="BD75" i="14" s="1"/>
  <c r="AF76" i="14"/>
  <c r="AN76" i="14" s="1"/>
  <c r="AR76" i="14" s="1"/>
  <c r="AV76" i="14" s="1"/>
  <c r="AZ76" i="14" s="1"/>
  <c r="BD76" i="14" s="1"/>
  <c r="AF77" i="14"/>
  <c r="AN77" i="14" s="1"/>
  <c r="AR77" i="14" s="1"/>
  <c r="AV77" i="14" s="1"/>
  <c r="AZ77" i="14" s="1"/>
  <c r="BD77" i="14" s="1"/>
  <c r="AF78" i="14"/>
  <c r="AN78" i="14" s="1"/>
  <c r="AR78" i="14" s="1"/>
  <c r="AV78" i="14" s="1"/>
  <c r="AZ78" i="14" s="1"/>
  <c r="BD78" i="14" s="1"/>
  <c r="AF79" i="14"/>
  <c r="AN79" i="14" s="1"/>
  <c r="AR79" i="14" s="1"/>
  <c r="AV79" i="14" s="1"/>
  <c r="AZ79" i="14" s="1"/>
  <c r="BD79" i="14" s="1"/>
  <c r="AF80" i="14"/>
  <c r="AN80" i="14" s="1"/>
  <c r="AR80" i="14" s="1"/>
  <c r="AV80" i="14" s="1"/>
  <c r="AZ80" i="14" s="1"/>
  <c r="BD80" i="14" s="1"/>
  <c r="AF81" i="14"/>
  <c r="AN81" i="14" s="1"/>
  <c r="AR81" i="14" s="1"/>
  <c r="AV81" i="14" s="1"/>
  <c r="AZ81" i="14" s="1"/>
  <c r="BD81" i="14" s="1"/>
  <c r="AF82" i="14"/>
  <c r="AN82" i="14" s="1"/>
  <c r="AR82" i="14" s="1"/>
  <c r="AV82" i="14" s="1"/>
  <c r="AZ82" i="14" s="1"/>
  <c r="BD82" i="14" s="1"/>
  <c r="AF83" i="14"/>
  <c r="AN83" i="14" s="1"/>
  <c r="AR83" i="14" s="1"/>
  <c r="AV83" i="14" s="1"/>
  <c r="AZ83" i="14" s="1"/>
  <c r="BD83" i="14" s="1"/>
  <c r="AF84" i="14"/>
  <c r="AN84" i="14" s="1"/>
  <c r="AR84" i="14" s="1"/>
  <c r="AV84" i="14" s="1"/>
  <c r="AZ84" i="14" s="1"/>
  <c r="BD84" i="14" s="1"/>
  <c r="AF85" i="14"/>
  <c r="AN85" i="14" s="1"/>
  <c r="AR85" i="14" s="1"/>
  <c r="AV85" i="14" s="1"/>
  <c r="AZ85" i="14" s="1"/>
  <c r="BD85" i="14" s="1"/>
  <c r="AF86" i="14"/>
  <c r="AN86" i="14" s="1"/>
  <c r="AR86" i="14" s="1"/>
  <c r="AV86" i="14" s="1"/>
  <c r="AZ86" i="14" s="1"/>
  <c r="BD86" i="14" s="1"/>
  <c r="AF87" i="14"/>
  <c r="AN87" i="14" s="1"/>
  <c r="AR87" i="14" s="1"/>
  <c r="AV87" i="14" s="1"/>
  <c r="AZ87" i="14" s="1"/>
  <c r="BD87" i="14" s="1"/>
  <c r="AF88" i="14"/>
  <c r="AN88" i="14" s="1"/>
  <c r="AR88" i="14" s="1"/>
  <c r="AV88" i="14" s="1"/>
  <c r="AZ88" i="14" s="1"/>
  <c r="BD88" i="14" s="1"/>
  <c r="AF89" i="14"/>
  <c r="AN89" i="14" s="1"/>
  <c r="AR89" i="14" s="1"/>
  <c r="AV89" i="14" s="1"/>
  <c r="AZ89" i="14" s="1"/>
  <c r="BD89" i="14" s="1"/>
  <c r="AF90" i="14"/>
  <c r="AN90" i="14" s="1"/>
  <c r="AR90" i="14" s="1"/>
  <c r="AV90" i="14" s="1"/>
  <c r="AZ90" i="14" s="1"/>
  <c r="BD90" i="14" s="1"/>
  <c r="AF91" i="14"/>
  <c r="AN91" i="14" s="1"/>
  <c r="AR91" i="14" s="1"/>
  <c r="AV91" i="14" s="1"/>
  <c r="AZ91" i="14" s="1"/>
  <c r="BD91" i="14" s="1"/>
  <c r="AF92" i="14"/>
  <c r="AN92" i="14" s="1"/>
  <c r="AR92" i="14" s="1"/>
  <c r="AV92" i="14" s="1"/>
  <c r="AZ92" i="14" s="1"/>
  <c r="BD92" i="14" s="1"/>
  <c r="AF93" i="14"/>
  <c r="AN93" i="14" s="1"/>
  <c r="AR93" i="14" s="1"/>
  <c r="AV93" i="14" s="1"/>
  <c r="AZ93" i="14" s="1"/>
  <c r="BD93" i="14" s="1"/>
  <c r="AF94" i="14"/>
  <c r="AN94" i="14" s="1"/>
  <c r="AR94" i="14" s="1"/>
  <c r="AV94" i="14" s="1"/>
  <c r="AZ94" i="14" s="1"/>
  <c r="BD94" i="14" s="1"/>
  <c r="AF95" i="14"/>
  <c r="AN95" i="14" s="1"/>
  <c r="AR95" i="14" s="1"/>
  <c r="AV95" i="14" s="1"/>
  <c r="AZ95" i="14" s="1"/>
  <c r="BD95" i="14" s="1"/>
  <c r="AF96" i="14"/>
  <c r="AN96" i="14" s="1"/>
  <c r="AR96" i="14" s="1"/>
  <c r="AV96" i="14" s="1"/>
  <c r="AZ96" i="14" s="1"/>
  <c r="BD96" i="14" s="1"/>
  <c r="AF97" i="14"/>
  <c r="AN97" i="14" s="1"/>
  <c r="AR97" i="14" s="1"/>
  <c r="AV97" i="14" s="1"/>
  <c r="AZ97" i="14" s="1"/>
  <c r="BD97" i="14" s="1"/>
  <c r="AF98" i="14"/>
  <c r="AN98" i="14" s="1"/>
  <c r="AR98" i="14" s="1"/>
  <c r="AV98" i="14" s="1"/>
  <c r="AZ98" i="14" s="1"/>
  <c r="BD98" i="14" s="1"/>
  <c r="AF99" i="14"/>
  <c r="AN99" i="14" s="1"/>
  <c r="AR99" i="14" s="1"/>
  <c r="AV99" i="14" s="1"/>
  <c r="AZ99" i="14" s="1"/>
  <c r="BD99" i="14" s="1"/>
  <c r="AF100" i="14"/>
  <c r="AN100" i="14" s="1"/>
  <c r="AR100" i="14" s="1"/>
  <c r="AV100" i="14" s="1"/>
  <c r="AZ100" i="14" s="1"/>
  <c r="BD100" i="14" s="1"/>
  <c r="AF101" i="14"/>
  <c r="AN101" i="14" s="1"/>
  <c r="AR101" i="14" s="1"/>
  <c r="AV101" i="14" s="1"/>
  <c r="AZ101" i="14" s="1"/>
  <c r="BD101" i="14" s="1"/>
  <c r="AF102" i="14"/>
  <c r="AN102" i="14" s="1"/>
  <c r="AR102" i="14" s="1"/>
  <c r="AV102" i="14" s="1"/>
  <c r="AZ102" i="14" s="1"/>
  <c r="BD102" i="14" s="1"/>
  <c r="AF103" i="14"/>
  <c r="AN103" i="14" s="1"/>
  <c r="AR103" i="14" s="1"/>
  <c r="AV103" i="14" s="1"/>
  <c r="AZ103" i="14" s="1"/>
  <c r="BD103" i="14" s="1"/>
  <c r="AF104" i="14"/>
  <c r="AN104" i="14" s="1"/>
  <c r="AR104" i="14" s="1"/>
  <c r="AV104" i="14" s="1"/>
  <c r="AZ104" i="14" s="1"/>
  <c r="BD104" i="14" s="1"/>
  <c r="AF105" i="14"/>
  <c r="AN105" i="14" s="1"/>
  <c r="AR105" i="14" s="1"/>
  <c r="AV105" i="14" s="1"/>
  <c r="AZ105" i="14" s="1"/>
  <c r="BD105" i="14" s="1"/>
  <c r="AF106" i="14"/>
  <c r="AN106" i="14" s="1"/>
  <c r="AR106" i="14" s="1"/>
  <c r="AV106" i="14" s="1"/>
  <c r="AZ106" i="14" s="1"/>
  <c r="BD106" i="14" s="1"/>
  <c r="Z3" i="4"/>
  <c r="AA3" i="4"/>
  <c r="AB3" i="4"/>
  <c r="AC3" i="4"/>
  <c r="AD3" i="4"/>
  <c r="AE3" i="4"/>
  <c r="AF3" i="4"/>
  <c r="AG3" i="4"/>
  <c r="AH3" i="4"/>
  <c r="AI3" i="4"/>
  <c r="AJ3" i="4"/>
  <c r="Z8" i="4"/>
  <c r="AB8" i="4"/>
  <c r="AC8" i="4"/>
  <c r="AF8" i="4"/>
  <c r="AH8" i="4"/>
  <c r="AI8" i="4"/>
  <c r="Z9" i="4"/>
  <c r="AA9" i="4"/>
  <c r="AB9" i="4"/>
  <c r="AC9" i="4"/>
  <c r="AD9" i="4"/>
  <c r="AE9" i="4"/>
  <c r="AF9" i="4"/>
  <c r="AG9" i="4"/>
  <c r="AH9" i="4"/>
  <c r="AI9" i="4"/>
  <c r="AJ9" i="4"/>
  <c r="Z10" i="4"/>
  <c r="AA10" i="4"/>
  <c r="AB10" i="4"/>
  <c r="AC10" i="4"/>
  <c r="AD10" i="4"/>
  <c r="AE10" i="4"/>
  <c r="AF10" i="4"/>
  <c r="AG10" i="4"/>
  <c r="AH10" i="4"/>
  <c r="AI10" i="4"/>
  <c r="AJ10" i="4"/>
  <c r="Z11" i="4"/>
  <c r="AA11" i="4"/>
  <c r="AB11" i="4"/>
  <c r="AC11" i="4"/>
  <c r="AD11" i="4"/>
  <c r="AE11" i="4"/>
  <c r="AF11" i="4"/>
  <c r="AG11" i="4"/>
  <c r="AH11" i="4"/>
  <c r="AI11" i="4"/>
  <c r="AJ11" i="4"/>
  <c r="M3" i="4"/>
  <c r="N3" i="4"/>
  <c r="O3" i="4"/>
  <c r="P3" i="4"/>
  <c r="Q3" i="4"/>
  <c r="R3" i="4"/>
  <c r="S3" i="4"/>
  <c r="T3" i="4"/>
  <c r="U3" i="4"/>
  <c r="V3" i="4"/>
  <c r="W3" i="4"/>
  <c r="X3" i="4"/>
  <c r="Y3" i="4"/>
  <c r="N8" i="4"/>
  <c r="P8" i="4"/>
  <c r="Q8" i="4"/>
  <c r="T8" i="4"/>
  <c r="V8" i="4"/>
  <c r="Y8" i="4"/>
  <c r="M9" i="4"/>
  <c r="N9" i="4"/>
  <c r="O9" i="4"/>
  <c r="P9" i="4"/>
  <c r="Q9" i="4"/>
  <c r="R9" i="4"/>
  <c r="S9" i="4"/>
  <c r="T9" i="4"/>
  <c r="U9" i="4"/>
  <c r="V9" i="4"/>
  <c r="W9" i="4"/>
  <c r="X9" i="4"/>
  <c r="Y9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AR17" i="14"/>
  <c r="AR16" i="14"/>
  <c r="AR15" i="14"/>
  <c r="AR14" i="14"/>
  <c r="AR13" i="14"/>
  <c r="AR12" i="14"/>
  <c r="AR11" i="14"/>
  <c r="AR10" i="14"/>
  <c r="AV10" i="14" s="1"/>
  <c r="AZ10" i="14" s="1"/>
  <c r="BD10" i="14" s="1"/>
  <c r="AR9" i="14"/>
  <c r="AR8" i="14"/>
  <c r="AN7" i="14"/>
  <c r="AI12" i="4"/>
  <c r="AI13" i="4"/>
  <c r="AC12" i="4"/>
  <c r="AC13" i="4"/>
  <c r="AH12" i="4"/>
  <c r="AH13" i="4"/>
  <c r="Z12" i="4"/>
  <c r="Z13" i="4"/>
  <c r="AF12" i="4"/>
  <c r="AF13" i="4"/>
  <c r="AB12" i="4"/>
  <c r="AB13" i="4"/>
  <c r="T12" i="4"/>
  <c r="T13" i="4"/>
  <c r="Y12" i="4"/>
  <c r="Y13" i="4"/>
  <c r="Q12" i="4"/>
  <c r="Q13" i="4"/>
  <c r="P12" i="4"/>
  <c r="P13" i="4"/>
  <c r="V12" i="4"/>
  <c r="V13" i="4"/>
  <c r="N12" i="4"/>
  <c r="N13" i="4"/>
  <c r="Z13" i="17"/>
  <c r="Z14" i="17"/>
  <c r="AB13" i="17"/>
  <c r="AB14" i="17"/>
  <c r="AC13" i="17"/>
  <c r="AF13" i="17"/>
  <c r="AF14" i="17"/>
  <c r="AH13" i="17"/>
  <c r="AH14" i="17"/>
  <c r="AI13" i="17"/>
  <c r="AI14" i="17"/>
  <c r="AK13" i="17"/>
  <c r="AC14" i="17"/>
  <c r="AK14" i="17"/>
  <c r="A1" i="22"/>
  <c r="AH12" i="14"/>
  <c r="AH14" i="14"/>
  <c r="AP14" i="14" s="1"/>
  <c r="AT14" i="14" s="1"/>
  <c r="AH15" i="14"/>
  <c r="AH22" i="14"/>
  <c r="C22" i="14"/>
  <c r="AH23" i="14"/>
  <c r="C23" i="14"/>
  <c r="U23" i="18"/>
  <c r="AH24" i="14"/>
  <c r="C24" i="14"/>
  <c r="C47" i="14"/>
  <c r="U46" i="18"/>
  <c r="AH47" i="14"/>
  <c r="C48" i="14"/>
  <c r="AH48" i="14"/>
  <c r="AH25" i="14"/>
  <c r="C25" i="14"/>
  <c r="AH26" i="14"/>
  <c r="C26" i="14"/>
  <c r="AH27" i="14"/>
  <c r="C27" i="14"/>
  <c r="U27" i="18"/>
  <c r="AH28" i="14"/>
  <c r="C28" i="14"/>
  <c r="AH29" i="14"/>
  <c r="C29" i="14"/>
  <c r="AH30" i="14"/>
  <c r="C30" i="14"/>
  <c r="AH31" i="14"/>
  <c r="C31" i="14"/>
  <c r="AH32" i="14"/>
  <c r="C32" i="14"/>
  <c r="AH33" i="14"/>
  <c r="C33" i="14"/>
  <c r="AH34" i="14"/>
  <c r="C34" i="14"/>
  <c r="AH35" i="14"/>
  <c r="C35" i="14"/>
  <c r="U35" i="18"/>
  <c r="AH36" i="14"/>
  <c r="C36" i="14"/>
  <c r="AH37" i="14"/>
  <c r="C37" i="14"/>
  <c r="AH38" i="14"/>
  <c r="C38" i="14"/>
  <c r="AP38" i="14"/>
  <c r="AT38" i="14"/>
  <c r="AX38" i="14"/>
  <c r="BB38" i="14"/>
  <c r="BF38" i="14"/>
  <c r="AH39" i="14"/>
  <c r="C39" i="14"/>
  <c r="U39" i="18"/>
  <c r="AH40" i="14"/>
  <c r="C40" i="14"/>
  <c r="AH41" i="14"/>
  <c r="C41" i="14"/>
  <c r="C113" i="14"/>
  <c r="L112" i="18"/>
  <c r="AH113" i="14"/>
  <c r="B7" i="14"/>
  <c r="B8" i="14"/>
  <c r="B9" i="14"/>
  <c r="B10" i="14"/>
  <c r="B11" i="14"/>
  <c r="B12" i="14"/>
  <c r="B13" i="14"/>
  <c r="B14" i="14"/>
  <c r="K123" i="14"/>
  <c r="J123" i="14"/>
  <c r="I123" i="14"/>
  <c r="C122" i="14"/>
  <c r="B122" i="14"/>
  <c r="C121" i="14"/>
  <c r="B121" i="14"/>
  <c r="C120" i="14"/>
  <c r="B120" i="14"/>
  <c r="C119" i="14"/>
  <c r="B119" i="14"/>
  <c r="C118" i="14"/>
  <c r="B118" i="14"/>
  <c r="C117" i="14"/>
  <c r="B117" i="14"/>
  <c r="C116" i="14"/>
  <c r="B116" i="14"/>
  <c r="C115" i="14"/>
  <c r="B115" i="14"/>
  <c r="C114" i="14"/>
  <c r="B114" i="14"/>
  <c r="B113" i="14"/>
  <c r="D106" i="18"/>
  <c r="B106" i="14"/>
  <c r="C106" i="14"/>
  <c r="K122" i="18"/>
  <c r="J122" i="18"/>
  <c r="I122" i="18"/>
  <c r="H122" i="18"/>
  <c r="G122" i="18"/>
  <c r="F122" i="18"/>
  <c r="D122" i="18"/>
  <c r="C122" i="18"/>
  <c r="L121" i="18"/>
  <c r="AH122" i="14"/>
  <c r="L120" i="18"/>
  <c r="AH121" i="14"/>
  <c r="L119" i="18"/>
  <c r="L118" i="18"/>
  <c r="AH119" i="14"/>
  <c r="L117" i="18"/>
  <c r="AH118" i="14"/>
  <c r="L116" i="18"/>
  <c r="L115" i="18"/>
  <c r="L114" i="18"/>
  <c r="AH115" i="14"/>
  <c r="L113" i="18"/>
  <c r="AH114" i="14"/>
  <c r="BK132" i="17"/>
  <c r="D11" i="4"/>
  <c r="E11" i="4"/>
  <c r="F11" i="4"/>
  <c r="G11" i="4"/>
  <c r="H11" i="4"/>
  <c r="I11" i="4"/>
  <c r="J11" i="4"/>
  <c r="K11" i="4"/>
  <c r="L11" i="4"/>
  <c r="C11" i="4"/>
  <c r="BK12" i="17"/>
  <c r="H13" i="17"/>
  <c r="H14" i="17"/>
  <c r="N13" i="17"/>
  <c r="N14" i="17"/>
  <c r="P13" i="17"/>
  <c r="P14" i="17"/>
  <c r="Q13" i="17"/>
  <c r="Q14" i="17"/>
  <c r="T13" i="17"/>
  <c r="T14" i="17"/>
  <c r="V13" i="17"/>
  <c r="V14" i="17"/>
  <c r="Y13" i="17"/>
  <c r="Y14" i="17"/>
  <c r="E13" i="17"/>
  <c r="E14" i="17"/>
  <c r="B15" i="14"/>
  <c r="B16" i="14"/>
  <c r="B17" i="14"/>
  <c r="B18" i="14"/>
  <c r="B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L10" i="4"/>
  <c r="K10" i="4"/>
  <c r="J10" i="4"/>
  <c r="I10" i="4"/>
  <c r="H10" i="4"/>
  <c r="G10" i="4"/>
  <c r="F10" i="4"/>
  <c r="E10" i="4"/>
  <c r="D10" i="4"/>
  <c r="L9" i="4"/>
  <c r="K9" i="4"/>
  <c r="J9" i="4"/>
  <c r="I9" i="4"/>
  <c r="H9" i="4"/>
  <c r="G9" i="4"/>
  <c r="F9" i="4"/>
  <c r="E9" i="4"/>
  <c r="D9" i="4"/>
  <c r="H8" i="4"/>
  <c r="E8" i="4"/>
  <c r="D8" i="4"/>
  <c r="BK5" i="17"/>
  <c r="BK10" i="17"/>
  <c r="BK11" i="17"/>
  <c r="C4" i="4"/>
  <c r="BL4" i="4"/>
  <c r="T106" i="18"/>
  <c r="S106" i="18"/>
  <c r="N106" i="18"/>
  <c r="D137" i="18"/>
  <c r="BK20" i="17"/>
  <c r="BK21" i="17"/>
  <c r="BK22" i="17"/>
  <c r="A1" i="12"/>
  <c r="F104" i="8"/>
  <c r="C42" i="14"/>
  <c r="C43" i="14"/>
  <c r="C44" i="14"/>
  <c r="C45" i="14"/>
  <c r="AH45" i="14"/>
  <c r="AP45" i="14"/>
  <c r="AT45" i="14"/>
  <c r="AX45" i="14"/>
  <c r="BB45" i="14"/>
  <c r="BF45" i="14"/>
  <c r="C46" i="14"/>
  <c r="C49" i="14"/>
  <c r="C50" i="14"/>
  <c r="C51" i="14"/>
  <c r="AH51" i="14"/>
  <c r="AP51" i="14"/>
  <c r="AT51" i="14"/>
  <c r="AX51" i="14"/>
  <c r="BB51" i="14"/>
  <c r="BF51" i="14"/>
  <c r="C52" i="14"/>
  <c r="C53" i="14"/>
  <c r="C54" i="14"/>
  <c r="C55" i="14"/>
  <c r="AH55" i="14"/>
  <c r="AP55" i="14"/>
  <c r="AT55" i="14"/>
  <c r="AX55" i="14"/>
  <c r="BB55" i="14"/>
  <c r="BF55" i="14"/>
  <c r="C56" i="14"/>
  <c r="C57" i="14"/>
  <c r="C58" i="14"/>
  <c r="C59" i="14"/>
  <c r="U58" i="18"/>
  <c r="AH59" i="14"/>
  <c r="AP59" i="14"/>
  <c r="AT59" i="14"/>
  <c r="AX59" i="14"/>
  <c r="BB59" i="14"/>
  <c r="BF59" i="14"/>
  <c r="C60" i="14"/>
  <c r="C61" i="14"/>
  <c r="C62" i="14"/>
  <c r="C63" i="14"/>
  <c r="C64" i="14"/>
  <c r="C65" i="14"/>
  <c r="AH65" i="14"/>
  <c r="AP65" i="14"/>
  <c r="AT65" i="14"/>
  <c r="AX65" i="14"/>
  <c r="BB65" i="14"/>
  <c r="BF65" i="14"/>
  <c r="C66" i="14"/>
  <c r="C67" i="14"/>
  <c r="C68" i="14"/>
  <c r="C69" i="14"/>
  <c r="AH69" i="14"/>
  <c r="AP69" i="14"/>
  <c r="AT69" i="14"/>
  <c r="AX69" i="14"/>
  <c r="BB69" i="14"/>
  <c r="BF69" i="14"/>
  <c r="C70" i="14"/>
  <c r="C71" i="14"/>
  <c r="C72" i="14"/>
  <c r="C73" i="14"/>
  <c r="C74" i="14"/>
  <c r="C75" i="14"/>
  <c r="AH75" i="14"/>
  <c r="AP75" i="14"/>
  <c r="AT75" i="14"/>
  <c r="AX75" i="14"/>
  <c r="BB75" i="14"/>
  <c r="BF75" i="14"/>
  <c r="C76" i="14"/>
  <c r="C77" i="14"/>
  <c r="C78" i="14"/>
  <c r="C79" i="14"/>
  <c r="AH79" i="14"/>
  <c r="AP79" i="14"/>
  <c r="AT79" i="14"/>
  <c r="AX79" i="14"/>
  <c r="BB79" i="14"/>
  <c r="BF79" i="14"/>
  <c r="C80" i="14"/>
  <c r="C81" i="14"/>
  <c r="C82" i="14"/>
  <c r="C83" i="14"/>
  <c r="AH83" i="14"/>
  <c r="AP83" i="14"/>
  <c r="AT83" i="14"/>
  <c r="AX83" i="14"/>
  <c r="BB83" i="14"/>
  <c r="BF83" i="14"/>
  <c r="C84" i="14"/>
  <c r="C85" i="14"/>
  <c r="AH85" i="14"/>
  <c r="AP85" i="14"/>
  <c r="AT85" i="14"/>
  <c r="AX85" i="14"/>
  <c r="BB85" i="14"/>
  <c r="BF85" i="14"/>
  <c r="C86" i="14"/>
  <c r="C87" i="14"/>
  <c r="C88" i="14"/>
  <c r="C89" i="14"/>
  <c r="AH89" i="14"/>
  <c r="AP89" i="14"/>
  <c r="AT89" i="14"/>
  <c r="AX89" i="14"/>
  <c r="BB89" i="14"/>
  <c r="BF89" i="14"/>
  <c r="C90" i="14"/>
  <c r="C91" i="14"/>
  <c r="C92" i="14"/>
  <c r="C93" i="14"/>
  <c r="AH93" i="14"/>
  <c r="AP93" i="14"/>
  <c r="AT93" i="14"/>
  <c r="AX93" i="14"/>
  <c r="BB93" i="14"/>
  <c r="BF93" i="14"/>
  <c r="C94" i="14"/>
  <c r="C95" i="14"/>
  <c r="C96" i="14"/>
  <c r="C97" i="14"/>
  <c r="C98" i="14"/>
  <c r="C99" i="14"/>
  <c r="C100" i="14"/>
  <c r="C101" i="14"/>
  <c r="AH101" i="14"/>
  <c r="AP101" i="14"/>
  <c r="AT101" i="14"/>
  <c r="AX101" i="14"/>
  <c r="BB101" i="14"/>
  <c r="BF101" i="14"/>
  <c r="C102" i="14"/>
  <c r="C103" i="14"/>
  <c r="C104" i="14"/>
  <c r="C105" i="14"/>
  <c r="AH105" i="14"/>
  <c r="AP105" i="14"/>
  <c r="AT105" i="14"/>
  <c r="AX105" i="14"/>
  <c r="BB105" i="14"/>
  <c r="BF105" i="14"/>
  <c r="AJ107" i="14"/>
  <c r="AK107" i="14"/>
  <c r="AL107" i="14"/>
  <c r="AH42" i="14"/>
  <c r="AH43" i="14"/>
  <c r="AH44" i="14"/>
  <c r="AH46" i="14"/>
  <c r="AP46" i="14"/>
  <c r="AT46" i="14"/>
  <c r="AX46" i="14"/>
  <c r="BB46" i="14"/>
  <c r="BF46" i="14"/>
  <c r="AH49" i="14"/>
  <c r="AH50" i="14"/>
  <c r="AH52" i="14"/>
  <c r="AH53" i="14"/>
  <c r="AH54" i="14"/>
  <c r="AP54" i="14"/>
  <c r="AT54" i="14"/>
  <c r="AX54" i="14"/>
  <c r="BB54" i="14"/>
  <c r="BF54" i="14"/>
  <c r="AH56" i="14"/>
  <c r="AH57" i="14"/>
  <c r="AP57" i="14"/>
  <c r="AT57" i="14"/>
  <c r="AX57" i="14"/>
  <c r="BB57" i="14"/>
  <c r="BF57" i="14"/>
  <c r="AH58" i="14"/>
  <c r="AH60" i="14"/>
  <c r="AH61" i="14"/>
  <c r="AH62" i="14"/>
  <c r="AH63" i="14"/>
  <c r="AH64" i="14"/>
  <c r="AP64" i="14"/>
  <c r="AT64" i="14"/>
  <c r="AX64" i="14"/>
  <c r="BB64" i="14"/>
  <c r="BF64" i="14"/>
  <c r="AH66" i="14"/>
  <c r="AH67" i="14"/>
  <c r="U67" i="18"/>
  <c r="AH68" i="14"/>
  <c r="AH70" i="14"/>
  <c r="U70" i="18"/>
  <c r="AH71" i="14"/>
  <c r="AH72" i="14"/>
  <c r="AP72" i="14"/>
  <c r="AT72" i="14"/>
  <c r="AX72" i="14"/>
  <c r="BB72" i="14"/>
  <c r="BF72" i="14"/>
  <c r="AH73" i="14"/>
  <c r="AH74" i="14"/>
  <c r="AH76" i="14"/>
  <c r="AP76" i="14"/>
  <c r="AT76" i="14"/>
  <c r="AX76" i="14"/>
  <c r="BB76" i="14"/>
  <c r="BF76" i="14"/>
  <c r="AH77" i="14"/>
  <c r="AH78" i="14"/>
  <c r="U79" i="18"/>
  <c r="AH80" i="14"/>
  <c r="AH81" i="14"/>
  <c r="AH82" i="14"/>
  <c r="AH84" i="14"/>
  <c r="AH86" i="14"/>
  <c r="AP86" i="14"/>
  <c r="AT86" i="14"/>
  <c r="AX86" i="14"/>
  <c r="BB86" i="14"/>
  <c r="BF86" i="14"/>
  <c r="AH87" i="14"/>
  <c r="AH88" i="14"/>
  <c r="AH90" i="14"/>
  <c r="AH91" i="14"/>
  <c r="AH92" i="14"/>
  <c r="AH94" i="14"/>
  <c r="AH95" i="14"/>
  <c r="AH96" i="14"/>
  <c r="AH97" i="14"/>
  <c r="AH98" i="14"/>
  <c r="AH99" i="14"/>
  <c r="U99" i="18"/>
  <c r="AH100" i="14"/>
  <c r="AH102" i="14"/>
  <c r="AH103" i="14"/>
  <c r="U103" i="18"/>
  <c r="AH104" i="14"/>
  <c r="U105" i="18"/>
  <c r="AH106" i="14"/>
  <c r="BK23" i="17"/>
  <c r="BK39" i="17"/>
  <c r="C1" i="4"/>
  <c r="C3" i="4"/>
  <c r="D3" i="4"/>
  <c r="E3" i="4"/>
  <c r="F3" i="4"/>
  <c r="G3" i="4"/>
  <c r="H3" i="4"/>
  <c r="I3" i="4"/>
  <c r="J3" i="4"/>
  <c r="K3" i="4"/>
  <c r="L3" i="4"/>
  <c r="C9" i="4"/>
  <c r="C10" i="4"/>
  <c r="AP97" i="14"/>
  <c r="AT97" i="14"/>
  <c r="AX97" i="14"/>
  <c r="BB97" i="14"/>
  <c r="BF97" i="14"/>
  <c r="AP61" i="14"/>
  <c r="AT61" i="14"/>
  <c r="AX61" i="14"/>
  <c r="BB61" i="14"/>
  <c r="BF61" i="14"/>
  <c r="AP40" i="14"/>
  <c r="AT40" i="14"/>
  <c r="AX40" i="14"/>
  <c r="BB40" i="14"/>
  <c r="BF40" i="14"/>
  <c r="AP35" i="14"/>
  <c r="AT35" i="14"/>
  <c r="AX35" i="14"/>
  <c r="BB35" i="14"/>
  <c r="BF35" i="14"/>
  <c r="AP32" i="14"/>
  <c r="AT32" i="14"/>
  <c r="AX32" i="14"/>
  <c r="BB32" i="14"/>
  <c r="BF32" i="14"/>
  <c r="AP29" i="14"/>
  <c r="AT29" i="14"/>
  <c r="AX29" i="14"/>
  <c r="BB29" i="14"/>
  <c r="BF29" i="14"/>
  <c r="AP26" i="14"/>
  <c r="AT26" i="14"/>
  <c r="AX26" i="14"/>
  <c r="BB26" i="14"/>
  <c r="BF26" i="14"/>
  <c r="AP22" i="14"/>
  <c r="AT22" i="14"/>
  <c r="AX22" i="14"/>
  <c r="BB22" i="14"/>
  <c r="BF22" i="14"/>
  <c r="AP42" i="14"/>
  <c r="AT42" i="14"/>
  <c r="AX42" i="14"/>
  <c r="BB42" i="14"/>
  <c r="BF42" i="14"/>
  <c r="AP39" i="14"/>
  <c r="AT39" i="14"/>
  <c r="AX39" i="14"/>
  <c r="BB39" i="14"/>
  <c r="BF39" i="14"/>
  <c r="AP36" i="14"/>
  <c r="AT36" i="14"/>
  <c r="AX36" i="14"/>
  <c r="BB36" i="14"/>
  <c r="BF36" i="14"/>
  <c r="AP34" i="14"/>
  <c r="AT34" i="14"/>
  <c r="AX34" i="14"/>
  <c r="BB34" i="14"/>
  <c r="BF34" i="14"/>
  <c r="AP30" i="14"/>
  <c r="AT30" i="14"/>
  <c r="AX30" i="14"/>
  <c r="BB30" i="14"/>
  <c r="BF30" i="14"/>
  <c r="AP25" i="14"/>
  <c r="AT25" i="14"/>
  <c r="AX25" i="14"/>
  <c r="BB25" i="14"/>
  <c r="BF25" i="14"/>
  <c r="AP47" i="14"/>
  <c r="AT47" i="14"/>
  <c r="AX47" i="14"/>
  <c r="BB47" i="14"/>
  <c r="BF47" i="14"/>
  <c r="M116" i="18"/>
  <c r="AI117" i="14"/>
  <c r="AH117" i="14"/>
  <c r="AP117" i="14"/>
  <c r="AP115" i="14"/>
  <c r="AT115" i="14"/>
  <c r="AP119" i="14"/>
  <c r="AQ119" i="14"/>
  <c r="AP121" i="14"/>
  <c r="AT121" i="14"/>
  <c r="M120" i="18"/>
  <c r="AI121" i="14"/>
  <c r="M115" i="18"/>
  <c r="AI116" i="14"/>
  <c r="AH116" i="14"/>
  <c r="M119" i="18"/>
  <c r="AI120" i="14"/>
  <c r="AH120" i="14"/>
  <c r="AH123" i="14"/>
  <c r="AP114" i="14"/>
  <c r="AQ114" i="14"/>
  <c r="AP116" i="14"/>
  <c r="AP118" i="14"/>
  <c r="AP120" i="14"/>
  <c r="AQ120" i="14"/>
  <c r="AP122" i="14"/>
  <c r="AQ122" i="14"/>
  <c r="AP113" i="14"/>
  <c r="AP104" i="14"/>
  <c r="AT104" i="14"/>
  <c r="AX104" i="14"/>
  <c r="BB104" i="14"/>
  <c r="BF104" i="14"/>
  <c r="AP100" i="14"/>
  <c r="AT100" i="14"/>
  <c r="AX100" i="14"/>
  <c r="BB100" i="14"/>
  <c r="BF100" i="14"/>
  <c r="AP96" i="14"/>
  <c r="AT96" i="14"/>
  <c r="AX96" i="14"/>
  <c r="BB96" i="14"/>
  <c r="BF96" i="14"/>
  <c r="AP92" i="14"/>
  <c r="AT92" i="14"/>
  <c r="AX92" i="14"/>
  <c r="BB92" i="14"/>
  <c r="BF92" i="14"/>
  <c r="AP88" i="14"/>
  <c r="AT88" i="14"/>
  <c r="AX88" i="14"/>
  <c r="BB88" i="14"/>
  <c r="BF88" i="14"/>
  <c r="AP84" i="14"/>
  <c r="AT84" i="14"/>
  <c r="AX84" i="14"/>
  <c r="BB84" i="14"/>
  <c r="BF84" i="14"/>
  <c r="AP80" i="14"/>
  <c r="AT80" i="14"/>
  <c r="AX80" i="14"/>
  <c r="BB80" i="14"/>
  <c r="BF80" i="14"/>
  <c r="AP68" i="14"/>
  <c r="AT68" i="14"/>
  <c r="AX68" i="14"/>
  <c r="BB68" i="14"/>
  <c r="BF68" i="14"/>
  <c r="AP60" i="14"/>
  <c r="AT60" i="14"/>
  <c r="AX60" i="14"/>
  <c r="BB60" i="14"/>
  <c r="BF60" i="14"/>
  <c r="AP56" i="14"/>
  <c r="AT56" i="14"/>
  <c r="AX56" i="14"/>
  <c r="BB56" i="14"/>
  <c r="BF56" i="14"/>
  <c r="AP52" i="14"/>
  <c r="AT52" i="14"/>
  <c r="AX52" i="14"/>
  <c r="BB52" i="14"/>
  <c r="BF52" i="14"/>
  <c r="AP37" i="14"/>
  <c r="AT37" i="14"/>
  <c r="AX37" i="14"/>
  <c r="BB37" i="14"/>
  <c r="BF37" i="14"/>
  <c r="AP31" i="14"/>
  <c r="AT31" i="14"/>
  <c r="AX31" i="14"/>
  <c r="BB31" i="14"/>
  <c r="BF31" i="14"/>
  <c r="AP28" i="14"/>
  <c r="AT28" i="14"/>
  <c r="AX28" i="14"/>
  <c r="BB28" i="14"/>
  <c r="BF28" i="14"/>
  <c r="AP48" i="14"/>
  <c r="AT48" i="14"/>
  <c r="AX48" i="14"/>
  <c r="BB48" i="14"/>
  <c r="BF48" i="14"/>
  <c r="AP24" i="14"/>
  <c r="AT24" i="14"/>
  <c r="AX24" i="14"/>
  <c r="BB24" i="14"/>
  <c r="BF24" i="14"/>
  <c r="AP103" i="14"/>
  <c r="AT103" i="14"/>
  <c r="AX103" i="14"/>
  <c r="BB103" i="14"/>
  <c r="BF103" i="14"/>
  <c r="AP71" i="14"/>
  <c r="AT71" i="14"/>
  <c r="AX71" i="14"/>
  <c r="BB71" i="14"/>
  <c r="BF71" i="14"/>
  <c r="AP67" i="14"/>
  <c r="AT67" i="14"/>
  <c r="AX67" i="14"/>
  <c r="BB67" i="14"/>
  <c r="BF67" i="14"/>
  <c r="AP99" i="14"/>
  <c r="AT99" i="14"/>
  <c r="AX99" i="14"/>
  <c r="BB99" i="14"/>
  <c r="BF99" i="14"/>
  <c r="AP95" i="14"/>
  <c r="AT95" i="14"/>
  <c r="AX95" i="14"/>
  <c r="BB95" i="14"/>
  <c r="BF95" i="14"/>
  <c r="AP91" i="14"/>
  <c r="AT91" i="14"/>
  <c r="AX91" i="14"/>
  <c r="BB91" i="14"/>
  <c r="BF91" i="14"/>
  <c r="AP87" i="14"/>
  <c r="AT87" i="14"/>
  <c r="AX87" i="14"/>
  <c r="BB87" i="14"/>
  <c r="BF87" i="14"/>
  <c r="AP63" i="14"/>
  <c r="AT63" i="14"/>
  <c r="AX63" i="14"/>
  <c r="BB63" i="14"/>
  <c r="BF63" i="14"/>
  <c r="AP102" i="14"/>
  <c r="AT102" i="14"/>
  <c r="AX102" i="14"/>
  <c r="BB102" i="14"/>
  <c r="BF102" i="14"/>
  <c r="AP98" i="14"/>
  <c r="AT98" i="14"/>
  <c r="AX98" i="14"/>
  <c r="BB98" i="14"/>
  <c r="BF98" i="14"/>
  <c r="AP94" i="14"/>
  <c r="AT94" i="14"/>
  <c r="AX94" i="14"/>
  <c r="BB94" i="14"/>
  <c r="BF94" i="14"/>
  <c r="AP90" i="14"/>
  <c r="AT90" i="14"/>
  <c r="AX90" i="14"/>
  <c r="BB90" i="14"/>
  <c r="BF90" i="14"/>
  <c r="AP82" i="14"/>
  <c r="AT82" i="14"/>
  <c r="AX82" i="14"/>
  <c r="BB82" i="14"/>
  <c r="BF82" i="14"/>
  <c r="AP78" i="14"/>
  <c r="AT78" i="14"/>
  <c r="AX78" i="14"/>
  <c r="BB78" i="14"/>
  <c r="BF78" i="14"/>
  <c r="AP74" i="14"/>
  <c r="AT74" i="14"/>
  <c r="AX74" i="14"/>
  <c r="BB74" i="14"/>
  <c r="BF74" i="14"/>
  <c r="AP70" i="14"/>
  <c r="AT70" i="14"/>
  <c r="AX70" i="14"/>
  <c r="BB70" i="14"/>
  <c r="BF70" i="14"/>
  <c r="AP66" i="14"/>
  <c r="AT66" i="14"/>
  <c r="AX66" i="14"/>
  <c r="BB66" i="14"/>
  <c r="BF66" i="14"/>
  <c r="AP62" i="14"/>
  <c r="AT62" i="14"/>
  <c r="AX62" i="14"/>
  <c r="BB62" i="14"/>
  <c r="BF62" i="14"/>
  <c r="AP58" i="14"/>
  <c r="AT58" i="14"/>
  <c r="AX58" i="14"/>
  <c r="BB58" i="14"/>
  <c r="BF58" i="14"/>
  <c r="AP50" i="14"/>
  <c r="AT50" i="14"/>
  <c r="AX50" i="14"/>
  <c r="BB50" i="14"/>
  <c r="BF50" i="14"/>
  <c r="AP44" i="14"/>
  <c r="AT44" i="14"/>
  <c r="AX44" i="14"/>
  <c r="BB44" i="14"/>
  <c r="BF44" i="14"/>
  <c r="AP41" i="14"/>
  <c r="AT41" i="14"/>
  <c r="AX41" i="14"/>
  <c r="BB41" i="14"/>
  <c r="BF41" i="14"/>
  <c r="AP33" i="14"/>
  <c r="AT33" i="14"/>
  <c r="AX33" i="14"/>
  <c r="BB33" i="14"/>
  <c r="BF33" i="14"/>
  <c r="AP27" i="14"/>
  <c r="AT27" i="14"/>
  <c r="AX27" i="14"/>
  <c r="BB27" i="14"/>
  <c r="BF27" i="14"/>
  <c r="AP23" i="14"/>
  <c r="AT23" i="14"/>
  <c r="AX23" i="14"/>
  <c r="BB23" i="14"/>
  <c r="BF23" i="14"/>
  <c r="AP81" i="14"/>
  <c r="AT81" i="14"/>
  <c r="AX81" i="14"/>
  <c r="BB81" i="14"/>
  <c r="BF81" i="14"/>
  <c r="AP77" i="14"/>
  <c r="AT77" i="14"/>
  <c r="AX77" i="14"/>
  <c r="BB77" i="14"/>
  <c r="BF77" i="14"/>
  <c r="AP73" i="14"/>
  <c r="AT73" i="14"/>
  <c r="AX73" i="14"/>
  <c r="BB73" i="14"/>
  <c r="BF73" i="14"/>
  <c r="AP53" i="14"/>
  <c r="AT53" i="14"/>
  <c r="AX53" i="14"/>
  <c r="BB53" i="14"/>
  <c r="BF53" i="14"/>
  <c r="AP49" i="14"/>
  <c r="AT49" i="14"/>
  <c r="AX49" i="14"/>
  <c r="BB49" i="14"/>
  <c r="BF49" i="14"/>
  <c r="AP43" i="14"/>
  <c r="AT43" i="14"/>
  <c r="AX43" i="14"/>
  <c r="BB43" i="14"/>
  <c r="BF43" i="14"/>
  <c r="AP106" i="14"/>
  <c r="AT106" i="14"/>
  <c r="AX106" i="14"/>
  <c r="BB106" i="14"/>
  <c r="BF106" i="14"/>
  <c r="M117" i="18"/>
  <c r="AI118" i="14"/>
  <c r="M121" i="18"/>
  <c r="AI122" i="14"/>
  <c r="AT118" i="14"/>
  <c r="AQ118" i="14"/>
  <c r="AT113" i="14"/>
  <c r="AQ113" i="14"/>
  <c r="AT114" i="14"/>
  <c r="AP15" i="14"/>
  <c r="AT15" i="14" s="1"/>
  <c r="AX15" i="14" s="1"/>
  <c r="BB15" i="14" s="1"/>
  <c r="BF15" i="14" s="1"/>
  <c r="M114" i="18"/>
  <c r="AI115" i="14"/>
  <c r="M118" i="18"/>
  <c r="AI119" i="14"/>
  <c r="AP12" i="14"/>
  <c r="AT12" i="14" s="1"/>
  <c r="AX12" i="14" s="1"/>
  <c r="BB12" i="14" s="1"/>
  <c r="BF12" i="14" s="1"/>
  <c r="AV8" i="14"/>
  <c r="AZ8" i="14" s="1"/>
  <c r="BD8" i="14" s="1"/>
  <c r="AV12" i="14"/>
  <c r="AZ12" i="14" s="1"/>
  <c r="BD12" i="14" s="1"/>
  <c r="AV14" i="14"/>
  <c r="AZ14" i="14" s="1"/>
  <c r="BD14" i="14" s="1"/>
  <c r="AV16" i="14"/>
  <c r="AZ16" i="14" s="1"/>
  <c r="BD16" i="14" s="1"/>
  <c r="AR7" i="14"/>
  <c r="AV9" i="14"/>
  <c r="AZ9" i="14" s="1"/>
  <c r="BD9" i="14" s="1"/>
  <c r="AV11" i="14"/>
  <c r="AZ11" i="14" s="1"/>
  <c r="BD11" i="14" s="1"/>
  <c r="AV13" i="14"/>
  <c r="AZ13" i="14" s="1"/>
  <c r="BD13" i="14" s="1"/>
  <c r="AV15" i="14"/>
  <c r="AZ15" i="14" s="1"/>
  <c r="BD15" i="14" s="1"/>
  <c r="AV17" i="14"/>
  <c r="AZ17" i="14" s="1"/>
  <c r="BD17" i="14" s="1"/>
  <c r="E122" i="18"/>
  <c r="M112" i="18"/>
  <c r="AI113" i="14"/>
  <c r="M113" i="18"/>
  <c r="AI114" i="14"/>
  <c r="L122" i="18"/>
  <c r="C123" i="14"/>
  <c r="E12" i="4"/>
  <c r="E13" i="4"/>
  <c r="BK4" i="4"/>
  <c r="H12" i="4"/>
  <c r="H13" i="4"/>
  <c r="D12" i="4"/>
  <c r="D13" i="4"/>
  <c r="AQ117" i="14"/>
  <c r="AT117" i="14"/>
  <c r="AX117" i="14"/>
  <c r="AQ115" i="14"/>
  <c r="AQ121" i="14"/>
  <c r="AT122" i="14"/>
  <c r="AX122" i="14"/>
  <c r="AT120" i="14"/>
  <c r="AX120" i="14"/>
  <c r="AG35" i="14"/>
  <c r="AO35" i="14" s="1"/>
  <c r="AS35" i="14" s="1"/>
  <c r="AW35" i="14" s="1"/>
  <c r="BA35" i="14" s="1"/>
  <c r="AI35" i="14"/>
  <c r="AP123" i="14"/>
  <c r="AQ116" i="14"/>
  <c r="AQ123" i="14"/>
  <c r="AT119" i="14"/>
  <c r="AX119" i="14"/>
  <c r="AT116" i="14"/>
  <c r="AX116" i="14"/>
  <c r="AX121" i="14"/>
  <c r="AU121" i="14"/>
  <c r="AU117" i="14"/>
  <c r="AX118" i="14"/>
  <c r="AU118" i="14"/>
  <c r="AX115" i="14"/>
  <c r="AU115" i="14"/>
  <c r="AG95" i="14"/>
  <c r="AO95" i="14"/>
  <c r="AS95" i="14" s="1"/>
  <c r="AW95" i="14" s="1"/>
  <c r="BA95" i="14" s="1"/>
  <c r="BE95" i="14" s="1"/>
  <c r="AU95" i="14"/>
  <c r="AI123" i="14"/>
  <c r="AX114" i="14"/>
  <c r="AU114" i="14"/>
  <c r="AX113" i="14"/>
  <c r="BB113" i="14"/>
  <c r="AU113" i="14"/>
  <c r="AH13" i="14"/>
  <c r="AP13" i="14" s="1"/>
  <c r="AH9" i="14"/>
  <c r="AH10" i="14"/>
  <c r="AP10" i="14"/>
  <c r="AT10" i="14" s="1"/>
  <c r="AX10" i="14" s="1"/>
  <c r="BB10" i="14" s="1"/>
  <c r="BF10" i="14" s="1"/>
  <c r="AH11" i="14"/>
  <c r="AP11" i="14" s="1"/>
  <c r="AT11" i="14" s="1"/>
  <c r="AX11" i="14" s="1"/>
  <c r="BB11" i="14" s="1"/>
  <c r="BF11" i="14" s="1"/>
  <c r="M122" i="18"/>
  <c r="AV7" i="14"/>
  <c r="AZ7" i="14"/>
  <c r="BD7" i="14"/>
  <c r="BK120" i="17"/>
  <c r="BK127" i="17"/>
  <c r="BK123" i="17"/>
  <c r="BK122" i="17"/>
  <c r="BK121" i="17"/>
  <c r="BK129" i="17"/>
  <c r="BK126" i="17"/>
  <c r="BK128" i="17"/>
  <c r="BK118" i="17"/>
  <c r="BK130" i="17"/>
  <c r="BK125" i="17"/>
  <c r="BK119" i="17"/>
  <c r="BK124" i="17"/>
  <c r="AT123" i="14"/>
  <c r="AU116" i="14"/>
  <c r="AU120" i="14"/>
  <c r="AU119" i="14"/>
  <c r="AU122" i="14"/>
  <c r="AI95" i="14"/>
  <c r="AI55" i="14"/>
  <c r="AI90" i="14"/>
  <c r="AI93" i="14"/>
  <c r="AI94" i="14"/>
  <c r="AI70" i="14"/>
  <c r="AI42" i="14"/>
  <c r="AI69" i="14"/>
  <c r="AI100" i="14"/>
  <c r="AI56" i="14"/>
  <c r="AI102" i="14"/>
  <c r="AI79" i="14"/>
  <c r="AI76" i="14"/>
  <c r="AI30" i="14"/>
  <c r="AI81" i="14"/>
  <c r="AI43" i="14"/>
  <c r="AI67" i="14"/>
  <c r="AI68" i="14"/>
  <c r="AI34" i="14"/>
  <c r="AI71" i="14"/>
  <c r="AG90" i="14"/>
  <c r="AO90" i="14" s="1"/>
  <c r="AS90" i="14" s="1"/>
  <c r="AW90" i="14" s="1"/>
  <c r="BA90" i="14" s="1"/>
  <c r="BE90" i="14" s="1"/>
  <c r="AG73" i="14"/>
  <c r="AO73" i="14" s="1"/>
  <c r="AS73" i="14" s="1"/>
  <c r="AW73" i="14" s="1"/>
  <c r="BA73" i="14" s="1"/>
  <c r="BE73" i="14" s="1"/>
  <c r="AI73" i="14"/>
  <c r="AG94" i="14"/>
  <c r="AO94" i="14" s="1"/>
  <c r="AS94" i="14" s="1"/>
  <c r="AW94" i="14" s="1"/>
  <c r="BA94" i="14" s="1"/>
  <c r="BE94" i="14" s="1"/>
  <c r="AG88" i="14"/>
  <c r="AO88" i="14" s="1"/>
  <c r="AS88" i="14" s="1"/>
  <c r="AW88" i="14" s="1"/>
  <c r="BA88" i="14" s="1"/>
  <c r="BE88" i="14" s="1"/>
  <c r="AI88" i="14"/>
  <c r="AG66" i="14"/>
  <c r="AO66" i="14" s="1"/>
  <c r="AS66" i="14" s="1"/>
  <c r="AW66" i="14" s="1"/>
  <c r="BA66" i="14" s="1"/>
  <c r="BE66" i="14" s="1"/>
  <c r="AI66" i="14"/>
  <c r="AG97" i="14"/>
  <c r="AO97" i="14" s="1"/>
  <c r="AS97" i="14" s="1"/>
  <c r="AW97" i="14" s="1"/>
  <c r="BA97" i="14" s="1"/>
  <c r="BE97" i="14" s="1"/>
  <c r="AI97" i="14"/>
  <c r="AG77" i="14"/>
  <c r="AO77" i="14" s="1"/>
  <c r="AS77" i="14" s="1"/>
  <c r="AI77" i="14"/>
  <c r="AG27" i="14"/>
  <c r="AO27" i="14" s="1"/>
  <c r="AS27" i="14" s="1"/>
  <c r="AW27" i="14" s="1"/>
  <c r="BA27" i="14" s="1"/>
  <c r="BE27" i="14" s="1"/>
  <c r="AI27" i="14"/>
  <c r="AG55" i="14"/>
  <c r="AO55" i="14" s="1"/>
  <c r="AS55" i="14" s="1"/>
  <c r="AW55" i="14" s="1"/>
  <c r="AG54" i="14"/>
  <c r="AO54" i="14" s="1"/>
  <c r="AS54" i="14" s="1"/>
  <c r="AW54" i="14" s="1"/>
  <c r="BA54" i="14" s="1"/>
  <c r="BE54" i="14" s="1"/>
  <c r="AI54" i="14"/>
  <c r="AG44" i="14"/>
  <c r="AO44" i="14" s="1"/>
  <c r="AI44" i="14"/>
  <c r="AG37" i="14"/>
  <c r="AO37" i="14" s="1"/>
  <c r="AS37" i="14" s="1"/>
  <c r="AW37" i="14" s="1"/>
  <c r="BA37" i="14" s="1"/>
  <c r="BE37" i="14" s="1"/>
  <c r="AI37" i="14"/>
  <c r="AG24" i="14"/>
  <c r="AO24" i="14" s="1"/>
  <c r="AS24" i="14" s="1"/>
  <c r="AW24" i="14" s="1"/>
  <c r="BA24" i="14" s="1"/>
  <c r="BE24" i="14" s="1"/>
  <c r="AI24" i="14"/>
  <c r="AG70" i="14"/>
  <c r="AO70" i="14" s="1"/>
  <c r="AS70" i="14" s="1"/>
  <c r="AW70" i="14" s="1"/>
  <c r="BA70" i="14" s="1"/>
  <c r="BE70" i="14" s="1"/>
  <c r="AG42" i="14"/>
  <c r="AO42" i="14" s="1"/>
  <c r="AS42" i="14" s="1"/>
  <c r="AW42" i="14" s="1"/>
  <c r="BA42" i="14" s="1"/>
  <c r="BE42" i="14" s="1"/>
  <c r="AG89" i="14"/>
  <c r="AO89" i="14" s="1"/>
  <c r="AS89" i="14" s="1"/>
  <c r="AW89" i="14" s="1"/>
  <c r="BA89" i="14" s="1"/>
  <c r="BE89" i="14" s="1"/>
  <c r="AI89" i="14"/>
  <c r="AG69" i="14"/>
  <c r="AO69" i="14" s="1"/>
  <c r="AS69" i="14" s="1"/>
  <c r="AW69" i="14" s="1"/>
  <c r="BA69" i="14" s="1"/>
  <c r="BE69" i="14" s="1"/>
  <c r="AG100" i="14"/>
  <c r="AO100" i="14" s="1"/>
  <c r="AS100" i="14" s="1"/>
  <c r="AW100" i="14" s="1"/>
  <c r="BA100" i="14" s="1"/>
  <c r="BE100" i="14" s="1"/>
  <c r="AG79" i="14"/>
  <c r="AO79" i="14" s="1"/>
  <c r="AS79" i="14" s="1"/>
  <c r="AW79" i="14" s="1"/>
  <c r="BA79" i="14" s="1"/>
  <c r="BE79" i="14" s="1"/>
  <c r="AG105" i="14"/>
  <c r="AO105" i="14" s="1"/>
  <c r="AS105" i="14" s="1"/>
  <c r="AW105" i="14" s="1"/>
  <c r="BA105" i="14" s="1"/>
  <c r="BE105" i="14" s="1"/>
  <c r="AI105" i="14"/>
  <c r="AG93" i="14"/>
  <c r="AO93" i="14" s="1"/>
  <c r="AS93" i="14" s="1"/>
  <c r="AW93" i="14" s="1"/>
  <c r="BA93" i="14" s="1"/>
  <c r="BE93" i="14" s="1"/>
  <c r="AG61" i="14"/>
  <c r="AO61" i="14" s="1"/>
  <c r="AS61" i="14" s="1"/>
  <c r="AW61" i="14" s="1"/>
  <c r="BA61" i="14" s="1"/>
  <c r="BE61" i="14" s="1"/>
  <c r="AI61" i="14"/>
  <c r="AG30" i="14"/>
  <c r="AO30" i="14" s="1"/>
  <c r="AS30" i="14" s="1"/>
  <c r="AG63" i="14"/>
  <c r="AO63" i="14" s="1"/>
  <c r="AS63" i="14" s="1"/>
  <c r="AW63" i="14" s="1"/>
  <c r="AI63" i="14"/>
  <c r="AG81" i="14"/>
  <c r="AO81" i="14" s="1"/>
  <c r="AS81" i="14" s="1"/>
  <c r="AW81" i="14" s="1"/>
  <c r="BA81" i="14" s="1"/>
  <c r="BE81" i="14" s="1"/>
  <c r="AG43" i="14"/>
  <c r="AO43" i="14"/>
  <c r="AS43" i="14" s="1"/>
  <c r="AW43" i="14" s="1"/>
  <c r="BA43" i="14" s="1"/>
  <c r="BE43" i="14" s="1"/>
  <c r="AG67" i="14"/>
  <c r="AO67" i="14" s="1"/>
  <c r="AS67" i="14" s="1"/>
  <c r="AW67" i="14" s="1"/>
  <c r="BA67" i="14" s="1"/>
  <c r="BE67" i="14" s="1"/>
  <c r="AG40" i="14"/>
  <c r="AO40" i="14" s="1"/>
  <c r="AS40" i="14" s="1"/>
  <c r="AW40" i="14" s="1"/>
  <c r="BA40" i="14" s="1"/>
  <c r="BE40" i="14" s="1"/>
  <c r="AI40" i="14"/>
  <c r="AG72" i="14"/>
  <c r="AO72" i="14" s="1"/>
  <c r="AS72" i="14" s="1"/>
  <c r="AW72" i="14" s="1"/>
  <c r="BA72" i="14" s="1"/>
  <c r="BE72" i="14" s="1"/>
  <c r="AI72" i="14"/>
  <c r="AG102" i="14"/>
  <c r="AO102" i="14" s="1"/>
  <c r="AS102" i="14" s="1"/>
  <c r="AW102" i="14" s="1"/>
  <c r="BA102" i="14" s="1"/>
  <c r="BE102" i="14" s="1"/>
  <c r="AG57" i="14"/>
  <c r="AO57" i="14" s="1"/>
  <c r="AS57" i="14" s="1"/>
  <c r="AW57" i="14" s="1"/>
  <c r="BA57" i="14" s="1"/>
  <c r="BE57" i="14" s="1"/>
  <c r="AI57" i="14"/>
  <c r="AG31" i="14"/>
  <c r="AO31" i="14" s="1"/>
  <c r="AS31" i="14" s="1"/>
  <c r="AW31" i="14" s="1"/>
  <c r="BA31" i="14" s="1"/>
  <c r="BE31" i="14" s="1"/>
  <c r="AI31" i="14"/>
  <c r="AG71" i="14"/>
  <c r="AO71" i="14"/>
  <c r="AS71" i="14" s="1"/>
  <c r="AW71" i="14" s="1"/>
  <c r="BA71" i="14" s="1"/>
  <c r="BE71" i="14" s="1"/>
  <c r="AG85" i="14"/>
  <c r="AO85" i="14" s="1"/>
  <c r="AS85" i="14" s="1"/>
  <c r="AW85" i="14" s="1"/>
  <c r="BA85" i="14" s="1"/>
  <c r="BE85" i="14" s="1"/>
  <c r="AI85" i="14"/>
  <c r="AG78" i="14"/>
  <c r="AO78" i="14" s="1"/>
  <c r="AS78" i="14" s="1"/>
  <c r="AW78" i="14" s="1"/>
  <c r="BA78" i="14" s="1"/>
  <c r="BE78" i="14" s="1"/>
  <c r="AI78" i="14"/>
  <c r="AG56" i="14"/>
  <c r="AO56" i="14" s="1"/>
  <c r="AS56" i="14" s="1"/>
  <c r="AW56" i="14" s="1"/>
  <c r="BA56" i="14" s="1"/>
  <c r="BE56" i="14" s="1"/>
  <c r="AG51" i="14"/>
  <c r="AO51" i="14" s="1"/>
  <c r="AS51" i="14" s="1"/>
  <c r="AW51" i="14" s="1"/>
  <c r="BA51" i="14" s="1"/>
  <c r="BE51" i="14" s="1"/>
  <c r="AI51" i="14"/>
  <c r="AG86" i="14"/>
  <c r="AO86" i="14" s="1"/>
  <c r="AS86" i="14" s="1"/>
  <c r="AW86" i="14" s="1"/>
  <c r="BA86" i="14" s="1"/>
  <c r="BE86" i="14" s="1"/>
  <c r="AI86" i="14"/>
  <c r="AG36" i="14"/>
  <c r="AO36" i="14" s="1"/>
  <c r="AS36" i="14" s="1"/>
  <c r="AW36" i="14" s="1"/>
  <c r="BA36" i="14" s="1"/>
  <c r="BE36" i="14" s="1"/>
  <c r="AI36" i="14"/>
  <c r="AG53" i="14"/>
  <c r="AO53" i="14" s="1"/>
  <c r="AS53" i="14" s="1"/>
  <c r="AW53" i="14" s="1"/>
  <c r="BA53" i="14" s="1"/>
  <c r="BE53" i="14" s="1"/>
  <c r="AI53" i="14"/>
  <c r="AG60" i="14"/>
  <c r="AO60" i="14" s="1"/>
  <c r="AS60" i="14" s="1"/>
  <c r="AW60" i="14" s="1"/>
  <c r="BA60" i="14" s="1"/>
  <c r="BE60" i="14" s="1"/>
  <c r="AI60" i="14"/>
  <c r="AG52" i="14"/>
  <c r="AO52" i="14" s="1"/>
  <c r="AS52" i="14" s="1"/>
  <c r="AW52" i="14" s="1"/>
  <c r="BA52" i="14" s="1"/>
  <c r="BE52" i="14" s="1"/>
  <c r="AI52" i="14"/>
  <c r="AG46" i="14"/>
  <c r="AO46" i="14" s="1"/>
  <c r="AS46" i="14" s="1"/>
  <c r="AW46" i="14" s="1"/>
  <c r="BA46" i="14" s="1"/>
  <c r="BE46" i="14" s="1"/>
  <c r="AI46" i="14"/>
  <c r="AG101" i="14"/>
  <c r="AO101" i="14" s="1"/>
  <c r="AS101" i="14" s="1"/>
  <c r="AW101" i="14" s="1"/>
  <c r="AI101" i="14"/>
  <c r="AG84" i="14"/>
  <c r="AO84" i="14" s="1"/>
  <c r="AS84" i="14" s="1"/>
  <c r="AW84" i="14" s="1"/>
  <c r="BA84" i="14" s="1"/>
  <c r="BE84" i="14" s="1"/>
  <c r="AI84" i="14"/>
  <c r="AG33" i="14"/>
  <c r="AO33" i="14" s="1"/>
  <c r="AS33" i="14" s="1"/>
  <c r="AW33" i="14" s="1"/>
  <c r="BA33" i="14" s="1"/>
  <c r="BE33" i="14" s="1"/>
  <c r="AI33" i="14"/>
  <c r="AG68" i="14"/>
  <c r="AO68" i="14" s="1"/>
  <c r="AS68" i="14" s="1"/>
  <c r="AW68" i="14" s="1"/>
  <c r="AG80" i="14"/>
  <c r="AO80" i="14" s="1"/>
  <c r="AS80" i="14" s="1"/>
  <c r="AW80" i="14" s="1"/>
  <c r="BA80" i="14" s="1"/>
  <c r="BE80" i="14" s="1"/>
  <c r="AI80" i="14"/>
  <c r="AG92" i="14"/>
  <c r="AO92" i="14" s="1"/>
  <c r="AS92" i="14" s="1"/>
  <c r="AW92" i="14" s="1"/>
  <c r="BA92" i="14" s="1"/>
  <c r="BE92" i="14" s="1"/>
  <c r="AI92" i="14"/>
  <c r="AG48" i="14"/>
  <c r="AO48" i="14" s="1"/>
  <c r="AS48" i="14" s="1"/>
  <c r="AW48" i="14" s="1"/>
  <c r="BA48" i="14" s="1"/>
  <c r="BE48" i="14" s="1"/>
  <c r="AI48" i="14"/>
  <c r="AG74" i="14"/>
  <c r="AO74" i="14" s="1"/>
  <c r="AS74" i="14" s="1"/>
  <c r="AW74" i="14" s="1"/>
  <c r="AI74" i="14"/>
  <c r="AG49" i="14"/>
  <c r="AO49" i="14" s="1"/>
  <c r="AS49" i="14" s="1"/>
  <c r="AW49" i="14" s="1"/>
  <c r="BA49" i="14" s="1"/>
  <c r="BE49" i="14" s="1"/>
  <c r="AI49" i="14"/>
  <c r="AG87" i="14"/>
  <c r="AO87" i="14" s="1"/>
  <c r="AS87" i="14" s="1"/>
  <c r="AW87" i="14" s="1"/>
  <c r="BA87" i="14" s="1"/>
  <c r="BE87" i="14" s="1"/>
  <c r="AI87" i="14"/>
  <c r="AG28" i="14"/>
  <c r="AO28" i="14" s="1"/>
  <c r="AS28" i="14" s="1"/>
  <c r="AW28" i="14" s="1"/>
  <c r="BA28" i="14" s="1"/>
  <c r="BE28" i="14" s="1"/>
  <c r="AI28" i="14"/>
  <c r="AQ35" i="14"/>
  <c r="AG26" i="14"/>
  <c r="AO26" i="14" s="1"/>
  <c r="AS26" i="14" s="1"/>
  <c r="AW26" i="14" s="1"/>
  <c r="BA26" i="14" s="1"/>
  <c r="BE26" i="14" s="1"/>
  <c r="AI26" i="14"/>
  <c r="AG50" i="14"/>
  <c r="AO50" i="14" s="1"/>
  <c r="AS50" i="14" s="1"/>
  <c r="AW50" i="14" s="1"/>
  <c r="BA50" i="14" s="1"/>
  <c r="BE50" i="14" s="1"/>
  <c r="AI50" i="14"/>
  <c r="AG65" i="14"/>
  <c r="AO65" i="14" s="1"/>
  <c r="AS65" i="14" s="1"/>
  <c r="AW65" i="14" s="1"/>
  <c r="BA65" i="14" s="1"/>
  <c r="BE65" i="14" s="1"/>
  <c r="AI65" i="14"/>
  <c r="AG34" i="14"/>
  <c r="AO34" i="14" s="1"/>
  <c r="AS34" i="14" s="1"/>
  <c r="AW34" i="14" s="1"/>
  <c r="BA34" i="14" s="1"/>
  <c r="BE34" i="14" s="1"/>
  <c r="AG22" i="14"/>
  <c r="AO22" i="14" s="1"/>
  <c r="AS22" i="14" s="1"/>
  <c r="AW22" i="14" s="1"/>
  <c r="BA22" i="14" s="1"/>
  <c r="BE22" i="14" s="1"/>
  <c r="AI22" i="14"/>
  <c r="AG64" i="14"/>
  <c r="AO64" i="14" s="1"/>
  <c r="AS64" i="14" s="1"/>
  <c r="AW64" i="14" s="1"/>
  <c r="BA64" i="14" s="1"/>
  <c r="BE64" i="14" s="1"/>
  <c r="AI64" i="14"/>
  <c r="AG76" i="14"/>
  <c r="AO76" i="14" s="1"/>
  <c r="AS76" i="14" s="1"/>
  <c r="AW76" i="14" s="1"/>
  <c r="BA76" i="14" s="1"/>
  <c r="BE76" i="14" s="1"/>
  <c r="AG29" i="14"/>
  <c r="AO29" i="14" s="1"/>
  <c r="AS29" i="14" s="1"/>
  <c r="AW29" i="14" s="1"/>
  <c r="BA29" i="14" s="1"/>
  <c r="BE29" i="14" s="1"/>
  <c r="AI29" i="14"/>
  <c r="AG75" i="14"/>
  <c r="AO75" i="14" s="1"/>
  <c r="AS75" i="14" s="1"/>
  <c r="AW75" i="14" s="1"/>
  <c r="AI75" i="14"/>
  <c r="AG47" i="14"/>
  <c r="AO47" i="14" s="1"/>
  <c r="AS47" i="14" s="1"/>
  <c r="AW47" i="14" s="1"/>
  <c r="BA47" i="14" s="1"/>
  <c r="BE47" i="14" s="1"/>
  <c r="AI47" i="14"/>
  <c r="AG23" i="14"/>
  <c r="AO23" i="14" s="1"/>
  <c r="AS23" i="14" s="1"/>
  <c r="AW23" i="14" s="1"/>
  <c r="BA23" i="14" s="1"/>
  <c r="BE23" i="14" s="1"/>
  <c r="AI23" i="14"/>
  <c r="AG83" i="14"/>
  <c r="AO83" i="14" s="1"/>
  <c r="AS83" i="14" s="1"/>
  <c r="AW83" i="14" s="1"/>
  <c r="BA83" i="14" s="1"/>
  <c r="BE83" i="14" s="1"/>
  <c r="AI83" i="14"/>
  <c r="AG25" i="14"/>
  <c r="AO25" i="14" s="1"/>
  <c r="AS25" i="14" s="1"/>
  <c r="AW25" i="14" s="1"/>
  <c r="BA25" i="14" s="1"/>
  <c r="BE25" i="14" s="1"/>
  <c r="AI25" i="14"/>
  <c r="BB118" i="14"/>
  <c r="AY118" i="14"/>
  <c r="BB116" i="14"/>
  <c r="AY116" i="14"/>
  <c r="BB117" i="14"/>
  <c r="AY117" i="14"/>
  <c r="AY114" i="14"/>
  <c r="BB114" i="14"/>
  <c r="BB115" i="14"/>
  <c r="AY115" i="14"/>
  <c r="BB120" i="14"/>
  <c r="AY120" i="14"/>
  <c r="BB119" i="14"/>
  <c r="AY119" i="14"/>
  <c r="BB122" i="14"/>
  <c r="AY122" i="14"/>
  <c r="BB121" i="14"/>
  <c r="AY121" i="14"/>
  <c r="BF113" i="14"/>
  <c r="BC113" i="14"/>
  <c r="AY95" i="14"/>
  <c r="AY113" i="14"/>
  <c r="AX123" i="14"/>
  <c r="AU123" i="14"/>
  <c r="AH7" i="14"/>
  <c r="BK131" i="17"/>
  <c r="AQ95" i="14"/>
  <c r="BG95" i="14"/>
  <c r="AG58" i="14"/>
  <c r="AO58" i="14" s="1"/>
  <c r="AS58" i="14" s="1"/>
  <c r="AW58" i="14" s="1"/>
  <c r="BA58" i="14" s="1"/>
  <c r="BE58" i="14" s="1"/>
  <c r="AI58" i="14"/>
  <c r="AQ64" i="14"/>
  <c r="AQ28" i="14"/>
  <c r="AG32" i="14"/>
  <c r="AO32" i="14" s="1"/>
  <c r="AS32" i="14" s="1"/>
  <c r="AW32" i="14" s="1"/>
  <c r="BA32" i="14" s="1"/>
  <c r="BE32" i="14" s="1"/>
  <c r="AI32" i="14"/>
  <c r="AQ52" i="14"/>
  <c r="AQ51" i="14"/>
  <c r="AQ102" i="14"/>
  <c r="AQ63" i="14"/>
  <c r="AQ105" i="14"/>
  <c r="AQ70" i="14"/>
  <c r="AQ27" i="14"/>
  <c r="AQ73" i="14"/>
  <c r="AG98" i="14"/>
  <c r="AO98" i="14" s="1"/>
  <c r="AS98" i="14" s="1"/>
  <c r="AW98" i="14" s="1"/>
  <c r="BA98" i="14" s="1"/>
  <c r="BE98" i="14" s="1"/>
  <c r="AI98" i="14"/>
  <c r="AQ23" i="14"/>
  <c r="AG59" i="14"/>
  <c r="AO59" i="14" s="1"/>
  <c r="AS59" i="14" s="1"/>
  <c r="AW59" i="14" s="1"/>
  <c r="BA59" i="14" s="1"/>
  <c r="BE59" i="14" s="1"/>
  <c r="AI59" i="14"/>
  <c r="AQ49" i="14"/>
  <c r="AG45" i="14"/>
  <c r="AO45" i="14" s="1"/>
  <c r="AS45" i="14" s="1"/>
  <c r="AW45" i="14" s="1"/>
  <c r="BA45" i="14" s="1"/>
  <c r="BE45" i="14" s="1"/>
  <c r="AI45" i="14"/>
  <c r="AQ68" i="14"/>
  <c r="AQ84" i="14"/>
  <c r="AG96" i="14"/>
  <c r="AO96" i="14" s="1"/>
  <c r="AS96" i="14" s="1"/>
  <c r="AI96" i="14"/>
  <c r="AG39" i="14"/>
  <c r="AO39" i="14" s="1"/>
  <c r="AS39" i="14" s="1"/>
  <c r="AW39" i="14" s="1"/>
  <c r="BA39" i="14" s="1"/>
  <c r="BE39" i="14" s="1"/>
  <c r="AI39" i="14"/>
  <c r="AQ85" i="14"/>
  <c r="AQ31" i="14"/>
  <c r="AQ76" i="14"/>
  <c r="AQ50" i="14"/>
  <c r="AU35" i="14"/>
  <c r="AQ48" i="14"/>
  <c r="AG41" i="14"/>
  <c r="AO41" i="14" s="1"/>
  <c r="AS41" i="14" s="1"/>
  <c r="AW41" i="14" s="1"/>
  <c r="BA41" i="14" s="1"/>
  <c r="BE41" i="14" s="1"/>
  <c r="AI41" i="14"/>
  <c r="AQ36" i="14"/>
  <c r="AG82" i="14"/>
  <c r="AO82" i="14" s="1"/>
  <c r="AI82" i="14"/>
  <c r="AQ43" i="14"/>
  <c r="AQ100" i="14"/>
  <c r="AQ37" i="14"/>
  <c r="AQ54" i="14"/>
  <c r="AQ88" i="14"/>
  <c r="AG91" i="14"/>
  <c r="AO91" i="14" s="1"/>
  <c r="AS91" i="14" s="1"/>
  <c r="AW91" i="14" s="1"/>
  <c r="BA91" i="14" s="1"/>
  <c r="BE91" i="14" s="1"/>
  <c r="AI91" i="14"/>
  <c r="AQ83" i="14"/>
  <c r="AG106" i="14"/>
  <c r="AO106" i="14" s="1"/>
  <c r="AS106" i="14" s="1"/>
  <c r="AW106" i="14" s="1"/>
  <c r="BA106" i="14" s="1"/>
  <c r="BE106" i="14" s="1"/>
  <c r="AI106" i="14"/>
  <c r="AG103" i="14"/>
  <c r="AO103" i="14" s="1"/>
  <c r="AS103" i="14" s="1"/>
  <c r="AW103" i="14" s="1"/>
  <c r="BA103" i="14" s="1"/>
  <c r="BE103" i="14" s="1"/>
  <c r="AI103" i="14"/>
  <c r="AQ87" i="14"/>
  <c r="AQ80" i="14"/>
  <c r="AQ33" i="14"/>
  <c r="AQ101" i="14"/>
  <c r="AQ78" i="14"/>
  <c r="AQ71" i="14"/>
  <c r="AG62" i="14"/>
  <c r="AO62" i="14" s="1"/>
  <c r="AS62" i="14" s="1"/>
  <c r="AW62" i="14" s="1"/>
  <c r="BA62" i="14" s="1"/>
  <c r="AI62" i="14"/>
  <c r="AQ75" i="14"/>
  <c r="AQ34" i="14"/>
  <c r="AQ60" i="14"/>
  <c r="AQ40" i="14"/>
  <c r="AQ61" i="14"/>
  <c r="AQ89" i="14"/>
  <c r="AQ97" i="14"/>
  <c r="AQ25" i="14"/>
  <c r="AG38" i="14"/>
  <c r="AO38" i="14" s="1"/>
  <c r="AS38" i="14" s="1"/>
  <c r="AW38" i="14" s="1"/>
  <c r="BA38" i="14" s="1"/>
  <c r="BE38" i="14" s="1"/>
  <c r="AI38" i="14"/>
  <c r="AQ47" i="14"/>
  <c r="AQ29" i="14"/>
  <c r="AQ22" i="14"/>
  <c r="AQ65" i="14"/>
  <c r="AQ26" i="14"/>
  <c r="AG104" i="14"/>
  <c r="AO104" i="14" s="1"/>
  <c r="AS104" i="14" s="1"/>
  <c r="AW104" i="14" s="1"/>
  <c r="BA104" i="14" s="1"/>
  <c r="BE104" i="14" s="1"/>
  <c r="AI104" i="14"/>
  <c r="AQ74" i="14"/>
  <c r="AQ92" i="14"/>
  <c r="AG99" i="14"/>
  <c r="AO99" i="14" s="1"/>
  <c r="AS99" i="14" s="1"/>
  <c r="AW99" i="14" s="1"/>
  <c r="BA99" i="14" s="1"/>
  <c r="BE99" i="14" s="1"/>
  <c r="AI99" i="14"/>
  <c r="AQ46" i="14"/>
  <c r="AQ53" i="14"/>
  <c r="AQ86" i="14"/>
  <c r="AQ56" i="14"/>
  <c r="AQ57" i="14"/>
  <c r="AQ72" i="14"/>
  <c r="AQ67" i="14"/>
  <c r="AQ81" i="14"/>
  <c r="AQ30" i="14"/>
  <c r="AQ93" i="14"/>
  <c r="AQ79" i="14"/>
  <c r="AQ69" i="14"/>
  <c r="AQ42" i="14"/>
  <c r="AQ24" i="14"/>
  <c r="AS44" i="14"/>
  <c r="AW44" i="14" s="1"/>
  <c r="BA44" i="14" s="1"/>
  <c r="BE44" i="14" s="1"/>
  <c r="AQ44" i="14"/>
  <c r="AQ55" i="14"/>
  <c r="AQ77" i="14"/>
  <c r="AQ66" i="14"/>
  <c r="AQ94" i="14"/>
  <c r="AQ90" i="14"/>
  <c r="AY123" i="14"/>
  <c r="BB123" i="14"/>
  <c r="BF114" i="14"/>
  <c r="BG114" i="14"/>
  <c r="BC114" i="14"/>
  <c r="BF122" i="14"/>
  <c r="BG122" i="14"/>
  <c r="BC122" i="14"/>
  <c r="BF120" i="14"/>
  <c r="BG120" i="14"/>
  <c r="BC120" i="14"/>
  <c r="BF116" i="14"/>
  <c r="BG116" i="14"/>
  <c r="BC116" i="14"/>
  <c r="BF121" i="14"/>
  <c r="BG121" i="14"/>
  <c r="BC121" i="14"/>
  <c r="BF119" i="14"/>
  <c r="BG119" i="14"/>
  <c r="BC119" i="14"/>
  <c r="BF115" i="14"/>
  <c r="BG115" i="14"/>
  <c r="BC115" i="14"/>
  <c r="BF117" i="14"/>
  <c r="BG117" i="14"/>
  <c r="BC117" i="14"/>
  <c r="BF118" i="14"/>
  <c r="BG118" i="14"/>
  <c r="BC118" i="14"/>
  <c r="BG113" i="14"/>
  <c r="BC95" i="14"/>
  <c r="AP7" i="14"/>
  <c r="AU66" i="14"/>
  <c r="AU55" i="14"/>
  <c r="AU93" i="14"/>
  <c r="AU81" i="14"/>
  <c r="AU72" i="14"/>
  <c r="AU56" i="14"/>
  <c r="AU53" i="14"/>
  <c r="AU46" i="14"/>
  <c r="AU92" i="14"/>
  <c r="AQ104" i="14"/>
  <c r="AQ38" i="14"/>
  <c r="AU61" i="14"/>
  <c r="AU75" i="14"/>
  <c r="AU101" i="14"/>
  <c r="AU80" i="14"/>
  <c r="AQ103" i="14"/>
  <c r="AU83" i="14"/>
  <c r="AU88" i="14"/>
  <c r="AU37" i="14"/>
  <c r="AU85" i="14"/>
  <c r="AQ96" i="14"/>
  <c r="AU68" i="14"/>
  <c r="AU49" i="14"/>
  <c r="AU23" i="14"/>
  <c r="AU73" i="14"/>
  <c r="AU63" i="14"/>
  <c r="AQ32" i="14"/>
  <c r="AU90" i="14"/>
  <c r="AU24" i="14"/>
  <c r="AU69" i="14"/>
  <c r="AU26" i="14"/>
  <c r="AU22" i="14"/>
  <c r="AU29" i="14"/>
  <c r="AU97" i="14"/>
  <c r="AU60" i="14"/>
  <c r="AU71" i="14"/>
  <c r="AU43" i="14"/>
  <c r="AU36" i="14"/>
  <c r="AU48" i="14"/>
  <c r="AU50" i="14"/>
  <c r="AU70" i="14"/>
  <c r="AU51" i="14"/>
  <c r="AU64" i="14"/>
  <c r="AU94" i="14"/>
  <c r="AU79" i="14"/>
  <c r="AU67" i="14"/>
  <c r="AU74" i="14"/>
  <c r="AU65" i="14"/>
  <c r="AU25" i="14"/>
  <c r="AU40" i="14"/>
  <c r="AU78" i="14"/>
  <c r="AU33" i="14"/>
  <c r="AU100" i="14"/>
  <c r="AY35" i="14"/>
  <c r="AU76" i="14"/>
  <c r="AU31" i="14"/>
  <c r="AU102" i="14"/>
  <c r="AU28" i="14"/>
  <c r="AU77" i="14"/>
  <c r="AW77" i="14"/>
  <c r="BA77" i="14" s="1"/>
  <c r="BE77" i="14" s="1"/>
  <c r="AU44" i="14"/>
  <c r="AU42" i="14"/>
  <c r="AU30" i="14"/>
  <c r="AW30" i="14"/>
  <c r="BA30" i="14" s="1"/>
  <c r="BE30" i="14" s="1"/>
  <c r="AU57" i="14"/>
  <c r="AU86" i="14"/>
  <c r="AQ99" i="14"/>
  <c r="AU47" i="14"/>
  <c r="AU89" i="14"/>
  <c r="AU34" i="14"/>
  <c r="AQ62" i="14"/>
  <c r="AU87" i="14"/>
  <c r="AQ106" i="14"/>
  <c r="AQ91" i="14"/>
  <c r="AU54" i="14"/>
  <c r="AS82" i="14"/>
  <c r="AW82" i="14" s="1"/>
  <c r="BA82" i="14" s="1"/>
  <c r="BE82" i="14" s="1"/>
  <c r="AQ82" i="14"/>
  <c r="AQ41" i="14"/>
  <c r="AQ39" i="14"/>
  <c r="AU84" i="14"/>
  <c r="AQ45" i="14"/>
  <c r="AQ59" i="14"/>
  <c r="AQ98" i="14"/>
  <c r="AU27" i="14"/>
  <c r="AU105" i="14"/>
  <c r="AU52" i="14"/>
  <c r="AQ58" i="14"/>
  <c r="BC123" i="14"/>
  <c r="BF123" i="14"/>
  <c r="BG123" i="14"/>
  <c r="AT7" i="14"/>
  <c r="AU45" i="14"/>
  <c r="AY34" i="14"/>
  <c r="AY57" i="14"/>
  <c r="AY79" i="14"/>
  <c r="AY64" i="14"/>
  <c r="AY22" i="14"/>
  <c r="AU58" i="14"/>
  <c r="AU82" i="14"/>
  <c r="AY87" i="14"/>
  <c r="AY76" i="14"/>
  <c r="AY100" i="14"/>
  <c r="AY78" i="14"/>
  <c r="AY25" i="14"/>
  <c r="BA74" i="14"/>
  <c r="BE74" i="14" s="1"/>
  <c r="AY74" i="14"/>
  <c r="AY50" i="14"/>
  <c r="AY36" i="14"/>
  <c r="AY97" i="14"/>
  <c r="AY63" i="14"/>
  <c r="BA63" i="14"/>
  <c r="BE63" i="14" s="1"/>
  <c r="AY85" i="14"/>
  <c r="AY88" i="14"/>
  <c r="BA101" i="14"/>
  <c r="BE101" i="14" s="1"/>
  <c r="AY101" i="14"/>
  <c r="AY61" i="14"/>
  <c r="AU104" i="14"/>
  <c r="AY56" i="14"/>
  <c r="AY105" i="14"/>
  <c r="AY42" i="14"/>
  <c r="AY102" i="14"/>
  <c r="AY70" i="14"/>
  <c r="AY90" i="14"/>
  <c r="AY23" i="14"/>
  <c r="AU103" i="14"/>
  <c r="AY46" i="14"/>
  <c r="AY55" i="14"/>
  <c r="BA55" i="14"/>
  <c r="BE55" i="14" s="1"/>
  <c r="AY52" i="14"/>
  <c r="AU59" i="14"/>
  <c r="AU41" i="14"/>
  <c r="AY54" i="14"/>
  <c r="AU62" i="14"/>
  <c r="AY86" i="14"/>
  <c r="AY30" i="14"/>
  <c r="AY28" i="14"/>
  <c r="AY31" i="14"/>
  <c r="AY65" i="14"/>
  <c r="AY67" i="14"/>
  <c r="AY51" i="14"/>
  <c r="AY43" i="14"/>
  <c r="AY60" i="14"/>
  <c r="AY29" i="14"/>
  <c r="AY26" i="14"/>
  <c r="AY24" i="14"/>
  <c r="AU32" i="14"/>
  <c r="AY73" i="14"/>
  <c r="AY49" i="14"/>
  <c r="AY37" i="14"/>
  <c r="AY83" i="14"/>
  <c r="AY80" i="14"/>
  <c r="BA75" i="14"/>
  <c r="BE75" i="14" s="1"/>
  <c r="AY75" i="14"/>
  <c r="AY92" i="14"/>
  <c r="AY72" i="14"/>
  <c r="AY93" i="14"/>
  <c r="AU98" i="14"/>
  <c r="AU39" i="14"/>
  <c r="AU91" i="14"/>
  <c r="AY47" i="14"/>
  <c r="AY77" i="14"/>
  <c r="AY71" i="14"/>
  <c r="AY69" i="14"/>
  <c r="BA68" i="14"/>
  <c r="BE68" i="14" s="1"/>
  <c r="AY68" i="14"/>
  <c r="AY81" i="14"/>
  <c r="AY27" i="14"/>
  <c r="AY84" i="14"/>
  <c r="AU106" i="14"/>
  <c r="AY89" i="14"/>
  <c r="AU99" i="14"/>
  <c r="AY44" i="14"/>
  <c r="BE35" i="14"/>
  <c r="BG35" i="14"/>
  <c r="BC35" i="14"/>
  <c r="AY33" i="14"/>
  <c r="AY40" i="14"/>
  <c r="AY94" i="14"/>
  <c r="AY48" i="14"/>
  <c r="AU96" i="14"/>
  <c r="AW96" i="14"/>
  <c r="BA96" i="14" s="1"/>
  <c r="BE96" i="14" s="1"/>
  <c r="AU38" i="14"/>
  <c r="AY53" i="14"/>
  <c r="AY66" i="14"/>
  <c r="AX7" i="14"/>
  <c r="AY96" i="14"/>
  <c r="BG44" i="14"/>
  <c r="BC44" i="14"/>
  <c r="AY62" i="14"/>
  <c r="BC70" i="14"/>
  <c r="BG70" i="14"/>
  <c r="BG53" i="14"/>
  <c r="BC53" i="14"/>
  <c r="BC94" i="14"/>
  <c r="BG94" i="14"/>
  <c r="BC33" i="14"/>
  <c r="BG33" i="14"/>
  <c r="AY106" i="14"/>
  <c r="BG27" i="14"/>
  <c r="BC27" i="14"/>
  <c r="BC68" i="14"/>
  <c r="BG68" i="14"/>
  <c r="BG71" i="14"/>
  <c r="BC71" i="14"/>
  <c r="AY98" i="14"/>
  <c r="BC72" i="14"/>
  <c r="BG72" i="14"/>
  <c r="BG75" i="14"/>
  <c r="BC75" i="14"/>
  <c r="BG83" i="14"/>
  <c r="BC83" i="14"/>
  <c r="BG49" i="14"/>
  <c r="BC49" i="14"/>
  <c r="BC26" i="14"/>
  <c r="BG26" i="14"/>
  <c r="BC60" i="14"/>
  <c r="BG60" i="14"/>
  <c r="BC67" i="14"/>
  <c r="BG67" i="14"/>
  <c r="BG31" i="14"/>
  <c r="BC31" i="14"/>
  <c r="BG30" i="14"/>
  <c r="BC30" i="14"/>
  <c r="BG52" i="14"/>
  <c r="BC52" i="14"/>
  <c r="BC46" i="14"/>
  <c r="BG46" i="14"/>
  <c r="BC23" i="14"/>
  <c r="BG23" i="14"/>
  <c r="BC42" i="14"/>
  <c r="BG42" i="14"/>
  <c r="BG56" i="14"/>
  <c r="BC56" i="14"/>
  <c r="BG61" i="14"/>
  <c r="BC61" i="14"/>
  <c r="BC88" i="14"/>
  <c r="BG88" i="14"/>
  <c r="BG36" i="14"/>
  <c r="BC36" i="14"/>
  <c r="BC74" i="14"/>
  <c r="BG74" i="14"/>
  <c r="BC78" i="14"/>
  <c r="BG78" i="14"/>
  <c r="BC76" i="14"/>
  <c r="BG76" i="14"/>
  <c r="BG87" i="14"/>
  <c r="BC87" i="14"/>
  <c r="AY58" i="14"/>
  <c r="BC22" i="14"/>
  <c r="BG22" i="14"/>
  <c r="BC79" i="14"/>
  <c r="BG79" i="14"/>
  <c r="BC34" i="14"/>
  <c r="BG34" i="14"/>
  <c r="AY41" i="14"/>
  <c r="BC66" i="14"/>
  <c r="BG66" i="14"/>
  <c r="BG40" i="14"/>
  <c r="BC40" i="14"/>
  <c r="AY99" i="14"/>
  <c r="BC69" i="14"/>
  <c r="BG69" i="14"/>
  <c r="BG92" i="14"/>
  <c r="BC92" i="14"/>
  <c r="BG73" i="14"/>
  <c r="BC73" i="14"/>
  <c r="BG86" i="14"/>
  <c r="BC86" i="14"/>
  <c r="AY59" i="14"/>
  <c r="BG55" i="14"/>
  <c r="BC55" i="14"/>
  <c r="AY103" i="14"/>
  <c r="AY104" i="14"/>
  <c r="BC25" i="14"/>
  <c r="BG25" i="14"/>
  <c r="AY82" i="14"/>
  <c r="AY91" i="14"/>
  <c r="AY32" i="14"/>
  <c r="BG63" i="14"/>
  <c r="BC63" i="14"/>
  <c r="AY38" i="14"/>
  <c r="BC48" i="14"/>
  <c r="BG48" i="14"/>
  <c r="BC89" i="14"/>
  <c r="BG89" i="14"/>
  <c r="BG84" i="14"/>
  <c r="BC84" i="14"/>
  <c r="BC81" i="14"/>
  <c r="BG81" i="14"/>
  <c r="BG77" i="14"/>
  <c r="BC77" i="14"/>
  <c r="BG47" i="14"/>
  <c r="BC47" i="14"/>
  <c r="AY39" i="14"/>
  <c r="BG93" i="14"/>
  <c r="BC93" i="14"/>
  <c r="BC80" i="14"/>
  <c r="BG80" i="14"/>
  <c r="BC37" i="14"/>
  <c r="BG37" i="14"/>
  <c r="BC24" i="14"/>
  <c r="BG24" i="14"/>
  <c r="BC29" i="14"/>
  <c r="BG29" i="14"/>
  <c r="BC43" i="14"/>
  <c r="BG43" i="14"/>
  <c r="BC51" i="14"/>
  <c r="BG51" i="14"/>
  <c r="BG65" i="14"/>
  <c r="BC65" i="14"/>
  <c r="BG28" i="14"/>
  <c r="BC28" i="14"/>
  <c r="BC54" i="14"/>
  <c r="BG54" i="14"/>
  <c r="BG90" i="14"/>
  <c r="BC90" i="14"/>
  <c r="BC102" i="14"/>
  <c r="BG102" i="14"/>
  <c r="BC105" i="14"/>
  <c r="BG105" i="14"/>
  <c r="BG101" i="14"/>
  <c r="BC101" i="14"/>
  <c r="BC85" i="14"/>
  <c r="BG85" i="14"/>
  <c r="BC97" i="14"/>
  <c r="BG97" i="14"/>
  <c r="BG50" i="14"/>
  <c r="BC50" i="14"/>
  <c r="BG100" i="14"/>
  <c r="BC100" i="14"/>
  <c r="BG64" i="14"/>
  <c r="BC64" i="14"/>
  <c r="BG57" i="14"/>
  <c r="BC57" i="14"/>
  <c r="AY45" i="14"/>
  <c r="BB7" i="14"/>
  <c r="BK10" i="4"/>
  <c r="BK9" i="4"/>
  <c r="BK11" i="4"/>
  <c r="BG106" i="14"/>
  <c r="BC106" i="14"/>
  <c r="BG38" i="14"/>
  <c r="BC38" i="14"/>
  <c r="BG82" i="14"/>
  <c r="BC82" i="14"/>
  <c r="BG32" i="14"/>
  <c r="BC32" i="14"/>
  <c r="BC104" i="14"/>
  <c r="BG104" i="14"/>
  <c r="BC99" i="14"/>
  <c r="BG99" i="14"/>
  <c r="BG98" i="14"/>
  <c r="BC98" i="14"/>
  <c r="BC45" i="14"/>
  <c r="BG45" i="14"/>
  <c r="BG39" i="14"/>
  <c r="BC39" i="14"/>
  <c r="BC91" i="14"/>
  <c r="BG91" i="14"/>
  <c r="BC103" i="14"/>
  <c r="BG103" i="14"/>
  <c r="BC59" i="14"/>
  <c r="BG59" i="14"/>
  <c r="BG41" i="14"/>
  <c r="BC41" i="14"/>
  <c r="BC58" i="14"/>
  <c r="BG58" i="14"/>
  <c r="BE62" i="14"/>
  <c r="BG62" i="14"/>
  <c r="BC62" i="14"/>
  <c r="BG96" i="14"/>
  <c r="BC96" i="14"/>
  <c r="BF7" i="14"/>
  <c r="M13" i="17"/>
  <c r="M14" i="17"/>
  <c r="J13" i="17"/>
  <c r="J14" i="17"/>
  <c r="M8" i="4"/>
  <c r="M12" i="4"/>
  <c r="M13" i="4"/>
  <c r="J8" i="4"/>
  <c r="J12" i="4"/>
  <c r="J13" i="4"/>
  <c r="K13" i="17"/>
  <c r="K14" i="17"/>
  <c r="S13" i="17"/>
  <c r="S14" i="17"/>
  <c r="S8" i="4"/>
  <c r="S12" i="4"/>
  <c r="S13" i="4"/>
  <c r="G8" i="4"/>
  <c r="G12" i="4"/>
  <c r="G13" i="4"/>
  <c r="G13" i="17"/>
  <c r="G14" i="17"/>
  <c r="K8" i="4"/>
  <c r="K12" i="4"/>
  <c r="K13" i="4"/>
  <c r="W13" i="17"/>
  <c r="W14" i="17"/>
  <c r="W8" i="4"/>
  <c r="W12" i="4"/>
  <c r="W13" i="4"/>
  <c r="AE8" i="4"/>
  <c r="AE12" i="4"/>
  <c r="AE13" i="4"/>
  <c r="AE13" i="17"/>
  <c r="AE14" i="17"/>
  <c r="BK41" i="17"/>
  <c r="AU50" i="17" a="1"/>
  <c r="AO48" i="17" a="1"/>
  <c r="F27" i="17" a="1"/>
  <c r="AT50" i="17" a="1"/>
  <c r="AB27" i="17" a="1"/>
  <c r="AP46" i="17" a="1"/>
  <c r="X48" i="17" a="1"/>
  <c r="AR46" i="17" a="1"/>
  <c r="AR27" i="17" a="1"/>
  <c r="AI19" i="17" a="1"/>
  <c r="AA19" i="17" a="1"/>
  <c r="AD50" i="17" a="1"/>
  <c r="AS46" i="17" a="1"/>
  <c r="AE50" i="17" a="1"/>
  <c r="BC27" i="17" a="1"/>
  <c r="AS49" i="17" a="1"/>
  <c r="Q26" i="17" a="1"/>
  <c r="BB50" i="17" a="1"/>
  <c r="AG26" i="17" a="1"/>
  <c r="X27" i="17" a="1"/>
  <c r="E19" i="17" a="1"/>
  <c r="AS48" i="17" a="1"/>
  <c r="S19" i="17" a="1"/>
  <c r="J19" i="17" a="1"/>
  <c r="BE48" i="17" a="1"/>
  <c r="AZ26" i="17" a="1"/>
  <c r="R27" i="17" a="1"/>
  <c r="AK48" i="17" a="1"/>
  <c r="AP48" i="17" a="1"/>
  <c r="K19" i="17" a="1"/>
  <c r="AO27" i="17" a="1"/>
  <c r="AY46" i="17" a="1"/>
  <c r="G48" i="17" a="1"/>
  <c r="AC50" i="17" a="1"/>
  <c r="AV50" i="17" a="1"/>
  <c r="P50" i="17" a="1"/>
  <c r="AT26" i="17" a="1"/>
  <c r="D26" i="17" a="1"/>
  <c r="AU27" i="17" a="1"/>
  <c r="AO26" i="17" a="1"/>
  <c r="AT48" i="17" a="1"/>
  <c r="BD26" i="17" a="1"/>
  <c r="AL49" i="17" a="1"/>
  <c r="K26" i="17" a="1"/>
  <c r="U19" i="17" a="1"/>
  <c r="M27" i="17" a="1"/>
  <c r="BD19" i="17" a="1"/>
  <c r="V27" i="17" a="1"/>
  <c r="V50" i="17" a="1"/>
  <c r="M48" i="17" a="1"/>
  <c r="AU46" i="17" a="1"/>
  <c r="AV46" i="17" a="1"/>
  <c r="AX19" i="17" a="1"/>
  <c r="N50" i="17" a="1"/>
  <c r="AP27" i="17" a="1"/>
  <c r="AF19" i="17" a="1"/>
  <c r="AA27" i="17" a="1"/>
  <c r="AM46" i="17" a="1"/>
  <c r="BC48" i="17" a="1"/>
  <c r="AN48" i="17" a="1"/>
  <c r="AF49" i="17" a="1"/>
  <c r="E26" i="17" a="1"/>
  <c r="AC27" i="17" a="1"/>
  <c r="Y50" i="17" a="1"/>
  <c r="AY19" i="17" a="1"/>
  <c r="F26" i="17" a="1"/>
  <c r="BF27" i="17" a="1"/>
  <c r="AW46" i="17" a="1"/>
  <c r="AN46" i="17" a="1"/>
  <c r="AO50" i="17" a="1"/>
  <c r="BD48" i="17" a="1"/>
  <c r="L49" i="17" a="1"/>
  <c r="BH50" i="17" a="1"/>
  <c r="AU48" i="17" a="1"/>
  <c r="I27" i="17" a="1"/>
  <c r="AO46" i="17" a="1"/>
  <c r="L48" i="17" a="1"/>
  <c r="AP19" i="17" a="1"/>
  <c r="AL50" i="17" a="1"/>
  <c r="G50" i="17" a="1"/>
  <c r="AX26" i="17" a="1"/>
  <c r="G27" i="17" a="1"/>
  <c r="BJ48" i="17" a="1"/>
  <c r="AM48" i="17" a="1"/>
  <c r="AW19" i="17" a="1"/>
  <c r="AD27" i="17" a="1"/>
  <c r="BI50" i="17" a="1"/>
  <c r="AX27" i="17" a="1"/>
  <c r="AS19" i="17" a="1"/>
  <c r="AC48" i="17" a="1"/>
  <c r="BJ46" i="17" a="1"/>
  <c r="O50" i="17" a="1"/>
  <c r="D19" i="17" a="1"/>
  <c r="S50" i="17" a="1"/>
  <c r="L19" i="17" a="1"/>
  <c r="AL26" i="17" a="1"/>
  <c r="J50" i="17" a="1"/>
  <c r="M26" i="17" a="1"/>
  <c r="Q48" i="17" a="1"/>
  <c r="AT19" i="17" a="1"/>
  <c r="AI26" i="17" a="1"/>
  <c r="BG48" i="17" a="1"/>
  <c r="BE46" i="17" a="1"/>
  <c r="AG48" i="17" a="1"/>
  <c r="N19" i="17" a="1"/>
  <c r="BB48" i="17" a="1"/>
  <c r="Z19" i="17" a="1"/>
  <c r="L27" i="17" a="1"/>
  <c r="BA50" i="17" a="1"/>
  <c r="AY48" i="17" a="1"/>
  <c r="BA48" i="17" a="1"/>
  <c r="BI26" i="17" a="1"/>
  <c r="BG19" i="17" a="1"/>
  <c r="H26" i="17" a="1"/>
  <c r="AJ19" i="17" a="1"/>
  <c r="BE27" i="17" a="1"/>
  <c r="BD50" i="17" a="1"/>
  <c r="R50" i="17" a="1"/>
  <c r="L26" i="17" a="1"/>
  <c r="Q49" i="17" a="1"/>
  <c r="W50" i="17" a="1"/>
  <c r="T48" i="17" a="1"/>
  <c r="T26" i="17" a="1"/>
  <c r="BE19" i="17" a="1"/>
  <c r="S26" i="17" a="1"/>
  <c r="AH19" i="17" a="1"/>
  <c r="BJ50" i="17" a="1"/>
  <c r="BH19" i="17" a="1"/>
  <c r="AP50" i="17" a="1"/>
  <c r="F19" i="17" a="1"/>
  <c r="K48" i="17" a="1"/>
  <c r="AE26" i="17" a="1"/>
  <c r="AD46" i="17" a="1"/>
  <c r="AT27" i="17" a="1"/>
  <c r="AJ26" i="17" a="1"/>
  <c r="AD48" i="17" a="1"/>
  <c r="BA19" i="17" a="1"/>
  <c r="R48" i="17" a="1"/>
  <c r="BJ26" i="17" a="1"/>
  <c r="AN27" i="17" a="1"/>
  <c r="AS27" i="17" a="1"/>
  <c r="L50" i="17" a="1"/>
  <c r="M50" i="17" a="1"/>
  <c r="BA26" i="17" a="1"/>
  <c r="AR48" i="17" a="1"/>
  <c r="BE26" i="17" a="1"/>
  <c r="AI48" i="17" a="1"/>
  <c r="AL19" i="17" a="1"/>
  <c r="AC26" i="17" a="1"/>
  <c r="AX50" i="17" a="1"/>
  <c r="AW50" i="17" a="1"/>
  <c r="AQ19" i="17" a="1"/>
  <c r="AU26" i="17" a="1"/>
  <c r="AY26" i="17" a="1"/>
  <c r="C27" i="17" a="1"/>
  <c r="Y48" i="17" a="1"/>
  <c r="AA48" i="17" a="1"/>
  <c r="AB50" i="17" a="1"/>
  <c r="Z48" i="17" a="1"/>
  <c r="AM19" i="17" a="1"/>
  <c r="AO19" i="17" a="1"/>
  <c r="N26" i="17" a="1"/>
  <c r="BC46" i="17" a="1"/>
  <c r="K27" i="17" a="1"/>
  <c r="J26" i="17" a="1"/>
  <c r="P19" i="17" a="1"/>
  <c r="AQ46" i="17" a="1"/>
  <c r="AH26" i="17" a="1"/>
  <c r="AU19" i="17" a="1"/>
  <c r="Q50" i="17" a="1"/>
  <c r="V19" i="17" a="1"/>
  <c r="BI19" i="17" a="1"/>
  <c r="BB27" i="17" a="1"/>
  <c r="V48" i="17" a="1"/>
  <c r="AX48" i="17" a="1"/>
  <c r="R26" i="17" a="1"/>
  <c r="AR26" i="17" a="1"/>
  <c r="AG19" i="17" a="1"/>
  <c r="C26" i="17" a="1"/>
  <c r="K50" i="17" a="1"/>
  <c r="O26" i="17" a="1"/>
  <c r="BH26" i="17" a="1"/>
  <c r="AW26" i="17" a="1"/>
  <c r="BF26" i="17" a="1"/>
  <c r="P26" i="17" a="1"/>
  <c r="AF27" i="17" a="1"/>
  <c r="BJ27" i="17" a="1"/>
  <c r="C19" i="17" a="1"/>
  <c r="Z26" i="17" a="1"/>
  <c r="O27" i="17" a="1"/>
  <c r="T19" i="17" a="1"/>
  <c r="AS26" i="17" a="1"/>
  <c r="AG50" i="17" a="1"/>
  <c r="AW48" i="17" a="1"/>
  <c r="W26" i="17" a="1"/>
  <c r="W27" i="17" a="1"/>
  <c r="J48" i="17" a="1"/>
  <c r="BC26" i="17" a="1"/>
  <c r="BG50" i="17" a="1"/>
  <c r="AV19" i="17" a="1"/>
  <c r="BE50" i="17" a="1"/>
  <c r="AY27" i="17" a="1"/>
  <c r="BF46" i="17" a="1"/>
  <c r="U48" i="17" a="1"/>
  <c r="AZ27" i="17" a="1"/>
  <c r="D49" i="17" a="1"/>
  <c r="AK26" i="17" a="1"/>
  <c r="H27" i="17" a="1"/>
  <c r="BF48" i="17" a="1"/>
  <c r="Q27" i="17" a="1"/>
  <c r="AD26" i="17" a="1"/>
  <c r="AE48" i="17" a="1"/>
  <c r="S48" i="17" a="1"/>
  <c r="W48" i="17" a="1"/>
  <c r="AV27" i="17" a="1"/>
  <c r="AM50" i="17" a="1"/>
  <c r="AE19" i="17" a="1"/>
  <c r="AI27" i="17" a="1"/>
  <c r="BD27" i="17" a="1"/>
  <c r="AE27" i="17" a="1"/>
  <c r="P27" i="17" a="1"/>
  <c r="AK19" i="17" a="1"/>
  <c r="AG27" i="17" a="1"/>
  <c r="I48" i="17" a="1"/>
  <c r="AC19" i="17" a="1"/>
  <c r="AR19" i="17" a="1"/>
  <c r="T27" i="17" a="1"/>
  <c r="AV48" i="17" a="1"/>
  <c r="V26" i="17" a="1"/>
  <c r="BG27" i="17" a="1"/>
  <c r="BC50" i="17" a="1"/>
  <c r="AH50" i="17" a="1"/>
  <c r="X50" i="17" a="1"/>
  <c r="X26" i="17" a="1"/>
  <c r="O19" i="17" a="1"/>
  <c r="BB19" i="17" a="1"/>
  <c r="AB19" i="17" a="1"/>
  <c r="AY50" i="17" a="1"/>
  <c r="G19" i="17" a="1"/>
  <c r="BB46" i="17" a="1"/>
  <c r="F48" i="17" a="1"/>
  <c r="AA26" i="17" a="1"/>
  <c r="BI46" i="17" a="1"/>
  <c r="Z27" i="17" a="1"/>
  <c r="AJ48" i="17" a="1"/>
  <c r="BG26" i="17" a="1"/>
  <c r="BD46" i="17" a="1"/>
  <c r="AH48" i="17" a="1"/>
  <c r="H19" i="17" a="1"/>
  <c r="BI48" i="17" a="1"/>
  <c r="BA27" i="17" a="1"/>
  <c r="Z50" i="17" a="1"/>
  <c r="AJ27" i="17" a="1"/>
  <c r="AF26" i="17" a="1"/>
  <c r="AP26" i="17" a="1"/>
  <c r="M19" i="17" a="1"/>
  <c r="AB26" i="17" a="1"/>
  <c r="Q19" i="17" a="1"/>
  <c r="BJ19" i="17" a="1"/>
  <c r="AQ48" i="17" a="1"/>
  <c r="AZ50" i="17" a="1"/>
  <c r="AA50" i="17" a="1"/>
  <c r="AM26" i="17" a="1"/>
  <c r="AZ48" i="17" a="1"/>
  <c r="AB48" i="17" a="1"/>
  <c r="AL27" i="17" a="1"/>
  <c r="I26" i="17" a="1"/>
  <c r="S27" i="17" a="1"/>
  <c r="N27" i="17" a="1"/>
  <c r="AL48" i="17" a="1"/>
  <c r="AQ27" i="17" a="1"/>
  <c r="U26" i="17" a="1"/>
  <c r="X19" i="17" a="1"/>
  <c r="BH27" i="17" a="1"/>
  <c r="BB26" i="17" a="1"/>
  <c r="BC19" i="17" a="1"/>
  <c r="AJ50" i="17" a="1"/>
  <c r="I19" i="17" a="1"/>
  <c r="BH46" i="17" a="1"/>
  <c r="E27" i="17" a="1"/>
  <c r="AS50" i="17" a="1"/>
  <c r="BI27" i="17" a="1"/>
  <c r="AW27" i="17" a="1"/>
  <c r="D27" i="17" a="1"/>
  <c r="AD19" i="17" a="1"/>
  <c r="AF50" i="17" a="1"/>
  <c r="AN50" i="17" a="1"/>
  <c r="AZ46" i="17" a="1"/>
  <c r="AQ26" i="17" a="1"/>
  <c r="AV26" i="17" a="1"/>
  <c r="G26" i="17" a="1"/>
  <c r="Y26" i="17" a="1"/>
  <c r="O48" i="17" a="1"/>
  <c r="BA46" i="17" a="1"/>
  <c r="Y27" i="17" a="1"/>
  <c r="R19" i="17" a="1"/>
  <c r="BG46" i="17" a="1"/>
  <c r="AX46" i="17" a="1"/>
  <c r="BH48" i="17" a="1"/>
  <c r="N48" i="17" a="1"/>
  <c r="AK27" i="17" a="1"/>
  <c r="U27" i="17" a="1"/>
  <c r="AH27" i="17" a="1"/>
  <c r="AQ50" i="17" a="1"/>
  <c r="AT46" i="17" a="1"/>
  <c r="AN19" i="17" a="1"/>
  <c r="H48" i="17" a="1"/>
  <c r="AK50" i="17" a="1"/>
  <c r="I50" i="17" a="1"/>
  <c r="P48" i="17" a="1"/>
  <c r="AN26" i="17" a="1"/>
  <c r="AI50" i="17" a="1"/>
  <c r="U50" i="17" a="1"/>
  <c r="T50" i="17" a="1"/>
  <c r="AZ19" i="17" a="1"/>
  <c r="BF19" i="17" a="1"/>
  <c r="AF48" i="17" a="1"/>
  <c r="Y19" i="17" a="1"/>
  <c r="AM27" i="17" a="1"/>
  <c r="BF50" i="17" a="1"/>
  <c r="AK46" i="17" a="1"/>
  <c r="H50" i="17" a="1"/>
  <c r="AR50" i="17" a="1"/>
  <c r="J27" i="17" a="1"/>
  <c r="W19" i="17" a="1"/>
  <c r="H204" i="23" l="1"/>
  <c r="C77" i="25" s="1"/>
  <c r="M15" i="18"/>
  <c r="F15" i="18"/>
  <c r="G15" i="18"/>
  <c r="H15" i="18"/>
  <c r="I15" i="18" s="1"/>
  <c r="M14" i="18"/>
  <c r="F14" i="18"/>
  <c r="G14" i="18"/>
  <c r="H14" i="18"/>
  <c r="I14" i="18" s="1"/>
  <c r="M10" i="18"/>
  <c r="F10" i="18"/>
  <c r="G10" i="18"/>
  <c r="H10" i="18"/>
  <c r="I10" i="18" s="1"/>
  <c r="M8" i="18"/>
  <c r="F8" i="18"/>
  <c r="G8" i="18"/>
  <c r="H8" i="18"/>
  <c r="I8" i="18" s="1"/>
  <c r="M7" i="18"/>
  <c r="F7" i="18"/>
  <c r="G7" i="18"/>
  <c r="H7" i="18"/>
  <c r="I7" i="18" s="1"/>
  <c r="M9" i="18"/>
  <c r="F9" i="18"/>
  <c r="G9" i="18"/>
  <c r="H9" i="18"/>
  <c r="I9" i="18" s="1"/>
  <c r="M12" i="18"/>
  <c r="F12" i="18"/>
  <c r="G12" i="18"/>
  <c r="H12" i="18"/>
  <c r="I12" i="18" s="1"/>
  <c r="M11" i="18"/>
  <c r="F11" i="18"/>
  <c r="G11" i="18"/>
  <c r="H11" i="18"/>
  <c r="I11" i="18" s="1"/>
  <c r="Y18" i="14"/>
  <c r="S14" i="14"/>
  <c r="T14" i="14"/>
  <c r="Y14" i="14" s="1"/>
  <c r="U14" i="14"/>
  <c r="Z14" i="14" s="1"/>
  <c r="S18" i="14"/>
  <c r="X18" i="14" s="1"/>
  <c r="C38" i="17"/>
  <c r="AP17" i="14"/>
  <c r="AT17" i="14" s="1"/>
  <c r="AX17" i="14" s="1"/>
  <c r="BB17" i="14" s="1"/>
  <c r="BF17" i="14" s="1"/>
  <c r="M16" i="18"/>
  <c r="F16" i="18"/>
  <c r="G16" i="18"/>
  <c r="H16" i="18"/>
  <c r="I16" i="18" s="1"/>
  <c r="M13" i="18"/>
  <c r="J13" i="18"/>
  <c r="K13" i="18"/>
  <c r="L13" i="18" s="1"/>
  <c r="M6" i="18"/>
  <c r="J6" i="18"/>
  <c r="K6" i="18"/>
  <c r="L6" i="18" s="1"/>
  <c r="T20" i="14"/>
  <c r="C56" i="22"/>
  <c r="H56" i="22" s="1"/>
  <c r="H31" i="22"/>
  <c r="C58" i="22"/>
  <c r="H58" i="22" s="1"/>
  <c r="C75" i="25"/>
  <c r="C24" i="22"/>
  <c r="H24" i="22" s="1"/>
  <c r="C74" i="25"/>
  <c r="C67" i="25"/>
  <c r="C72" i="25"/>
  <c r="C76" i="22"/>
  <c r="H76" i="22" s="1"/>
  <c r="C73" i="25"/>
  <c r="C54" i="22"/>
  <c r="H54" i="22" s="1"/>
  <c r="H26" i="22"/>
  <c r="C69" i="25"/>
  <c r="C48" i="22"/>
  <c r="C61" i="22"/>
  <c r="C59" i="22"/>
  <c r="H40" i="22"/>
  <c r="H49" i="22"/>
  <c r="C69" i="22"/>
  <c r="H69" i="22" s="1"/>
  <c r="H60" i="22"/>
  <c r="C80" i="22"/>
  <c r="H80" i="22" s="1"/>
  <c r="C57" i="22"/>
  <c r="C77" i="22" s="1"/>
  <c r="H77" i="22" s="1"/>
  <c r="H29" i="22"/>
  <c r="H35" i="22"/>
  <c r="C50" i="22"/>
  <c r="C74" i="22"/>
  <c r="H74" i="22" s="1"/>
  <c r="H55" i="22"/>
  <c r="C75" i="22"/>
  <c r="H75" i="22" s="1"/>
  <c r="H62" i="22"/>
  <c r="C82" i="22"/>
  <c r="H82" i="22" s="1"/>
  <c r="H51" i="22"/>
  <c r="C71" i="22"/>
  <c r="H71" i="22" s="1"/>
  <c r="H46" i="22"/>
  <c r="C66" i="22"/>
  <c r="H66" i="22" s="1"/>
  <c r="H12" i="22"/>
  <c r="C47" i="22"/>
  <c r="C25" i="22"/>
  <c r="C13" i="22"/>
  <c r="BK25" i="4"/>
  <c r="BK133" i="17"/>
  <c r="O15" i="18"/>
  <c r="K81" i="18"/>
  <c r="L81" i="18" s="1"/>
  <c r="J54" i="18"/>
  <c r="U95" i="18"/>
  <c r="U91" i="18"/>
  <c r="U87" i="18"/>
  <c r="U83" i="18"/>
  <c r="U75" i="18"/>
  <c r="U71" i="18"/>
  <c r="U68" i="18"/>
  <c r="U63" i="18"/>
  <c r="U59" i="18"/>
  <c r="U55" i="18"/>
  <c r="U51" i="18"/>
  <c r="U47" i="18"/>
  <c r="U43" i="18"/>
  <c r="U31" i="18"/>
  <c r="J104" i="18"/>
  <c r="K101" i="18"/>
  <c r="L101" i="18" s="1"/>
  <c r="K93" i="18"/>
  <c r="L93" i="18" s="1"/>
  <c r="K89" i="18"/>
  <c r="L89" i="18" s="1"/>
  <c r="J86" i="18"/>
  <c r="K69" i="18"/>
  <c r="L69" i="18" s="1"/>
  <c r="J64" i="18"/>
  <c r="K61" i="18"/>
  <c r="L61" i="18" s="1"/>
  <c r="U104" i="18"/>
  <c r="U102" i="18"/>
  <c r="U98" i="18"/>
  <c r="U94" i="18"/>
  <c r="U90" i="18"/>
  <c r="U86" i="18"/>
  <c r="U84" i="18"/>
  <c r="U82" i="18"/>
  <c r="U78" i="18"/>
  <c r="U76" i="18"/>
  <c r="U74" i="18"/>
  <c r="U66" i="18"/>
  <c r="U65" i="18"/>
  <c r="U62" i="18"/>
  <c r="U56" i="18"/>
  <c r="U54" i="18"/>
  <c r="U50" i="18"/>
  <c r="U45" i="18"/>
  <c r="U42" i="18"/>
  <c r="U38" i="18"/>
  <c r="U37" i="18"/>
  <c r="U34" i="18"/>
  <c r="U30" i="18"/>
  <c r="U29" i="18"/>
  <c r="U26" i="18"/>
  <c r="U22" i="18"/>
  <c r="V105" i="18"/>
  <c r="K97" i="18"/>
  <c r="L97" i="18" s="1"/>
  <c r="J80" i="18"/>
  <c r="K77" i="18"/>
  <c r="L77" i="18" s="1"/>
  <c r="J50" i="18"/>
  <c r="Y20" i="14"/>
  <c r="AV21" i="14"/>
  <c r="AZ21" i="14" s="1"/>
  <c r="BD21" i="14" s="1"/>
  <c r="U100" i="18"/>
  <c r="U97" i="18"/>
  <c r="U92" i="18"/>
  <c r="U89" i="18"/>
  <c r="U77" i="18"/>
  <c r="U72" i="18"/>
  <c r="U69" i="18"/>
  <c r="U60" i="18"/>
  <c r="U52" i="18"/>
  <c r="U49" i="18"/>
  <c r="U44" i="18"/>
  <c r="U40" i="18"/>
  <c r="U36" i="18"/>
  <c r="U32" i="18"/>
  <c r="U28" i="18"/>
  <c r="U21" i="18"/>
  <c r="J98" i="18"/>
  <c r="J96" i="18"/>
  <c r="K88" i="18"/>
  <c r="L88" i="18" s="1"/>
  <c r="K84" i="18"/>
  <c r="L84" i="18" s="1"/>
  <c r="K82" i="18"/>
  <c r="L82" i="18" s="1"/>
  <c r="K70" i="18"/>
  <c r="L70" i="18" s="1"/>
  <c r="K53" i="18"/>
  <c r="L53" i="18" s="1"/>
  <c r="K49" i="18"/>
  <c r="L49" i="18" s="1"/>
  <c r="O12" i="18"/>
  <c r="AG13" i="14" s="1"/>
  <c r="AO13" i="14" s="1"/>
  <c r="AS13" i="14" s="1"/>
  <c r="AW13" i="14" s="1"/>
  <c r="BA13" i="14" s="1"/>
  <c r="BE13" i="14" s="1"/>
  <c r="O11" i="18"/>
  <c r="AG12" i="14" s="1"/>
  <c r="AO12" i="14" s="1"/>
  <c r="O7" i="18"/>
  <c r="U101" i="18"/>
  <c r="U96" i="18"/>
  <c r="U93" i="18"/>
  <c r="U88" i="18"/>
  <c r="U80" i="18"/>
  <c r="U73" i="18"/>
  <c r="U64" i="18"/>
  <c r="U61" i="18"/>
  <c r="U57" i="18"/>
  <c r="U53" i="18"/>
  <c r="U48" i="18"/>
  <c r="U41" i="18"/>
  <c r="U24" i="18"/>
  <c r="C107" i="14"/>
  <c r="J102" i="18"/>
  <c r="J100" i="18"/>
  <c r="J78" i="18"/>
  <c r="J74" i="18"/>
  <c r="J72" i="18"/>
  <c r="J66" i="18"/>
  <c r="J62" i="18"/>
  <c r="J58" i="18"/>
  <c r="K19" i="14"/>
  <c r="P19" i="14" s="1"/>
  <c r="U19" i="14" s="1"/>
  <c r="Z19" i="14" s="1"/>
  <c r="U19" i="18"/>
  <c r="AH20" i="14" s="1"/>
  <c r="AH107" i="14" s="1"/>
  <c r="I19" i="14"/>
  <c r="K20" i="18"/>
  <c r="L20" i="18" s="1"/>
  <c r="I20" i="14"/>
  <c r="N20" i="14" s="1"/>
  <c r="S20" i="14" s="1"/>
  <c r="X20" i="14" s="1"/>
  <c r="V15" i="18"/>
  <c r="AG16" i="14"/>
  <c r="AO16" i="14" s="1"/>
  <c r="V7" i="18"/>
  <c r="W7" i="18" s="1"/>
  <c r="AG8" i="14"/>
  <c r="AO8" i="14" s="1"/>
  <c r="AS8" i="14" s="1"/>
  <c r="Q106" i="18"/>
  <c r="P106" i="18"/>
  <c r="O9" i="18"/>
  <c r="K103" i="18"/>
  <c r="L103" i="18" s="1"/>
  <c r="K99" i="18"/>
  <c r="L99" i="18" s="1"/>
  <c r="K95" i="18"/>
  <c r="L95" i="18" s="1"/>
  <c r="K91" i="18"/>
  <c r="L91" i="18" s="1"/>
  <c r="K87" i="18"/>
  <c r="L87" i="18" s="1"/>
  <c r="K83" i="18"/>
  <c r="L83" i="18" s="1"/>
  <c r="K79" i="18"/>
  <c r="L79" i="18" s="1"/>
  <c r="K75" i="18"/>
  <c r="L75" i="18" s="1"/>
  <c r="K71" i="18"/>
  <c r="L71" i="18" s="1"/>
  <c r="K67" i="18"/>
  <c r="L67" i="18" s="1"/>
  <c r="K63" i="18"/>
  <c r="L63" i="18" s="1"/>
  <c r="K59" i="18"/>
  <c r="L59" i="18" s="1"/>
  <c r="K55" i="18"/>
  <c r="L55" i="18" s="1"/>
  <c r="K51" i="18"/>
  <c r="L51" i="18" s="1"/>
  <c r="E106" i="18"/>
  <c r="BB8" i="14"/>
  <c r="AT13" i="14"/>
  <c r="AQ8" i="14"/>
  <c r="AP9" i="14"/>
  <c r="AT9" i="14" s="1"/>
  <c r="AX9" i="14" s="1"/>
  <c r="BB9" i="14" s="1"/>
  <c r="BF9" i="14" s="1"/>
  <c r="V11" i="18"/>
  <c r="X11" i="18" s="1"/>
  <c r="M104" i="18"/>
  <c r="H104" i="18" s="1"/>
  <c r="I104" i="18" s="1"/>
  <c r="M103" i="18"/>
  <c r="F103" i="18"/>
  <c r="M102" i="18"/>
  <c r="H102" i="18" s="1"/>
  <c r="I102" i="18" s="1"/>
  <c r="M101" i="18"/>
  <c r="H101" i="18" s="1"/>
  <c r="I101" i="18" s="1"/>
  <c r="G101" i="18"/>
  <c r="M100" i="18"/>
  <c r="H100" i="18" s="1"/>
  <c r="I100" i="18" s="1"/>
  <c r="M99" i="18"/>
  <c r="M98" i="18"/>
  <c r="M97" i="18"/>
  <c r="H97" i="18" s="1"/>
  <c r="I97" i="18" s="1"/>
  <c r="M96" i="18"/>
  <c r="H96" i="18" s="1"/>
  <c r="I96" i="18" s="1"/>
  <c r="M95" i="18"/>
  <c r="G95" i="18" s="1"/>
  <c r="M94" i="18"/>
  <c r="H94" i="18" s="1"/>
  <c r="I94" i="18" s="1"/>
  <c r="F94" i="18"/>
  <c r="G94" i="18"/>
  <c r="M93" i="18"/>
  <c r="M92" i="18"/>
  <c r="H92" i="18" s="1"/>
  <c r="I92" i="18" s="1"/>
  <c r="M91" i="18"/>
  <c r="G91" i="18" s="1"/>
  <c r="F91" i="18"/>
  <c r="M90" i="18"/>
  <c r="G90" i="18" s="1"/>
  <c r="F90" i="18"/>
  <c r="M89" i="18"/>
  <c r="F89" i="18" s="1"/>
  <c r="G89" i="18"/>
  <c r="H89" i="18"/>
  <c r="I89" i="18" s="1"/>
  <c r="M88" i="18"/>
  <c r="H88" i="18" s="1"/>
  <c r="I88" i="18" s="1"/>
  <c r="M87" i="18"/>
  <c r="F87" i="18"/>
  <c r="M86" i="18"/>
  <c r="H86" i="18" s="1"/>
  <c r="I86" i="18" s="1"/>
  <c r="M85" i="18"/>
  <c r="H85" i="18" s="1"/>
  <c r="I85" i="18" s="1"/>
  <c r="G85" i="18"/>
  <c r="M84" i="18"/>
  <c r="M83" i="18"/>
  <c r="M82" i="18"/>
  <c r="M81" i="18"/>
  <c r="H81" i="18" s="1"/>
  <c r="I81" i="18" s="1"/>
  <c r="M80" i="18"/>
  <c r="H80" i="18" s="1"/>
  <c r="I80" i="18" s="1"/>
  <c r="M79" i="18"/>
  <c r="G79" i="18" s="1"/>
  <c r="M78" i="18"/>
  <c r="F78" i="18"/>
  <c r="G78" i="18"/>
  <c r="M77" i="18"/>
  <c r="F77" i="18"/>
  <c r="M76" i="18"/>
  <c r="H76" i="18" s="1"/>
  <c r="I76" i="18" s="1"/>
  <c r="M75" i="18"/>
  <c r="G75" i="18" s="1"/>
  <c r="M74" i="18"/>
  <c r="F74" i="18"/>
  <c r="M73" i="18"/>
  <c r="F73" i="18" s="1"/>
  <c r="G73" i="18"/>
  <c r="H73" i="18"/>
  <c r="I73" i="18" s="1"/>
  <c r="M72" i="18"/>
  <c r="H72" i="18" s="1"/>
  <c r="I72" i="18" s="1"/>
  <c r="M71" i="18"/>
  <c r="F71" i="18"/>
  <c r="M70" i="18"/>
  <c r="H70" i="18" s="1"/>
  <c r="I70" i="18" s="1"/>
  <c r="M69" i="18"/>
  <c r="F69" i="18" s="1"/>
  <c r="H69" i="18"/>
  <c r="I69" i="18" s="1"/>
  <c r="M68" i="18"/>
  <c r="H68" i="18" s="1"/>
  <c r="I68" i="18" s="1"/>
  <c r="M67" i="18"/>
  <c r="F67" i="18"/>
  <c r="M66" i="18"/>
  <c r="H66" i="18" s="1"/>
  <c r="I66" i="18" s="1"/>
  <c r="F66" i="18"/>
  <c r="G66" i="18"/>
  <c r="M65" i="18"/>
  <c r="F65" i="18" s="1"/>
  <c r="M64" i="18"/>
  <c r="M63" i="18"/>
  <c r="G63" i="18" s="1"/>
  <c r="M62" i="18"/>
  <c r="F62" i="18"/>
  <c r="G62" i="18"/>
  <c r="M61" i="18"/>
  <c r="F61" i="18" s="1"/>
  <c r="G61" i="18"/>
  <c r="M60" i="18"/>
  <c r="H60" i="18" s="1"/>
  <c r="I60" i="18" s="1"/>
  <c r="M59" i="18"/>
  <c r="G59" i="18" s="1"/>
  <c r="M58" i="18"/>
  <c r="F58" i="18"/>
  <c r="M57" i="18"/>
  <c r="F57" i="18" s="1"/>
  <c r="H57" i="18"/>
  <c r="I57" i="18" s="1"/>
  <c r="G57" i="18"/>
  <c r="M56" i="18"/>
  <c r="H56" i="18" s="1"/>
  <c r="I56" i="18" s="1"/>
  <c r="M55" i="18"/>
  <c r="F55" i="18"/>
  <c r="M54" i="18"/>
  <c r="H54" i="18" s="1"/>
  <c r="I54" i="18" s="1"/>
  <c r="M53" i="18"/>
  <c r="F53" i="18" s="1"/>
  <c r="H53" i="18"/>
  <c r="I53" i="18" s="1"/>
  <c r="M52" i="18"/>
  <c r="H52" i="18" s="1"/>
  <c r="I52" i="18" s="1"/>
  <c r="M51" i="18"/>
  <c r="F51" i="18"/>
  <c r="M50" i="18"/>
  <c r="M49" i="18"/>
  <c r="F49" i="18" s="1"/>
  <c r="M45" i="18"/>
  <c r="K45" i="18"/>
  <c r="L45" i="18" s="1"/>
  <c r="H45" i="18" s="1"/>
  <c r="I45" i="18" s="1"/>
  <c r="M41" i="18"/>
  <c r="K41" i="18"/>
  <c r="L41" i="18" s="1"/>
  <c r="M37" i="18"/>
  <c r="K37" i="18"/>
  <c r="L37" i="18" s="1"/>
  <c r="M33" i="18"/>
  <c r="K33" i="18"/>
  <c r="L33" i="18" s="1"/>
  <c r="G33" i="18" s="1"/>
  <c r="M29" i="18"/>
  <c r="K29" i="18"/>
  <c r="L29" i="18" s="1"/>
  <c r="H29" i="18" s="1"/>
  <c r="I29" i="18" s="1"/>
  <c r="M46" i="18"/>
  <c r="K46" i="18"/>
  <c r="L46" i="18" s="1"/>
  <c r="G46" i="18" s="1"/>
  <c r="M42" i="18"/>
  <c r="K42" i="18"/>
  <c r="L42" i="18" s="1"/>
  <c r="F42" i="18" s="1"/>
  <c r="M38" i="18"/>
  <c r="K38" i="18"/>
  <c r="L38" i="18" s="1"/>
  <c r="F38" i="18" s="1"/>
  <c r="M34" i="18"/>
  <c r="K34" i="18"/>
  <c r="L34" i="18" s="1"/>
  <c r="M30" i="18"/>
  <c r="K30" i="18"/>
  <c r="L30" i="18" s="1"/>
  <c r="F30" i="18" s="1"/>
  <c r="M47" i="18"/>
  <c r="K47" i="18"/>
  <c r="L47" i="18" s="1"/>
  <c r="G47" i="18" s="1"/>
  <c r="M43" i="18"/>
  <c r="K43" i="18"/>
  <c r="L43" i="18" s="1"/>
  <c r="F43" i="18" s="1"/>
  <c r="M39" i="18"/>
  <c r="K39" i="18"/>
  <c r="L39" i="18" s="1"/>
  <c r="H39" i="18" s="1"/>
  <c r="I39" i="18" s="1"/>
  <c r="M35" i="18"/>
  <c r="K35" i="18"/>
  <c r="L35" i="18" s="1"/>
  <c r="M31" i="18"/>
  <c r="K31" i="18"/>
  <c r="L31" i="18" s="1"/>
  <c r="H31" i="18" s="1"/>
  <c r="I31" i="18" s="1"/>
  <c r="M48" i="18"/>
  <c r="K48" i="18"/>
  <c r="L48" i="18" s="1"/>
  <c r="M44" i="18"/>
  <c r="K44" i="18"/>
  <c r="L44" i="18" s="1"/>
  <c r="M40" i="18"/>
  <c r="K40" i="18"/>
  <c r="L40" i="18" s="1"/>
  <c r="H40" i="18" s="1"/>
  <c r="I40" i="18" s="1"/>
  <c r="M36" i="18"/>
  <c r="K36" i="18"/>
  <c r="L36" i="18" s="1"/>
  <c r="H36" i="18" s="1"/>
  <c r="I36" i="18" s="1"/>
  <c r="M32" i="18"/>
  <c r="K32" i="18"/>
  <c r="L32" i="18" s="1"/>
  <c r="H32" i="18" s="1"/>
  <c r="I32" i="18" s="1"/>
  <c r="M28" i="18"/>
  <c r="K28" i="18"/>
  <c r="L28" i="18" s="1"/>
  <c r="H28" i="18" s="1"/>
  <c r="I28" i="18" s="1"/>
  <c r="M27" i="18"/>
  <c r="M26" i="18"/>
  <c r="M25" i="18"/>
  <c r="M24" i="18"/>
  <c r="M23" i="18"/>
  <c r="M22" i="18"/>
  <c r="K17" i="18"/>
  <c r="L17" i="18" s="1"/>
  <c r="K27" i="18"/>
  <c r="L27" i="18" s="1"/>
  <c r="K26" i="18"/>
  <c r="L26" i="18" s="1"/>
  <c r="K25" i="18"/>
  <c r="L25" i="18" s="1"/>
  <c r="K24" i="18"/>
  <c r="L24" i="18" s="1"/>
  <c r="K23" i="18"/>
  <c r="L23" i="18" s="1"/>
  <c r="K22" i="18"/>
  <c r="L22" i="18" s="1"/>
  <c r="H22" i="18" s="1"/>
  <c r="I22" i="18" s="1"/>
  <c r="J19" i="14"/>
  <c r="K18" i="14"/>
  <c r="M17" i="18"/>
  <c r="K20" i="14"/>
  <c r="P20" i="14" s="1"/>
  <c r="U20" i="14" s="1"/>
  <c r="Z20" i="14" s="1"/>
  <c r="C40" i="17"/>
  <c r="K21" i="18"/>
  <c r="L21" i="18" s="1"/>
  <c r="J21" i="18"/>
  <c r="H21" i="18" s="1"/>
  <c r="I21" i="18" s="1"/>
  <c r="U106" i="18"/>
  <c r="R106" i="18"/>
  <c r="K18" i="18"/>
  <c r="L18" i="18" s="1"/>
  <c r="J18" i="18"/>
  <c r="AF107" i="14"/>
  <c r="J20" i="18"/>
  <c r="AN107" i="14"/>
  <c r="AR20" i="14"/>
  <c r="K19" i="18"/>
  <c r="J19" i="18"/>
  <c r="AI12" i="14"/>
  <c r="X15" i="18"/>
  <c r="W15" i="18"/>
  <c r="AI16" i="14"/>
  <c r="AS12" i="14"/>
  <c r="AQ12" i="14"/>
  <c r="X7" i="18"/>
  <c r="BJ46" i="17"/>
  <c r="BF26" i="17"/>
  <c r="BH27" i="17"/>
  <c r="BF46" i="17"/>
  <c r="BF19" i="17"/>
  <c r="BB50" i="17"/>
  <c r="BB26" i="17"/>
  <c r="BJ19" i="17"/>
  <c r="AZ48" i="17"/>
  <c r="BH48" i="17"/>
  <c r="BD27" i="17"/>
  <c r="BB46" i="17"/>
  <c r="BB19" i="17"/>
  <c r="BF50" i="17"/>
  <c r="BJ50" i="17"/>
  <c r="BJ26" i="17"/>
  <c r="BD48" i="17"/>
  <c r="AZ27" i="17"/>
  <c r="AX50" i="17"/>
  <c r="AX46" i="17"/>
  <c r="AW48" i="17"/>
  <c r="AV50" i="17"/>
  <c r="AV46" i="17"/>
  <c r="AU50" i="17"/>
  <c r="AU19" i="17"/>
  <c r="AQ46" i="17"/>
  <c r="BI50" i="17"/>
  <c r="BI46" i="17"/>
  <c r="BI26" i="17"/>
  <c r="BI19" i="17"/>
  <c r="BG48" i="17"/>
  <c r="BG27" i="17"/>
  <c r="BE50" i="17"/>
  <c r="BE46" i="17"/>
  <c r="BE26" i="17"/>
  <c r="BE19" i="17"/>
  <c r="BC48" i="17"/>
  <c r="BC27" i="17"/>
  <c r="BA50" i="17"/>
  <c r="BA46" i="17"/>
  <c r="BA26" i="17"/>
  <c r="BA19" i="17"/>
  <c r="AY48" i="17"/>
  <c r="AY27" i="17"/>
  <c r="AX26" i="17"/>
  <c r="AX19" i="17"/>
  <c r="AW27" i="17"/>
  <c r="AV27" i="17"/>
  <c r="AV19" i="17"/>
  <c r="AU26" i="17"/>
  <c r="BJ48" i="17"/>
  <c r="BJ27" i="17"/>
  <c r="BH50" i="17"/>
  <c r="BH46" i="17"/>
  <c r="BH26" i="17"/>
  <c r="BH19" i="17"/>
  <c r="BF48" i="17"/>
  <c r="BF27" i="17"/>
  <c r="BD50" i="17"/>
  <c r="BD46" i="17"/>
  <c r="BD26" i="17"/>
  <c r="BD19" i="17"/>
  <c r="BB48" i="17"/>
  <c r="BB27" i="17"/>
  <c r="AZ50" i="17"/>
  <c r="AZ46" i="17"/>
  <c r="AZ26" i="17"/>
  <c r="AZ19" i="17"/>
  <c r="AX48" i="17"/>
  <c r="AW50" i="17"/>
  <c r="AW46" i="17"/>
  <c r="AV48" i="17"/>
  <c r="AV26" i="17"/>
  <c r="AS50" i="17"/>
  <c r="BI48" i="17"/>
  <c r="BI27" i="17"/>
  <c r="BG50" i="17"/>
  <c r="BG46" i="17"/>
  <c r="BG26" i="17"/>
  <c r="BG19" i="17"/>
  <c r="BE48" i="17"/>
  <c r="BE27" i="17"/>
  <c r="BC50" i="17"/>
  <c r="BC46" i="17"/>
  <c r="BC26" i="17"/>
  <c r="BC19" i="17"/>
  <c r="BA48" i="17"/>
  <c r="BA27" i="17"/>
  <c r="AY50" i="17"/>
  <c r="AY46" i="17"/>
  <c r="AY26" i="17"/>
  <c r="AY19" i="17"/>
  <c r="AX27" i="17"/>
  <c r="AW26" i="17"/>
  <c r="AW19" i="17"/>
  <c r="AU46" i="17"/>
  <c r="AU27" i="17"/>
  <c r="AT48" i="17"/>
  <c r="AS46" i="17"/>
  <c r="AR48" i="17"/>
  <c r="AQ50" i="17"/>
  <c r="AP48" i="17"/>
  <c r="AO50" i="17"/>
  <c r="AO46" i="17"/>
  <c r="AN48" i="17"/>
  <c r="AM50" i="17"/>
  <c r="AM46" i="17"/>
  <c r="AL48" i="17"/>
  <c r="AK50" i="17"/>
  <c r="AK46" i="17"/>
  <c r="AK27" i="17"/>
  <c r="AH50" i="17"/>
  <c r="AG27" i="17"/>
  <c r="AD46" i="17"/>
  <c r="AD26" i="17"/>
  <c r="Z27" i="17"/>
  <c r="D19" i="17"/>
  <c r="AT27" i="17"/>
  <c r="AS49" i="17"/>
  <c r="AS26" i="17"/>
  <c r="AS19" i="17"/>
  <c r="AR27" i="17"/>
  <c r="AQ26" i="17"/>
  <c r="AQ19" i="17"/>
  <c r="AP27" i="17"/>
  <c r="AO26" i="17"/>
  <c r="AO19" i="17"/>
  <c r="AN27" i="17"/>
  <c r="AM26" i="17"/>
  <c r="AM19" i="17"/>
  <c r="AL27" i="17"/>
  <c r="AK19" i="17"/>
  <c r="AE48" i="17"/>
  <c r="Y50" i="17"/>
  <c r="AU48" i="17"/>
  <c r="AT50" i="17"/>
  <c r="AT46" i="17"/>
  <c r="AS48" i="17"/>
  <c r="AR50" i="17"/>
  <c r="AR46" i="17"/>
  <c r="AQ48" i="17"/>
  <c r="AP50" i="17"/>
  <c r="AP46" i="17"/>
  <c r="AO48" i="17"/>
  <c r="AN50" i="17"/>
  <c r="AN46" i="17"/>
  <c r="AM48" i="17"/>
  <c r="AL50" i="17"/>
  <c r="AK48" i="17"/>
  <c r="AK26" i="17"/>
  <c r="AH19" i="17"/>
  <c r="AF49" i="17"/>
  <c r="AT26" i="17"/>
  <c r="AT19" i="17"/>
  <c r="AS27" i="17"/>
  <c r="AR26" i="17"/>
  <c r="AR19" i="17"/>
  <c r="AQ27" i="17"/>
  <c r="AP26" i="17"/>
  <c r="AP19" i="17"/>
  <c r="AO27" i="17"/>
  <c r="AN26" i="17"/>
  <c r="AN19" i="17"/>
  <c r="AM27" i="17"/>
  <c r="AL49" i="17"/>
  <c r="AL26" i="17"/>
  <c r="AL19" i="17"/>
  <c r="AJ48" i="17"/>
  <c r="AJ27" i="17"/>
  <c r="AI27" i="17"/>
  <c r="AG48" i="17"/>
  <c r="AF26" i="17"/>
  <c r="AB50" i="17"/>
  <c r="AB19" i="17"/>
  <c r="AA27" i="17"/>
  <c r="W50" i="17"/>
  <c r="V27" i="17"/>
  <c r="S26" i="17"/>
  <c r="H19" i="17"/>
  <c r="AJ50" i="17"/>
  <c r="AI50" i="17"/>
  <c r="AH26" i="17"/>
  <c r="AD50" i="17"/>
  <c r="AD19" i="17"/>
  <c r="AC27" i="17"/>
  <c r="AA48" i="17"/>
  <c r="X27" i="17"/>
  <c r="T48" i="17"/>
  <c r="O50" i="17"/>
  <c r="AJ26" i="17"/>
  <c r="AJ19" i="17"/>
  <c r="AI48" i="17"/>
  <c r="AF50" i="17"/>
  <c r="AF19" i="17"/>
  <c r="AE27" i="17"/>
  <c r="AC48" i="17"/>
  <c r="AB26" i="17"/>
  <c r="Y19" i="17"/>
  <c r="W19" i="17"/>
  <c r="O26" i="17"/>
  <c r="V48" i="17"/>
  <c r="U26" i="17"/>
  <c r="Q50" i="17"/>
  <c r="Q19" i="17"/>
  <c r="P27" i="17"/>
  <c r="O19" i="17"/>
  <c r="N48" i="17"/>
  <c r="AH48" i="17"/>
  <c r="AG50" i="17"/>
  <c r="AF48" i="17"/>
  <c r="AE50" i="17"/>
  <c r="AD48" i="17"/>
  <c r="AC50" i="17"/>
  <c r="AB48" i="17"/>
  <c r="AA50" i="17"/>
  <c r="Z26" i="17"/>
  <c r="X48" i="17"/>
  <c r="W26" i="17"/>
  <c r="S50" i="17"/>
  <c r="S19" i="17"/>
  <c r="R27" i="17"/>
  <c r="Q49" i="17"/>
  <c r="P48" i="17"/>
  <c r="M50" i="17"/>
  <c r="L48" i="17"/>
  <c r="L26" i="17"/>
  <c r="I27" i="17"/>
  <c r="AI26" i="17"/>
  <c r="AI19" i="17"/>
  <c r="AH27" i="17"/>
  <c r="AG26" i="17"/>
  <c r="AG19" i="17"/>
  <c r="AF27" i="17"/>
  <c r="AE26" i="17"/>
  <c r="AE19" i="17"/>
  <c r="AD27" i="17"/>
  <c r="AC26" i="17"/>
  <c r="AC19" i="17"/>
  <c r="AB27" i="17"/>
  <c r="AA26" i="17"/>
  <c r="AA19" i="17"/>
  <c r="Z48" i="17"/>
  <c r="Y26" i="17"/>
  <c r="U50" i="17"/>
  <c r="U19" i="17"/>
  <c r="T27" i="17"/>
  <c r="R48" i="17"/>
  <c r="Q26" i="17"/>
  <c r="N26" i="17"/>
  <c r="J19" i="17"/>
  <c r="G50" i="17"/>
  <c r="G27" i="17"/>
  <c r="D26" i="17"/>
  <c r="Z50" i="17"/>
  <c r="Y48" i="17"/>
  <c r="X50" i="17"/>
  <c r="W48" i="17"/>
  <c r="V50" i="17"/>
  <c r="U48" i="17"/>
  <c r="T50" i="17"/>
  <c r="S48" i="17"/>
  <c r="R50" i="17"/>
  <c r="Q48" i="17"/>
  <c r="P50" i="17"/>
  <c r="O48" i="17"/>
  <c r="L19" i="17"/>
  <c r="K27" i="17"/>
  <c r="I50" i="17"/>
  <c r="H48" i="17"/>
  <c r="H26" i="17"/>
  <c r="F26" i="17"/>
  <c r="Z19" i="17"/>
  <c r="Y27" i="17"/>
  <c r="X26" i="17"/>
  <c r="X19" i="17"/>
  <c r="W27" i="17"/>
  <c r="V26" i="17"/>
  <c r="V19" i="17"/>
  <c r="U27" i="17"/>
  <c r="T26" i="17"/>
  <c r="T19" i="17"/>
  <c r="S27" i="17"/>
  <c r="R26" i="17"/>
  <c r="R19" i="17"/>
  <c r="Q27" i="17"/>
  <c r="P26" i="17"/>
  <c r="P19" i="17"/>
  <c r="O27" i="17"/>
  <c r="N19" i="17"/>
  <c r="M27" i="17"/>
  <c r="L49" i="17"/>
  <c r="K50" i="17"/>
  <c r="J48" i="17"/>
  <c r="J26" i="17"/>
  <c r="G19" i="17"/>
  <c r="F48" i="17"/>
  <c r="F19" i="17"/>
  <c r="N27" i="17"/>
  <c r="M26" i="17"/>
  <c r="M19" i="17"/>
  <c r="L27" i="17"/>
  <c r="K26" i="17"/>
  <c r="K19" i="17"/>
  <c r="J27" i="17"/>
  <c r="I26" i="17"/>
  <c r="I19" i="17"/>
  <c r="H27" i="17"/>
  <c r="G26" i="17"/>
  <c r="N50" i="17"/>
  <c r="M48" i="17"/>
  <c r="L50" i="17"/>
  <c r="K48" i="17"/>
  <c r="J50" i="17"/>
  <c r="I48" i="17"/>
  <c r="H50" i="17"/>
  <c r="G48" i="17"/>
  <c r="E27" i="17"/>
  <c r="D49" i="17"/>
  <c r="F27" i="17"/>
  <c r="E26" i="17"/>
  <c r="E19" i="17"/>
  <c r="D27" i="17"/>
  <c r="C27" i="17"/>
  <c r="C26" i="17"/>
  <c r="C19" i="17"/>
  <c r="O35" i="17" a="1"/>
  <c r="AP35" i="17" a="1"/>
  <c r="AJ34" i="17" a="1"/>
  <c r="BH35" i="17" a="1"/>
  <c r="K34" i="17" a="1"/>
  <c r="P35" i="17" a="1"/>
  <c r="M37" i="17" a="1"/>
  <c r="H46" i="17" a="1"/>
  <c r="W35" i="17" a="1"/>
  <c r="AA46" i="17" a="1"/>
  <c r="P34" i="17" a="1"/>
  <c r="J46" i="17" a="1"/>
  <c r="G34" i="17" a="1"/>
  <c r="AE49" i="17" a="1"/>
  <c r="X35" i="17" a="1"/>
  <c r="T37" i="17" a="1"/>
  <c r="BG49" i="17" a="1"/>
  <c r="V46" i="17" a="1"/>
  <c r="Q37" i="17" a="1"/>
  <c r="BF37" i="17" a="1"/>
  <c r="L35" i="17" a="1"/>
  <c r="AZ35" i="17" a="1"/>
  <c r="G49" i="17" a="1"/>
  <c r="AQ34" i="17" a="1"/>
  <c r="BJ34" i="17" a="1"/>
  <c r="AX35" i="17" a="1"/>
  <c r="R37" i="17" a="1"/>
  <c r="G37" i="17" a="1"/>
  <c r="X34" i="17" a="1"/>
  <c r="O49" i="17" a="1"/>
  <c r="C46" i="17" a="1"/>
  <c r="M35" i="17" a="1"/>
  <c r="AB49" i="17" a="1"/>
  <c r="BJ35" i="17" a="1"/>
  <c r="Q35" i="17" a="1"/>
  <c r="Z35" i="17" a="1"/>
  <c r="S34" i="17" a="1"/>
  <c r="Y37" i="17" a="1"/>
  <c r="AT34" i="17" a="1"/>
  <c r="BA37" i="17" a="1"/>
  <c r="X46" i="17" a="1"/>
  <c r="AU49" i="17" a="1"/>
  <c r="BC37" i="17" a="1"/>
  <c r="J37" i="17" a="1"/>
  <c r="L34" i="17" a="1"/>
  <c r="AP37" i="17" a="1"/>
  <c r="Q34" i="17" a="1"/>
  <c r="AO34" i="17" a="1"/>
  <c r="AD37" i="17" a="1"/>
  <c r="BE34" i="17" a="1"/>
  <c r="AW35" i="17" a="1"/>
  <c r="AH49" i="17" a="1"/>
  <c r="P37" i="17" a="1"/>
  <c r="AN35" i="17" a="1"/>
  <c r="AY49" i="17" a="1"/>
  <c r="AR35" i="17" a="1"/>
  <c r="N35" i="17" a="1"/>
  <c r="AC49" i="17" a="1"/>
  <c r="V34" i="17" a="1"/>
  <c r="L46" i="17" a="1"/>
  <c r="AG46" i="17" a="1"/>
  <c r="AX34" i="17" a="1"/>
  <c r="AQ49" i="17" a="1"/>
  <c r="BE35" i="17" a="1"/>
  <c r="BH34" i="17" a="1"/>
  <c r="Z49" i="17" a="1"/>
  <c r="AH34" i="17" a="1"/>
  <c r="J49" i="17" a="1"/>
  <c r="D35" i="17" a="1"/>
  <c r="K35" i="17" a="1"/>
  <c r="T49" i="17" a="1"/>
  <c r="AS37" i="17" a="1"/>
  <c r="I49" i="17" a="1"/>
  <c r="AY37" i="17" a="1"/>
  <c r="V35" i="17" a="1"/>
  <c r="AV49" i="17" a="1"/>
  <c r="U34" i="17" a="1"/>
  <c r="AN37" i="17" a="1"/>
  <c r="S35" i="17" a="1"/>
  <c r="AQ35" i="17" a="1"/>
  <c r="AO49" i="17" a="1"/>
  <c r="AE35" i="17" a="1"/>
  <c r="F49" i="17" a="1"/>
  <c r="R34" i="17" a="1"/>
  <c r="J34" i="17" a="1"/>
  <c r="AM37" i="17" a="1"/>
  <c r="AE34" i="17" a="1"/>
  <c r="AL34" i="17" a="1"/>
  <c r="Z37" i="17" a="1"/>
  <c r="BH37" i="17" a="1"/>
  <c r="AP49" i="17" a="1"/>
  <c r="K46" i="17" a="1"/>
  <c r="AJ46" i="17" a="1"/>
  <c r="BB49" i="17" a="1"/>
  <c r="AM35" i="17" a="1"/>
  <c r="BF35" i="17" a="1"/>
  <c r="AC34" i="17" a="1"/>
  <c r="AL37" i="17" a="1"/>
  <c r="X49" i="17" a="1"/>
  <c r="AJ35" i="17" a="1"/>
  <c r="E34" i="17" a="1"/>
  <c r="F35" i="17" a="1"/>
  <c r="AH46" i="17" a="1"/>
  <c r="AI37" i="17" a="1"/>
  <c r="BC35" i="17" a="1"/>
  <c r="AN34" i="17" a="1"/>
  <c r="BI49" i="17" a="1"/>
  <c r="BC34" i="17" a="1"/>
  <c r="Z46" i="17" a="1"/>
  <c r="BD49" i="17" a="1"/>
  <c r="AK37" i="17" a="1"/>
  <c r="BG35" i="17" a="1"/>
  <c r="AP34" i="17" a="1"/>
  <c r="F46" i="17" a="1"/>
  <c r="BD37" i="17" a="1"/>
  <c r="AB46" i="17" a="1"/>
  <c r="M49" i="17" a="1"/>
  <c r="AO35" i="17" a="1"/>
  <c r="BI34" i="17" a="1"/>
  <c r="Y34" i="17" a="1"/>
  <c r="H37" i="17" a="1"/>
  <c r="AK35" i="17" a="1"/>
  <c r="W34" i="17" a="1"/>
  <c r="E50" i="17" a="1"/>
  <c r="AU37" i="17" a="1"/>
  <c r="U49" i="17" a="1"/>
  <c r="AF35" i="17" a="1"/>
  <c r="F50" i="17" a="1"/>
  <c r="V49" i="17" a="1"/>
  <c r="R35" i="17" a="1"/>
  <c r="AB35" i="17" a="1"/>
  <c r="E37" i="17" a="1"/>
  <c r="AQ37" i="17" a="1"/>
  <c r="H35" i="17" a="1"/>
  <c r="N37" i="17" a="1"/>
  <c r="T46" i="17" a="1"/>
  <c r="AC46" i="17" a="1"/>
  <c r="D37" i="17" a="1"/>
  <c r="AX37" i="17" a="1"/>
  <c r="Y49" i="17" a="1"/>
  <c r="X37" i="17" a="1"/>
  <c r="C49" i="17" a="1"/>
  <c r="W46" i="17" a="1"/>
  <c r="T34" i="17" a="1"/>
  <c r="BH49" i="17" a="1"/>
  <c r="Y35" i="17" a="1"/>
  <c r="AL35" i="17" a="1"/>
  <c r="BJ37" i="17" a="1"/>
  <c r="Z34" i="17" a="1"/>
  <c r="W37" i="17" a="1"/>
  <c r="R49" i="17" a="1"/>
  <c r="AF34" i="17" a="1"/>
  <c r="E46" i="17" a="1"/>
  <c r="K49" i="17" a="1"/>
  <c r="AI34" i="17" a="1"/>
  <c r="AS34" i="17" a="1"/>
  <c r="N46" i="17" a="1"/>
  <c r="U46" i="17" a="1"/>
  <c r="AY34" i="17" a="1"/>
  <c r="J35" i="17" a="1"/>
  <c r="E35" i="17" a="1"/>
  <c r="AI35" i="17" a="1"/>
  <c r="BB35" i="17" a="1"/>
  <c r="AW49" i="17" a="1"/>
  <c r="AD34" i="17" a="1"/>
  <c r="M34" i="17" a="1"/>
  <c r="AC35" i="17" a="1"/>
  <c r="C34" i="17" a="1"/>
  <c r="N34" i="17" a="1"/>
  <c r="BG37" i="17" a="1"/>
  <c r="I46" i="17" a="1"/>
  <c r="BB37" i="17" a="1"/>
  <c r="AZ34" i="17" a="1"/>
  <c r="AW34" i="17" a="1"/>
  <c r="AR49" i="17" a="1"/>
  <c r="F37" i="17" a="1"/>
  <c r="BD35" i="17" a="1"/>
  <c r="AY35" i="17" a="1"/>
  <c r="AR34" i="17" a="1"/>
  <c r="AD49" i="17" a="1"/>
  <c r="AB34" i="17" a="1"/>
  <c r="AA34" i="17" a="1"/>
  <c r="AI49" i="17" a="1"/>
  <c r="AA37" i="17" a="1"/>
  <c r="BB34" i="17" a="1"/>
  <c r="BA35" i="17" a="1"/>
  <c r="AX49" i="17" a="1"/>
  <c r="I35" i="17" a="1"/>
  <c r="AW37" i="17" a="1"/>
  <c r="BI37" i="17" a="1"/>
  <c r="H34" i="17" a="1"/>
  <c r="BD34" i="17" a="1"/>
  <c r="D50" i="17" a="1"/>
  <c r="C35" i="17" a="1"/>
  <c r="P49" i="17" a="1"/>
  <c r="AG49" i="17" a="1"/>
  <c r="AV37" i="17" a="1"/>
  <c r="AU35" i="17" a="1"/>
  <c r="AA35" i="17" a="1"/>
  <c r="AH37" i="17" a="1"/>
  <c r="Y46" i="17" a="1"/>
  <c r="D34" i="17" a="1"/>
  <c r="AV35" i="17" a="1"/>
  <c r="N49" i="17" a="1"/>
  <c r="S37" i="17" a="1"/>
  <c r="S49" i="17" a="1"/>
  <c r="AR37" i="17" a="1"/>
  <c r="O34" i="17" a="1"/>
  <c r="S46" i="17" a="1"/>
  <c r="AL46" i="17" a="1"/>
  <c r="M49" i="17" l="1"/>
  <c r="BD49" i="17"/>
  <c r="AE49" i="17"/>
  <c r="AX49" i="17"/>
  <c r="AG49" i="17"/>
  <c r="AP49" i="17"/>
  <c r="U49" i="17"/>
  <c r="AO49" i="17"/>
  <c r="AV49" i="17"/>
  <c r="AC49" i="17"/>
  <c r="AB49" i="17"/>
  <c r="J49" i="17"/>
  <c r="AQ49" i="17"/>
  <c r="N49" i="17"/>
  <c r="G49" i="17"/>
  <c r="AU49" i="17"/>
  <c r="BI49" i="17"/>
  <c r="BH49" i="17"/>
  <c r="AD49" i="17"/>
  <c r="AR49" i="17"/>
  <c r="BG49" i="17"/>
  <c r="AH49" i="17"/>
  <c r="Y49" i="17"/>
  <c r="K49" i="17"/>
  <c r="O49" i="17"/>
  <c r="R49" i="17"/>
  <c r="V49" i="17"/>
  <c r="AW49" i="17"/>
  <c r="S49" i="17"/>
  <c r="T49" i="17"/>
  <c r="X49" i="17"/>
  <c r="BB49" i="17"/>
  <c r="Z49" i="17"/>
  <c r="I49" i="17"/>
  <c r="P49" i="17"/>
  <c r="AI49" i="17"/>
  <c r="AY49" i="17"/>
  <c r="F49" i="17"/>
  <c r="C78" i="22"/>
  <c r="H78" i="22" s="1"/>
  <c r="C70" i="25"/>
  <c r="C71" i="25"/>
  <c r="C79" i="22"/>
  <c r="H79" i="22" s="1"/>
  <c r="H59" i="22"/>
  <c r="C81" i="22"/>
  <c r="H81" i="22" s="1"/>
  <c r="H61" i="22"/>
  <c r="H48" i="22"/>
  <c r="C68" i="22"/>
  <c r="H68" i="22" s="1"/>
  <c r="H57" i="22"/>
  <c r="H50" i="22"/>
  <c r="C70" i="22"/>
  <c r="H70" i="22" s="1"/>
  <c r="H13" i="22"/>
  <c r="C32" i="22"/>
  <c r="H25" i="22"/>
  <c r="C44" i="22"/>
  <c r="H47" i="22"/>
  <c r="C67" i="22"/>
  <c r="H67" i="22" s="1"/>
  <c r="AI8" i="14"/>
  <c r="W11" i="18"/>
  <c r="F23" i="18"/>
  <c r="H27" i="18"/>
  <c r="I27" i="18" s="1"/>
  <c r="H48" i="18"/>
  <c r="I48" i="18" s="1"/>
  <c r="V12" i="18"/>
  <c r="G50" i="18"/>
  <c r="H51" i="18"/>
  <c r="I51" i="18" s="1"/>
  <c r="G58" i="18"/>
  <c r="H64" i="18"/>
  <c r="I64" i="18" s="1"/>
  <c r="H67" i="18"/>
  <c r="I67" i="18" s="1"/>
  <c r="H82" i="18"/>
  <c r="I82" i="18" s="1"/>
  <c r="H83" i="18"/>
  <c r="I83" i="18" s="1"/>
  <c r="F93" i="18"/>
  <c r="H98" i="18"/>
  <c r="I98" i="18" s="1"/>
  <c r="H99" i="18"/>
  <c r="I99" i="18" s="1"/>
  <c r="G24" i="18"/>
  <c r="F44" i="18"/>
  <c r="F48" i="18"/>
  <c r="O48" i="18" s="1"/>
  <c r="V48" i="18" s="1"/>
  <c r="G49" i="18"/>
  <c r="G54" i="18"/>
  <c r="F59" i="18"/>
  <c r="O59" i="18" s="1"/>
  <c r="V59" i="18" s="1"/>
  <c r="H61" i="18"/>
  <c r="I61" i="18" s="1"/>
  <c r="H62" i="18"/>
  <c r="I62" i="18" s="1"/>
  <c r="G65" i="18"/>
  <c r="G70" i="18"/>
  <c r="F75" i="18"/>
  <c r="H78" i="18"/>
  <c r="I78" i="18" s="1"/>
  <c r="F81" i="18"/>
  <c r="H84" i="18"/>
  <c r="I84" i="18" s="1"/>
  <c r="G86" i="18"/>
  <c r="F97" i="18"/>
  <c r="G102" i="18"/>
  <c r="F20" i="18"/>
  <c r="G25" i="18"/>
  <c r="G44" i="18"/>
  <c r="G48" i="18"/>
  <c r="H34" i="18"/>
  <c r="I34" i="18" s="1"/>
  <c r="G29" i="18"/>
  <c r="H41" i="18"/>
  <c r="I41" i="18" s="1"/>
  <c r="H50" i="18"/>
  <c r="I50" i="18" s="1"/>
  <c r="G53" i="18"/>
  <c r="F63" i="18"/>
  <c r="H65" i="18"/>
  <c r="I65" i="18" s="1"/>
  <c r="F70" i="18"/>
  <c r="O70" i="18" s="1"/>
  <c r="V70" i="18" s="1"/>
  <c r="H77" i="18"/>
  <c r="I77" i="18" s="1"/>
  <c r="F79" i="18"/>
  <c r="G81" i="18"/>
  <c r="O81" i="18" s="1"/>
  <c r="V81" i="18" s="1"/>
  <c r="G82" i="18"/>
  <c r="F85" i="18"/>
  <c r="F86" i="18"/>
  <c r="O86" i="18" s="1"/>
  <c r="V86" i="18" s="1"/>
  <c r="H90" i="18"/>
  <c r="I90" i="18" s="1"/>
  <c r="H93" i="18"/>
  <c r="I93" i="18" s="1"/>
  <c r="F95" i="18"/>
  <c r="G97" i="18"/>
  <c r="G98" i="18"/>
  <c r="F102" i="18"/>
  <c r="AP20" i="14"/>
  <c r="AT20" i="14" s="1"/>
  <c r="AX20" i="14" s="1"/>
  <c r="BB20" i="14" s="1"/>
  <c r="BF20" i="14" s="1"/>
  <c r="F25" i="18"/>
  <c r="F31" i="18"/>
  <c r="F29" i="18"/>
  <c r="F41" i="18"/>
  <c r="G45" i="18"/>
  <c r="F52" i="18"/>
  <c r="F56" i="18"/>
  <c r="O56" i="18" s="1"/>
  <c r="V56" i="18" s="1"/>
  <c r="F60" i="18"/>
  <c r="F64" i="18"/>
  <c r="F68" i="18"/>
  <c r="O68" i="18" s="1"/>
  <c r="V68" i="18" s="1"/>
  <c r="F72" i="18"/>
  <c r="G74" i="18"/>
  <c r="F76" i="18"/>
  <c r="F80" i="18"/>
  <c r="O80" i="18" s="1"/>
  <c r="V80" i="18" s="1"/>
  <c r="F84" i="18"/>
  <c r="F88" i="18"/>
  <c r="O88" i="18" s="1"/>
  <c r="V88" i="18" s="1"/>
  <c r="F92" i="18"/>
  <c r="F96" i="18"/>
  <c r="F100" i="18"/>
  <c r="F104" i="18"/>
  <c r="AQ13" i="14"/>
  <c r="H63" i="18"/>
  <c r="I63" i="18" s="1"/>
  <c r="H79" i="18"/>
  <c r="I79" i="18" s="1"/>
  <c r="H95" i="18"/>
  <c r="I95" i="18" s="1"/>
  <c r="G26" i="18"/>
  <c r="G41" i="18"/>
  <c r="G51" i="18"/>
  <c r="G52" i="18"/>
  <c r="O52" i="18" s="1"/>
  <c r="V52" i="18" s="1"/>
  <c r="G55" i="18"/>
  <c r="G56" i="18"/>
  <c r="G60" i="18"/>
  <c r="G64" i="18"/>
  <c r="G67" i="18"/>
  <c r="G68" i="18"/>
  <c r="G71" i="18"/>
  <c r="G72" i="18"/>
  <c r="G76" i="18"/>
  <c r="G80" i="18"/>
  <c r="G83" i="18"/>
  <c r="G84" i="18"/>
  <c r="G87" i="18"/>
  <c r="G88" i="18"/>
  <c r="G92" i="18"/>
  <c r="G96" i="18"/>
  <c r="O96" i="18" s="1"/>
  <c r="V96" i="18" s="1"/>
  <c r="G99" i="18"/>
  <c r="G100" i="18"/>
  <c r="G103" i="18"/>
  <c r="G104" i="18"/>
  <c r="G31" i="18"/>
  <c r="H37" i="18"/>
  <c r="I37" i="18" s="1"/>
  <c r="F45" i="18"/>
  <c r="O45" i="18" s="1"/>
  <c r="V45" i="18" s="1"/>
  <c r="H59" i="18"/>
  <c r="I59" i="18" s="1"/>
  <c r="H75" i="18"/>
  <c r="I75" i="18" s="1"/>
  <c r="H91" i="18"/>
  <c r="I91" i="18" s="1"/>
  <c r="N19" i="14"/>
  <c r="X12" i="18"/>
  <c r="F26" i="18"/>
  <c r="F22" i="18"/>
  <c r="G28" i="18"/>
  <c r="F32" i="18"/>
  <c r="H44" i="18"/>
  <c r="I44" i="18" s="1"/>
  <c r="G35" i="18"/>
  <c r="H43" i="18"/>
  <c r="I43" i="18" s="1"/>
  <c r="F47" i="18"/>
  <c r="H38" i="18"/>
  <c r="I38" i="18" s="1"/>
  <c r="G37" i="18"/>
  <c r="AU8" i="14"/>
  <c r="AW8" i="14"/>
  <c r="G23" i="18"/>
  <c r="H25" i="18"/>
  <c r="I25" i="18" s="1"/>
  <c r="G32" i="18"/>
  <c r="O76" i="18"/>
  <c r="V76" i="18" s="1"/>
  <c r="O85" i="18"/>
  <c r="V85" i="18" s="1"/>
  <c r="O97" i="18"/>
  <c r="V97" i="18" s="1"/>
  <c r="H18" i="18"/>
  <c r="I18" i="18" s="1"/>
  <c r="G43" i="18"/>
  <c r="H47" i="18"/>
  <c r="I47" i="18" s="1"/>
  <c r="AS16" i="14"/>
  <c r="AQ16" i="14"/>
  <c r="F17" i="18"/>
  <c r="F28" i="18"/>
  <c r="F36" i="18"/>
  <c r="G30" i="18"/>
  <c r="G34" i="18"/>
  <c r="F37" i="18"/>
  <c r="V9" i="18"/>
  <c r="AG10" i="14"/>
  <c r="AO10" i="14" s="1"/>
  <c r="BG37" i="17"/>
  <c r="AM37" i="17"/>
  <c r="W37" i="17"/>
  <c r="D37" i="17"/>
  <c r="BI37" i="17"/>
  <c r="BC37" i="17"/>
  <c r="AR37" i="17"/>
  <c r="T37" i="17"/>
  <c r="BB37" i="17"/>
  <c r="AW37" i="17"/>
  <c r="AL37" i="17"/>
  <c r="AD37" i="17"/>
  <c r="Y37" i="17"/>
  <c r="Q37" i="17"/>
  <c r="N37" i="17"/>
  <c r="F37" i="17"/>
  <c r="AU37" i="17"/>
  <c r="G37" i="17"/>
  <c r="BJ37" i="17"/>
  <c r="BH37" i="17"/>
  <c r="BF37" i="17"/>
  <c r="BD37" i="17"/>
  <c r="AY37" i="17"/>
  <c r="AV37" i="17"/>
  <c r="AQ37" i="17"/>
  <c r="AN37" i="17"/>
  <c r="AI37" i="17"/>
  <c r="AA37" i="17"/>
  <c r="X37" i="17"/>
  <c r="S37" i="17"/>
  <c r="P37" i="17"/>
  <c r="H37" i="17"/>
  <c r="BA37" i="17"/>
  <c r="AX37" i="17"/>
  <c r="AS37" i="17"/>
  <c r="AP37" i="17"/>
  <c r="AK37" i="17"/>
  <c r="AH37" i="17"/>
  <c r="Z37" i="17"/>
  <c r="R37" i="17"/>
  <c r="M37" i="17"/>
  <c r="J37" i="17"/>
  <c r="E37" i="17"/>
  <c r="D40" i="17"/>
  <c r="E40" i="17" s="1"/>
  <c r="F40" i="17" s="1"/>
  <c r="G40" i="17" s="1"/>
  <c r="H40" i="17" s="1"/>
  <c r="I40" i="17" s="1"/>
  <c r="J40" i="17" s="1"/>
  <c r="K40" i="17" s="1"/>
  <c r="L40" i="17" s="1"/>
  <c r="M40" i="17" s="1"/>
  <c r="N40" i="17" s="1"/>
  <c r="O40" i="17" s="1"/>
  <c r="P40" i="17" s="1"/>
  <c r="Q40" i="17" s="1"/>
  <c r="R40" i="17" s="1"/>
  <c r="S40" i="17" s="1"/>
  <c r="T40" i="17" s="1"/>
  <c r="U40" i="17" s="1"/>
  <c r="V40" i="17" s="1"/>
  <c r="W40" i="17" s="1"/>
  <c r="X40" i="17" s="1"/>
  <c r="Y40" i="17" s="1"/>
  <c r="Z40" i="17" s="1"/>
  <c r="AA40" i="17" s="1"/>
  <c r="AB40" i="17" s="1"/>
  <c r="AC40" i="17" s="1"/>
  <c r="AD40" i="17" s="1"/>
  <c r="AE40" i="17" s="1"/>
  <c r="AF40" i="17" s="1"/>
  <c r="AG40" i="17" s="1"/>
  <c r="AH40" i="17" s="1"/>
  <c r="AI40" i="17" s="1"/>
  <c r="AJ40" i="17" s="1"/>
  <c r="AK40" i="17" s="1"/>
  <c r="AL40" i="17" s="1"/>
  <c r="AM40" i="17" s="1"/>
  <c r="AN40" i="17" s="1"/>
  <c r="AO40" i="17" s="1"/>
  <c r="AP40" i="17" s="1"/>
  <c r="AQ40" i="17" s="1"/>
  <c r="AR40" i="17" s="1"/>
  <c r="AS40" i="17" s="1"/>
  <c r="AT40" i="17" s="1"/>
  <c r="AU40" i="17" s="1"/>
  <c r="AV40" i="17" s="1"/>
  <c r="AW40" i="17" s="1"/>
  <c r="AX40" i="17" s="1"/>
  <c r="H17" i="18"/>
  <c r="I17" i="18" s="1"/>
  <c r="G22" i="18"/>
  <c r="O22" i="18" s="1"/>
  <c r="V22" i="18" s="1"/>
  <c r="F27" i="18"/>
  <c r="G36" i="18"/>
  <c r="F40" i="18"/>
  <c r="F35" i="18"/>
  <c r="G39" i="18"/>
  <c r="H30" i="18"/>
  <c r="I30" i="18" s="1"/>
  <c r="G38" i="18"/>
  <c r="O38" i="18" s="1"/>
  <c r="V38" i="18" s="1"/>
  <c r="G42" i="18"/>
  <c r="F46" i="18"/>
  <c r="H33" i="18"/>
  <c r="I33" i="18" s="1"/>
  <c r="AU13" i="14"/>
  <c r="AX13" i="14"/>
  <c r="H23" i="18"/>
  <c r="I23" i="18" s="1"/>
  <c r="H24" i="18"/>
  <c r="I24" i="18" s="1"/>
  <c r="H26" i="18"/>
  <c r="I26" i="18" s="1"/>
  <c r="G40" i="18"/>
  <c r="H35" i="18"/>
  <c r="I35" i="18" s="1"/>
  <c r="F39" i="18"/>
  <c r="F34" i="18"/>
  <c r="H42" i="18"/>
  <c r="I42" i="18" s="1"/>
  <c r="H46" i="18"/>
  <c r="I46" i="18" s="1"/>
  <c r="F33" i="18"/>
  <c r="O33" i="18" s="1"/>
  <c r="V33" i="18" s="1"/>
  <c r="O53" i="18"/>
  <c r="V53" i="18" s="1"/>
  <c r="O57" i="18"/>
  <c r="V57" i="18" s="1"/>
  <c r="O61" i="18"/>
  <c r="V61" i="18" s="1"/>
  <c r="O65" i="18"/>
  <c r="V65" i="18" s="1"/>
  <c r="O73" i="18"/>
  <c r="V73" i="18" s="1"/>
  <c r="O89" i="18"/>
  <c r="V89" i="18" s="1"/>
  <c r="P18" i="14"/>
  <c r="AP18" i="14"/>
  <c r="AP21" i="14"/>
  <c r="F24" i="18"/>
  <c r="BF8" i="14"/>
  <c r="M106" i="18"/>
  <c r="G17" i="18"/>
  <c r="O19" i="14"/>
  <c r="AP19" i="14"/>
  <c r="G27" i="18"/>
  <c r="O31" i="18"/>
  <c r="V31" i="18" s="1"/>
  <c r="O41" i="18"/>
  <c r="V41" i="18" s="1"/>
  <c r="O62" i="18"/>
  <c r="V62" i="18" s="1"/>
  <c r="O66" i="18"/>
  <c r="V66" i="18" s="1"/>
  <c r="O67" i="18"/>
  <c r="V67" i="18" s="1"/>
  <c r="O75" i="18"/>
  <c r="V75" i="18" s="1"/>
  <c r="O90" i="18"/>
  <c r="V90" i="18" s="1"/>
  <c r="O94" i="18"/>
  <c r="V94" i="18" s="1"/>
  <c r="O95" i="18"/>
  <c r="V95" i="18" s="1"/>
  <c r="O102" i="18"/>
  <c r="V102" i="18" s="1"/>
  <c r="AW28" i="17"/>
  <c r="AW18" i="4" s="1"/>
  <c r="Z28" i="17"/>
  <c r="Z18" i="4" s="1"/>
  <c r="F21" i="18"/>
  <c r="G21" i="18"/>
  <c r="AY28" i="17"/>
  <c r="AY18" i="4" s="1"/>
  <c r="BG28" i="17"/>
  <c r="BG18" i="4" s="1"/>
  <c r="G18" i="18"/>
  <c r="F18" i="18"/>
  <c r="AJ28" i="17"/>
  <c r="AJ18" i="4" s="1"/>
  <c r="G28" i="17"/>
  <c r="G18" i="4" s="1"/>
  <c r="G20" i="18"/>
  <c r="H20" i="18"/>
  <c r="I20" i="18" s="1"/>
  <c r="D35" i="17"/>
  <c r="E35" i="17"/>
  <c r="H35" i="17"/>
  <c r="K35" i="17"/>
  <c r="P35" i="17"/>
  <c r="S35" i="17"/>
  <c r="X35" i="17"/>
  <c r="AA35" i="17"/>
  <c r="AF35" i="17"/>
  <c r="AI35" i="17"/>
  <c r="AN35" i="17"/>
  <c r="AQ35" i="17"/>
  <c r="AV35" i="17"/>
  <c r="AY35" i="17"/>
  <c r="BD35" i="17"/>
  <c r="BG35" i="17"/>
  <c r="F35" i="17"/>
  <c r="I35" i="17"/>
  <c r="N35" i="17"/>
  <c r="Q35" i="17"/>
  <c r="V35" i="17"/>
  <c r="Y35" i="17"/>
  <c r="AL35" i="17"/>
  <c r="AO35" i="17"/>
  <c r="AW35" i="17"/>
  <c r="BB35" i="17"/>
  <c r="BE35" i="17"/>
  <c r="BJ35" i="17"/>
  <c r="L35" i="17"/>
  <c r="O35" i="17"/>
  <c r="W35" i="17"/>
  <c r="AB35" i="17"/>
  <c r="AE35" i="17"/>
  <c r="AJ35" i="17"/>
  <c r="AM35" i="17"/>
  <c r="AR35" i="17"/>
  <c r="AU35" i="17"/>
  <c r="AZ35" i="17"/>
  <c r="BC35" i="17"/>
  <c r="BH35" i="17"/>
  <c r="J35" i="17"/>
  <c r="M35" i="17"/>
  <c r="R35" i="17"/>
  <c r="Z35" i="17"/>
  <c r="AC35" i="17"/>
  <c r="AK35" i="17"/>
  <c r="AP35" i="17"/>
  <c r="AX35" i="17"/>
  <c r="BA35" i="17"/>
  <c r="BF35" i="17"/>
  <c r="C35" i="17"/>
  <c r="E34" i="17"/>
  <c r="C34" i="17"/>
  <c r="G34" i="17"/>
  <c r="K34" i="17"/>
  <c r="M34" i="17"/>
  <c r="D34" i="17"/>
  <c r="N34" i="17"/>
  <c r="P34" i="17"/>
  <c r="R34" i="17"/>
  <c r="T34" i="17"/>
  <c r="V34" i="17"/>
  <c r="X34" i="17"/>
  <c r="L34" i="17"/>
  <c r="J34" i="17"/>
  <c r="O34" i="17"/>
  <c r="U34" i="17"/>
  <c r="AA34" i="17"/>
  <c r="AC34" i="17"/>
  <c r="AE34" i="17"/>
  <c r="AI34" i="17"/>
  <c r="S34" i="17"/>
  <c r="Q34" i="17"/>
  <c r="Y34" i="17"/>
  <c r="AF34" i="17"/>
  <c r="AJ34" i="17"/>
  <c r="AD34" i="17"/>
  <c r="W34" i="17"/>
  <c r="AB34" i="17"/>
  <c r="Z34" i="17"/>
  <c r="AL34" i="17"/>
  <c r="AN34" i="17"/>
  <c r="AP34" i="17"/>
  <c r="AR34" i="17"/>
  <c r="AT34" i="17"/>
  <c r="H34" i="17"/>
  <c r="AO34" i="17"/>
  <c r="AQ34" i="17"/>
  <c r="AS34" i="17"/>
  <c r="AH34" i="17"/>
  <c r="AW34" i="17"/>
  <c r="AY34" i="17"/>
  <c r="BC34" i="17"/>
  <c r="AZ34" i="17"/>
  <c r="BD34" i="17"/>
  <c r="BH34" i="17"/>
  <c r="AX34" i="17"/>
  <c r="BE34" i="17"/>
  <c r="BI34" i="17"/>
  <c r="BJ34" i="17"/>
  <c r="BB34" i="17"/>
  <c r="I28" i="17"/>
  <c r="I18" i="4" s="1"/>
  <c r="K106" i="18"/>
  <c r="L19" i="18"/>
  <c r="H19" i="18" s="1"/>
  <c r="J106" i="18"/>
  <c r="AV20" i="14"/>
  <c r="AR107" i="14"/>
  <c r="P28" i="17"/>
  <c r="P18" i="4" s="1"/>
  <c r="AE28" i="17"/>
  <c r="AE18" i="4" s="1"/>
  <c r="BC28" i="17"/>
  <c r="BC18" i="4" s="1"/>
  <c r="M28" i="17"/>
  <c r="M18" i="4" s="1"/>
  <c r="AG28" i="17"/>
  <c r="AG18" i="4" s="1"/>
  <c r="AM28" i="17"/>
  <c r="AM18" i="4" s="1"/>
  <c r="AQ28" i="17"/>
  <c r="AQ18" i="4" s="1"/>
  <c r="S28" i="17"/>
  <c r="S18" i="4" s="1"/>
  <c r="K28" i="17"/>
  <c r="K18" i="4" s="1"/>
  <c r="AK28" i="17"/>
  <c r="AK18" i="4" s="1"/>
  <c r="BD28" i="17"/>
  <c r="BD18" i="4" s="1"/>
  <c r="X28" i="17"/>
  <c r="X18" i="4" s="1"/>
  <c r="U28" i="17"/>
  <c r="U18" i="4" s="1"/>
  <c r="AE7" i="18"/>
  <c r="AD7" i="18"/>
  <c r="AD11" i="18"/>
  <c r="AE11" i="18"/>
  <c r="AE12" i="18"/>
  <c r="AD12" i="18"/>
  <c r="AW12" i="14"/>
  <c r="AU12" i="14"/>
  <c r="AD15" i="18"/>
  <c r="AE15" i="18"/>
  <c r="V28" i="17"/>
  <c r="V18" i="4" s="1"/>
  <c r="AU28" i="17"/>
  <c r="AU18" i="4" s="1"/>
  <c r="BE28" i="17"/>
  <c r="BE18" i="4" s="1"/>
  <c r="R28" i="17"/>
  <c r="R18" i="4" s="1"/>
  <c r="AA28" i="17"/>
  <c r="AA18" i="4" s="1"/>
  <c r="AI28" i="17"/>
  <c r="AI18" i="4" s="1"/>
  <c r="BH28" i="17"/>
  <c r="BH18" i="4" s="1"/>
  <c r="N28" i="17"/>
  <c r="N18" i="4" s="1"/>
  <c r="AL28" i="17"/>
  <c r="AL18" i="4" s="1"/>
  <c r="AP28" i="17"/>
  <c r="AP18" i="4" s="1"/>
  <c r="AT28" i="17"/>
  <c r="AT18" i="4" s="1"/>
  <c r="AB46" i="17"/>
  <c r="Z46" i="17"/>
  <c r="E46" i="17"/>
  <c r="D50" i="17"/>
  <c r="S46" i="17"/>
  <c r="U46" i="17"/>
  <c r="AA46" i="17"/>
  <c r="Y46" i="17"/>
  <c r="X46" i="17"/>
  <c r="L46" i="17"/>
  <c r="C46" i="17"/>
  <c r="F50" i="17"/>
  <c r="AL46" i="17"/>
  <c r="AC46" i="17"/>
  <c r="C49" i="17"/>
  <c r="E50" i="17"/>
  <c r="AJ46" i="17"/>
  <c r="AG46" i="17"/>
  <c r="W46" i="17"/>
  <c r="V46" i="17"/>
  <c r="J46" i="17"/>
  <c r="F46" i="17"/>
  <c r="I46" i="17"/>
  <c r="N46" i="17"/>
  <c r="AH46" i="17"/>
  <c r="K46" i="17"/>
  <c r="T46" i="17"/>
  <c r="H46" i="17"/>
  <c r="R24" i="17"/>
  <c r="R17" i="4" s="1"/>
  <c r="AR24" i="17"/>
  <c r="AR17" i="4" s="1"/>
  <c r="BH24" i="17"/>
  <c r="BH17" i="4" s="1"/>
  <c r="AX24" i="17"/>
  <c r="AX17" i="4" s="1"/>
  <c r="E28" i="17"/>
  <c r="E18" i="4" s="1"/>
  <c r="M24" i="17"/>
  <c r="M17" i="4" s="1"/>
  <c r="T24" i="17"/>
  <c r="T17" i="4" s="1"/>
  <c r="D28" i="17"/>
  <c r="D18" i="4" s="1"/>
  <c r="J24" i="17"/>
  <c r="J17" i="4" s="1"/>
  <c r="AC24" i="17"/>
  <c r="AC17" i="4" s="1"/>
  <c r="L28" i="17"/>
  <c r="L18" i="4" s="1"/>
  <c r="S24" i="17"/>
  <c r="S17" i="4" s="1"/>
  <c r="Y24" i="17"/>
  <c r="Y17" i="4" s="1"/>
  <c r="AF24" i="17"/>
  <c r="AF17" i="4" s="1"/>
  <c r="H24" i="17"/>
  <c r="H17" i="4" s="1"/>
  <c r="AF28" i="17"/>
  <c r="AF18" i="4" s="1"/>
  <c r="AN28" i="17"/>
  <c r="AN18" i="4" s="1"/>
  <c r="AR28" i="17"/>
  <c r="AR18" i="4" s="1"/>
  <c r="AH24" i="17"/>
  <c r="AH17" i="4" s="1"/>
  <c r="AO24" i="17"/>
  <c r="AO17" i="4" s="1"/>
  <c r="AS24" i="17"/>
  <c r="AS17" i="4" s="1"/>
  <c r="AW24" i="17"/>
  <c r="AW17" i="4" s="1"/>
  <c r="BC24" i="17"/>
  <c r="BC17" i="4" s="1"/>
  <c r="AV28" i="17"/>
  <c r="AV18" i="4" s="1"/>
  <c r="AZ28" i="17"/>
  <c r="AZ18" i="4" s="1"/>
  <c r="AX28" i="17"/>
  <c r="AX18" i="4" s="1"/>
  <c r="BA24" i="17"/>
  <c r="BA17" i="4" s="1"/>
  <c r="BI24" i="17"/>
  <c r="BI17" i="4" s="1"/>
  <c r="BJ24" i="17"/>
  <c r="BJ17" i="4" s="1"/>
  <c r="BF24" i="17"/>
  <c r="BF17" i="4" s="1"/>
  <c r="BF28" i="17"/>
  <c r="BF18" i="4" s="1"/>
  <c r="K24" i="17"/>
  <c r="K17" i="4" s="1"/>
  <c r="F24" i="17"/>
  <c r="F17" i="4" s="1"/>
  <c r="N24" i="17"/>
  <c r="N17" i="4" s="1"/>
  <c r="AA24" i="17"/>
  <c r="AA17" i="4" s="1"/>
  <c r="AI24" i="17"/>
  <c r="AI17" i="4" s="1"/>
  <c r="AB24" i="17"/>
  <c r="AB17" i="4" s="1"/>
  <c r="AZ24" i="17"/>
  <c r="AZ17" i="4" s="1"/>
  <c r="C24" i="17"/>
  <c r="C17" i="4" s="1"/>
  <c r="BK19" i="17"/>
  <c r="G24" i="17"/>
  <c r="G17" i="4" s="1"/>
  <c r="T28" i="17"/>
  <c r="T18" i="4" s="1"/>
  <c r="V24" i="17"/>
  <c r="V17" i="4" s="1"/>
  <c r="F28" i="17"/>
  <c r="F18" i="4" s="1"/>
  <c r="H28" i="17"/>
  <c r="H18" i="4" s="1"/>
  <c r="U24" i="17"/>
  <c r="U17" i="4" s="1"/>
  <c r="AC28" i="17"/>
  <c r="AC18" i="4" s="1"/>
  <c r="AE24" i="17"/>
  <c r="AE17" i="4" s="1"/>
  <c r="W28" i="17"/>
  <c r="W18" i="4" s="1"/>
  <c r="O24" i="17"/>
  <c r="O17" i="4" s="1"/>
  <c r="AB28" i="17"/>
  <c r="AB18" i="4" s="1"/>
  <c r="AD24" i="17"/>
  <c r="AD17" i="4" s="1"/>
  <c r="AL24" i="17"/>
  <c r="AL17" i="4" s="1"/>
  <c r="AP24" i="17"/>
  <c r="AP17" i="4" s="1"/>
  <c r="AT24" i="17"/>
  <c r="AT17" i="4" s="1"/>
  <c r="AK24" i="17"/>
  <c r="AK17" i="4" s="1"/>
  <c r="AO28" i="17"/>
  <c r="AO18" i="4" s="1"/>
  <c r="AS28" i="17"/>
  <c r="AS18" i="4" s="1"/>
  <c r="D24" i="17"/>
  <c r="D17" i="4" s="1"/>
  <c r="BD24" i="17"/>
  <c r="BD17" i="4" s="1"/>
  <c r="BA28" i="17"/>
  <c r="BA18" i="4" s="1"/>
  <c r="BI28" i="17"/>
  <c r="BI18" i="4" s="1"/>
  <c r="AU24" i="17"/>
  <c r="AU17" i="4" s="1"/>
  <c r="BJ28" i="17"/>
  <c r="BJ18" i="4" s="1"/>
  <c r="BB24" i="17"/>
  <c r="BB17" i="4" s="1"/>
  <c r="BB28" i="17"/>
  <c r="BB18" i="4" s="1"/>
  <c r="BK27" i="17"/>
  <c r="E24" i="17"/>
  <c r="E17" i="4" s="1"/>
  <c r="Z24" i="17"/>
  <c r="Z17" i="4" s="1"/>
  <c r="AN24" i="17"/>
  <c r="AN17" i="4" s="1"/>
  <c r="C28" i="17"/>
  <c r="C18" i="4" s="1"/>
  <c r="BK26" i="17"/>
  <c r="BK28" i="17" s="1"/>
  <c r="I24" i="17"/>
  <c r="I17" i="4" s="1"/>
  <c r="J28" i="17"/>
  <c r="J18" i="4" s="1"/>
  <c r="P24" i="17"/>
  <c r="P17" i="4" s="1"/>
  <c r="X24" i="17"/>
  <c r="X17" i="4" s="1"/>
  <c r="L24" i="17"/>
  <c r="L17" i="4" s="1"/>
  <c r="Q28" i="17"/>
  <c r="Q18" i="4" s="1"/>
  <c r="Y28" i="17"/>
  <c r="Y18" i="4" s="1"/>
  <c r="AG24" i="17"/>
  <c r="AG17" i="4" s="1"/>
  <c r="Q24" i="17"/>
  <c r="Q17" i="4" s="1"/>
  <c r="O28" i="17"/>
  <c r="O18" i="4" s="1"/>
  <c r="W24" i="17"/>
  <c r="W17" i="4" s="1"/>
  <c r="AJ24" i="17"/>
  <c r="AJ17" i="4" s="1"/>
  <c r="AH28" i="17"/>
  <c r="AH18" i="4" s="1"/>
  <c r="AM24" i="17"/>
  <c r="AM17" i="4" s="1"/>
  <c r="AQ24" i="17"/>
  <c r="AQ17" i="4" s="1"/>
  <c r="AD28" i="17"/>
  <c r="AD18" i="4" s="1"/>
  <c r="AY24" i="17"/>
  <c r="AY17" i="4" s="1"/>
  <c r="BG24" i="17"/>
  <c r="BG17" i="4" s="1"/>
  <c r="AV24" i="17"/>
  <c r="AV17" i="4" s="1"/>
  <c r="BE24" i="17"/>
  <c r="BE17" i="4" s="1"/>
  <c r="L37" i="17" a="1"/>
  <c r="BJ49" i="17" a="1"/>
  <c r="BE49" i="17" a="1"/>
  <c r="R46" i="17" a="1"/>
  <c r="AG35" i="17" a="1"/>
  <c r="C48" i="17" a="1"/>
  <c r="T35" i="17" a="1"/>
  <c r="AI46" i="17" a="1"/>
  <c r="AZ37" i="17" a="1"/>
  <c r="AM34" i="17" a="1"/>
  <c r="I37" i="17" a="1"/>
  <c r="D48" i="17" a="1"/>
  <c r="AT49" i="17" a="1"/>
  <c r="AM49" i="17" a="1"/>
  <c r="V37" i="17" a="1"/>
  <c r="AE37" i="17" a="1"/>
  <c r="I34" i="17" a="1"/>
  <c r="W49" i="17" a="1"/>
  <c r="BA49" i="17" a="1"/>
  <c r="AD35" i="17" a="1"/>
  <c r="P46" i="17" a="1"/>
  <c r="AK34" i="17" a="1"/>
  <c r="G35" i="17" a="1"/>
  <c r="C50" i="17" a="1"/>
  <c r="U37" i="17" a="1"/>
  <c r="AF37" i="17" a="1"/>
  <c r="AJ37" i="17" a="1"/>
  <c r="AF46" i="17" a="1"/>
  <c r="M46" i="17" a="1"/>
  <c r="AB37" i="17" a="1"/>
  <c r="E49" i="17" a="1"/>
  <c r="G46" i="17" a="1"/>
  <c r="AO37" i="17" a="1"/>
  <c r="U35" i="17" a="1"/>
  <c r="BG34" i="17" a="1"/>
  <c r="AV34" i="17" a="1"/>
  <c r="O46" i="17" a="1"/>
  <c r="BC49" i="17" a="1"/>
  <c r="AZ49" i="17" a="1"/>
  <c r="AN49" i="17" a="1"/>
  <c r="AC37" i="17" a="1"/>
  <c r="AU34" i="17" a="1"/>
  <c r="Q46" i="17" a="1"/>
  <c r="AA49" i="17" a="1"/>
  <c r="C37" i="17" a="1"/>
  <c r="BA34" i="17" a="1"/>
  <c r="AJ49" i="17" a="1"/>
  <c r="E48" i="17" a="1"/>
  <c r="AT35" i="17" a="1"/>
  <c r="BI35" i="17" a="1"/>
  <c r="F34" i="17" a="1"/>
  <c r="D46" i="17" a="1"/>
  <c r="AG37" i="17" a="1"/>
  <c r="O37" i="17" a="1"/>
  <c r="AH35" i="17" a="1"/>
  <c r="H49" i="17" a="1"/>
  <c r="BF49" i="17" a="1"/>
  <c r="AT37" i="17" a="1"/>
  <c r="BE37" i="17" a="1"/>
  <c r="AK49" i="17" a="1"/>
  <c r="K37" i="17" a="1"/>
  <c r="AS35" i="17" a="1"/>
  <c r="BF34" i="17" a="1"/>
  <c r="AE46" i="17" a="1"/>
  <c r="AG34" i="17" a="1"/>
  <c r="AE36" i="17" a="1"/>
  <c r="BH36" i="17" a="1"/>
  <c r="AP36" i="17" a="1"/>
  <c r="K36" i="17" a="1"/>
  <c r="AH36" i="17" a="1"/>
  <c r="BF36" i="17" a="1"/>
  <c r="BC36" i="17" a="1"/>
  <c r="D36" i="17" a="1"/>
  <c r="AT36" i="17" a="1"/>
  <c r="G36" i="17" a="1"/>
  <c r="AO36" i="17" a="1"/>
  <c r="AY36" i="17" a="1"/>
  <c r="AB36" i="17" a="1"/>
  <c r="BI36" i="17" a="1"/>
  <c r="P36" i="17" a="1"/>
  <c r="AF36" i="17" a="1"/>
  <c r="C36" i="17" a="1"/>
  <c r="AD36" i="17" a="1"/>
  <c r="W36" i="17" a="1"/>
  <c r="AJ36" i="17" a="1"/>
  <c r="F36" i="17" a="1"/>
  <c r="U36" i="17" a="1"/>
  <c r="R36" i="17" a="1"/>
  <c r="AV36" i="17" a="1"/>
  <c r="AX36" i="17" a="1"/>
  <c r="AS36" i="17" a="1"/>
  <c r="AZ36" i="17" a="1"/>
  <c r="AM36" i="17" a="1"/>
  <c r="H36" i="17" a="1"/>
  <c r="AI36" i="17" a="1"/>
  <c r="AK36" i="17" a="1"/>
  <c r="T36" i="17" a="1"/>
  <c r="AN36" i="17" a="1"/>
  <c r="O36" i="17" a="1"/>
  <c r="BB36" i="17" a="1"/>
  <c r="J36" i="17" a="1"/>
  <c r="Y36" i="17" a="1"/>
  <c r="V36" i="17" a="1"/>
  <c r="BE36" i="17" a="1"/>
  <c r="AR36" i="17" a="1"/>
  <c r="E36" i="17" a="1"/>
  <c r="L36" i="17" a="1"/>
  <c r="AL36" i="17" a="1"/>
  <c r="N36" i="17" a="1"/>
  <c r="AA36" i="17" a="1"/>
  <c r="BJ36" i="17" a="1"/>
  <c r="AQ36" i="17" a="1"/>
  <c r="AU36" i="17" a="1"/>
  <c r="S36" i="17" a="1"/>
  <c r="AG36" i="17" a="1"/>
  <c r="BD36" i="17" a="1"/>
  <c r="AC36" i="17" a="1"/>
  <c r="M36" i="17" a="1"/>
  <c r="BA36" i="17" a="1"/>
  <c r="Z36" i="17" a="1"/>
  <c r="AW36" i="17" a="1"/>
  <c r="BG36" i="17" a="1"/>
  <c r="X36" i="17" a="1"/>
  <c r="I36" i="17" a="1"/>
  <c r="Q36" i="17" a="1"/>
  <c r="AG34" i="17" l="1"/>
  <c r="AE46" i="17"/>
  <c r="BF34" i="17"/>
  <c r="AS35" i="17"/>
  <c r="K37" i="17"/>
  <c r="AK49" i="17"/>
  <c r="BE37" i="17"/>
  <c r="AT37" i="17"/>
  <c r="BF49" i="17"/>
  <c r="H49" i="17"/>
  <c r="AH35" i="17"/>
  <c r="O37" i="17"/>
  <c r="AG37" i="17"/>
  <c r="D46" i="17"/>
  <c r="F34" i="17"/>
  <c r="BI35" i="17"/>
  <c r="AT35" i="17"/>
  <c r="E48" i="17"/>
  <c r="AJ49" i="17"/>
  <c r="BA34" i="17"/>
  <c r="C37" i="17"/>
  <c r="AA49" i="17"/>
  <c r="Q46" i="17"/>
  <c r="AU34" i="17"/>
  <c r="AC37" i="17"/>
  <c r="AN49" i="17"/>
  <c r="AZ49" i="17"/>
  <c r="BC49" i="17"/>
  <c r="O46" i="17"/>
  <c r="AV34" i="17"/>
  <c r="BG34" i="17"/>
  <c r="U35" i="17"/>
  <c r="AO37" i="17"/>
  <c r="G46" i="17"/>
  <c r="E49" i="17"/>
  <c r="AB37" i="17"/>
  <c r="M46" i="17"/>
  <c r="AF46" i="17"/>
  <c r="AJ37" i="17"/>
  <c r="AF37" i="17"/>
  <c r="U37" i="17"/>
  <c r="C50" i="17"/>
  <c r="G35" i="17"/>
  <c r="AK34" i="17"/>
  <c r="P46" i="17"/>
  <c r="AD35" i="17"/>
  <c r="BA49" i="17"/>
  <c r="W49" i="17"/>
  <c r="I34" i="17"/>
  <c r="AE37" i="17"/>
  <c r="V37" i="17"/>
  <c r="AM49" i="17"/>
  <c r="AT49" i="17"/>
  <c r="D48" i="17"/>
  <c r="I37" i="17"/>
  <c r="AM34" i="17"/>
  <c r="AZ37" i="17"/>
  <c r="AI46" i="17"/>
  <c r="T35" i="17"/>
  <c r="C48" i="17"/>
  <c r="AG35" i="17"/>
  <c r="R46" i="17"/>
  <c r="BE49" i="17"/>
  <c r="BJ49" i="17"/>
  <c r="L37" i="17"/>
  <c r="O100" i="18"/>
  <c r="V100" i="18" s="1"/>
  <c r="O51" i="18"/>
  <c r="V51" i="18" s="1"/>
  <c r="O64" i="18"/>
  <c r="V64" i="18" s="1"/>
  <c r="O91" i="18"/>
  <c r="V91" i="18" s="1"/>
  <c r="O78" i="18"/>
  <c r="V78" i="18" s="1"/>
  <c r="O63" i="18"/>
  <c r="V63" i="18" s="1"/>
  <c r="O92" i="18"/>
  <c r="V92" i="18" s="1"/>
  <c r="H55" i="18"/>
  <c r="I55" i="18" s="1"/>
  <c r="H71" i="18"/>
  <c r="I71" i="18" s="1"/>
  <c r="F83" i="18"/>
  <c r="O83" i="18" s="1"/>
  <c r="V83" i="18" s="1"/>
  <c r="H87" i="18"/>
  <c r="F99" i="18"/>
  <c r="O99" i="18" s="1"/>
  <c r="V99" i="18" s="1"/>
  <c r="H103" i="18"/>
  <c r="I103" i="18" s="1"/>
  <c r="H58" i="18"/>
  <c r="H74" i="18"/>
  <c r="H49" i="18"/>
  <c r="F82" i="18"/>
  <c r="O82" i="18" s="1"/>
  <c r="V82" i="18" s="1"/>
  <c r="F98" i="18"/>
  <c r="O98" i="18" s="1"/>
  <c r="V98" i="18" s="1"/>
  <c r="F50" i="18"/>
  <c r="O50" i="18" s="1"/>
  <c r="V50" i="18" s="1"/>
  <c r="G77" i="18"/>
  <c r="O77" i="18" s="1"/>
  <c r="V77" i="18" s="1"/>
  <c r="G69" i="18"/>
  <c r="O69" i="18" s="1"/>
  <c r="V69" i="18" s="1"/>
  <c r="G93" i="18"/>
  <c r="O93" i="18" s="1"/>
  <c r="V93" i="18" s="1"/>
  <c r="F101" i="18"/>
  <c r="O101" i="18" s="1"/>
  <c r="V101" i="18" s="1"/>
  <c r="F54" i="18"/>
  <c r="O54" i="18" s="1"/>
  <c r="V54" i="18" s="1"/>
  <c r="F6" i="18"/>
  <c r="G6" i="18"/>
  <c r="H6" i="18"/>
  <c r="F13" i="18"/>
  <c r="G13" i="18"/>
  <c r="H13" i="18"/>
  <c r="I13" i="18" s="1"/>
  <c r="O16" i="18"/>
  <c r="D38" i="17"/>
  <c r="E38" i="17" s="1"/>
  <c r="X14" i="14"/>
  <c r="AX14" i="14"/>
  <c r="BB14" i="14" s="1"/>
  <c r="BF14" i="14" s="1"/>
  <c r="O8" i="18"/>
  <c r="O10" i="18"/>
  <c r="O14" i="18"/>
  <c r="H44" i="22"/>
  <c r="C45" i="22"/>
  <c r="H32" i="22"/>
  <c r="C33" i="22"/>
  <c r="BK37" i="17"/>
  <c r="O25" i="18"/>
  <c r="V25" i="18" s="1"/>
  <c r="O60" i="18"/>
  <c r="V60" i="18" s="1"/>
  <c r="O84" i="18"/>
  <c r="V84" i="18" s="1"/>
  <c r="O72" i="18"/>
  <c r="V72" i="18" s="1"/>
  <c r="O29" i="18"/>
  <c r="V29" i="18" s="1"/>
  <c r="O24" i="18"/>
  <c r="V24" i="18" s="1"/>
  <c r="O34" i="18"/>
  <c r="V34" i="18" s="1"/>
  <c r="O37" i="18"/>
  <c r="V37" i="18" s="1"/>
  <c r="O28" i="18"/>
  <c r="V28" i="18" s="1"/>
  <c r="AI13" i="14"/>
  <c r="W12" i="18"/>
  <c r="O43" i="18"/>
  <c r="V43" i="18" s="1"/>
  <c r="O104" i="18"/>
  <c r="V104" i="18" s="1"/>
  <c r="AT19" i="14"/>
  <c r="AX19" i="14" s="1"/>
  <c r="AP107" i="14"/>
  <c r="AT21" i="14"/>
  <c r="AX21" i="14" s="1"/>
  <c r="BB21" i="14" s="1"/>
  <c r="BF21" i="14" s="1"/>
  <c r="O44" i="18"/>
  <c r="V44" i="18" s="1"/>
  <c r="O47" i="18"/>
  <c r="V47" i="18" s="1"/>
  <c r="O32" i="18"/>
  <c r="V32" i="18" s="1"/>
  <c r="O79" i="18"/>
  <c r="V79" i="18" s="1"/>
  <c r="O17" i="18"/>
  <c r="O39" i="18"/>
  <c r="V39" i="18" s="1"/>
  <c r="O42" i="18"/>
  <c r="V42" i="18" s="1"/>
  <c r="S19" i="14"/>
  <c r="O36" i="18"/>
  <c r="V36" i="18" s="1"/>
  <c r="AQ10" i="14"/>
  <c r="AS10" i="14"/>
  <c r="X9" i="18"/>
  <c r="AI10" i="14"/>
  <c r="W9" i="18"/>
  <c r="AU16" i="14"/>
  <c r="AW16" i="14"/>
  <c r="BA8" i="14"/>
  <c r="AY8" i="14"/>
  <c r="G19" i="18"/>
  <c r="F19" i="18"/>
  <c r="V17" i="18"/>
  <c r="AG18" i="14"/>
  <c r="AO18" i="14" s="1"/>
  <c r="T19" i="14"/>
  <c r="AT18" i="14"/>
  <c r="AY13" i="14"/>
  <c r="BB13" i="14"/>
  <c r="O46" i="18"/>
  <c r="V46" i="18" s="1"/>
  <c r="O27" i="18"/>
  <c r="V27" i="18" s="1"/>
  <c r="O23" i="18"/>
  <c r="V23" i="18" s="1"/>
  <c r="O18" i="18"/>
  <c r="AG19" i="14" s="1"/>
  <c r="AO19" i="14" s="1"/>
  <c r="U18" i="14"/>
  <c r="O35" i="18"/>
  <c r="V35" i="18" s="1"/>
  <c r="O26" i="18"/>
  <c r="V26" i="18" s="1"/>
  <c r="O40" i="18"/>
  <c r="V40" i="18" s="1"/>
  <c r="BK40" i="17"/>
  <c r="O30" i="18"/>
  <c r="V30" i="18" s="1"/>
  <c r="BK35" i="17"/>
  <c r="O21" i="18"/>
  <c r="V21" i="18" s="1"/>
  <c r="BK34" i="17"/>
  <c r="O20" i="18"/>
  <c r="E36" i="17"/>
  <c r="H36" i="17"/>
  <c r="M36" i="17"/>
  <c r="P36" i="17"/>
  <c r="U36" i="17"/>
  <c r="X36" i="17"/>
  <c r="AC36" i="17"/>
  <c r="AF36" i="17"/>
  <c r="AK36" i="17"/>
  <c r="AN36" i="17"/>
  <c r="AS36" i="17"/>
  <c r="AV36" i="17"/>
  <c r="BA36" i="17"/>
  <c r="BD36" i="17"/>
  <c r="BI36" i="17"/>
  <c r="F36" i="17"/>
  <c r="K36" i="17"/>
  <c r="N36" i="17"/>
  <c r="S36" i="17"/>
  <c r="V36" i="17"/>
  <c r="AA36" i="17"/>
  <c r="AD36" i="17"/>
  <c r="AI36" i="17"/>
  <c r="AL36" i="17"/>
  <c r="AQ36" i="17"/>
  <c r="AT36" i="17"/>
  <c r="AY36" i="17"/>
  <c r="BB36" i="17"/>
  <c r="BG36" i="17"/>
  <c r="BJ36" i="17"/>
  <c r="D36" i="17"/>
  <c r="I36" i="17"/>
  <c r="L36" i="17"/>
  <c r="Q36" i="17"/>
  <c r="T36" i="17"/>
  <c r="Y36" i="17"/>
  <c r="AB36" i="17"/>
  <c r="AG36" i="17"/>
  <c r="AJ36" i="17"/>
  <c r="AO36" i="17"/>
  <c r="AR36" i="17"/>
  <c r="AW36" i="17"/>
  <c r="AZ36" i="17"/>
  <c r="BE36" i="17"/>
  <c r="BH36" i="17"/>
  <c r="G36" i="17"/>
  <c r="J36" i="17"/>
  <c r="O36" i="17"/>
  <c r="R36" i="17"/>
  <c r="W36" i="17"/>
  <c r="Z36" i="17"/>
  <c r="AE36" i="17"/>
  <c r="AH36" i="17"/>
  <c r="AM36" i="17"/>
  <c r="AP36" i="17"/>
  <c r="AU36" i="17"/>
  <c r="AX36" i="17"/>
  <c r="BC36" i="17"/>
  <c r="BF36" i="17"/>
  <c r="C36" i="17"/>
  <c r="L106" i="18"/>
  <c r="AZ20" i="14"/>
  <c r="AV107" i="14"/>
  <c r="H106" i="18"/>
  <c r="I19" i="18"/>
  <c r="G106" i="18"/>
  <c r="F106" i="18"/>
  <c r="AY12" i="14"/>
  <c r="BA12" i="14"/>
  <c r="BK50" i="17"/>
  <c r="BK17" i="4"/>
  <c r="BK49" i="17"/>
  <c r="BK46" i="17"/>
  <c r="BK18" i="4"/>
  <c r="BK24" i="17"/>
  <c r="BK48" i="17"/>
  <c r="E31" i="17" a="1"/>
  <c r="BA30" i="17" a="1"/>
  <c r="AB30" i="17" a="1"/>
  <c r="W31" i="17" a="1"/>
  <c r="AQ30" i="17" a="1"/>
  <c r="AX30" i="17" a="1"/>
  <c r="AV31" i="17" a="1"/>
  <c r="AY30" i="17" a="1"/>
  <c r="AZ31" i="17" a="1"/>
  <c r="AS31" i="17" a="1"/>
  <c r="AV30" i="17" a="1"/>
  <c r="V30" i="17" a="1"/>
  <c r="AP30" i="17" a="1"/>
  <c r="O31" i="17" a="1"/>
  <c r="X30" i="17" a="1"/>
  <c r="AO31" i="17" a="1"/>
  <c r="AO30" i="17" a="1"/>
  <c r="AA30" i="17" a="1"/>
  <c r="AW30" i="17" a="1"/>
  <c r="R31" i="17" a="1"/>
  <c r="AK30" i="17" a="1"/>
  <c r="AI30" i="17" a="1"/>
  <c r="AU31" i="17" a="1"/>
  <c r="BF31" i="17" a="1"/>
  <c r="AE31" i="17" a="1"/>
  <c r="H31" i="17" a="1"/>
  <c r="D30" i="17" a="1"/>
  <c r="BC31" i="17" a="1"/>
  <c r="AR30" i="17" a="1"/>
  <c r="BJ30" i="17" a="1"/>
  <c r="BF30" i="17" a="1"/>
  <c r="BG30" i="17" a="1"/>
  <c r="Q31" i="17" a="1"/>
  <c r="AM31" i="17" a="1"/>
  <c r="J30" i="17" a="1"/>
  <c r="S30" i="17" a="1"/>
  <c r="AU30" i="17" a="1"/>
  <c r="Y30" i="17" a="1"/>
  <c r="M30" i="17" a="1"/>
  <c r="BE30" i="17" a="1"/>
  <c r="U30" i="17" a="1"/>
  <c r="AL31" i="17" a="1"/>
  <c r="AE30" i="17" a="1"/>
  <c r="U31" i="17" a="1"/>
  <c r="C30" i="17" a="1"/>
  <c r="BB30" i="17" a="1"/>
  <c r="BC30" i="17" a="1"/>
  <c r="N30" i="17" a="1"/>
  <c r="AG31" i="17" a="1"/>
  <c r="BI31" i="17" a="1"/>
  <c r="AS30" i="17" a="1"/>
  <c r="C31" i="17" a="1"/>
  <c r="AN31" i="17" a="1"/>
  <c r="BG31" i="17" a="1"/>
  <c r="G31" i="17" a="1"/>
  <c r="P30" i="17" a="1"/>
  <c r="AX31" i="17" a="1"/>
  <c r="I31" i="17" a="1"/>
  <c r="AW31" i="17" a="1"/>
  <c r="E30" i="17" a="1"/>
  <c r="AZ30" i="17" a="1"/>
  <c r="AM30" i="17" a="1"/>
  <c r="BD31" i="17" a="1"/>
  <c r="V31" i="17" a="1"/>
  <c r="M31" i="17" a="1"/>
  <c r="K30" i="17" a="1"/>
  <c r="AJ31" i="17" a="1"/>
  <c r="L31" i="17" a="1"/>
  <c r="AI31" i="17" a="1"/>
  <c r="AG30" i="17" a="1"/>
  <c r="AF31" i="17" a="1"/>
  <c r="Y31" i="17" a="1"/>
  <c r="F30" i="17" a="1"/>
  <c r="AC30" i="17" a="1"/>
  <c r="Z30" i="17" a="1"/>
  <c r="AT30" i="17" a="1"/>
  <c r="AB31" i="17" a="1"/>
  <c r="T30" i="17" a="1"/>
  <c r="I30" i="17" a="1"/>
  <c r="AH30" i="17" a="1"/>
  <c r="F31" i="17" a="1"/>
  <c r="H30" i="17" a="1"/>
  <c r="AT32" i="17" a="1"/>
  <c r="X32" i="17" a="1"/>
  <c r="E32" i="17" a="1"/>
  <c r="T32" i="17" a="1"/>
  <c r="I32" i="17" a="1"/>
  <c r="AO32" i="17" a="1"/>
  <c r="AE32" i="17" a="1"/>
  <c r="AV32" i="17" a="1"/>
  <c r="AB32" i="17" a="1"/>
  <c r="BD32" i="17" a="1"/>
  <c r="W32" i="17" a="1"/>
  <c r="AS32" i="17" a="1"/>
  <c r="S32" i="17" a="1"/>
  <c r="AG32" i="17" a="1"/>
  <c r="Q32" i="17" a="1"/>
  <c r="AY32" i="17" a="1"/>
  <c r="O32" i="17" a="1"/>
  <c r="BE32" i="17" a="1"/>
  <c r="AM32" i="17" a="1"/>
  <c r="J32" i="17" a="1"/>
  <c r="AW32" i="17" a="1"/>
  <c r="AU32" i="17" a="1"/>
  <c r="AR32" i="17" a="1"/>
  <c r="BI32" i="17" a="1"/>
  <c r="BF32" i="17" a="1"/>
  <c r="AZ32" i="17" a="1"/>
  <c r="N32" i="17" a="1"/>
  <c r="L32" i="17" a="1"/>
  <c r="AQ32" i="17" a="1"/>
  <c r="V32" i="17" a="1"/>
  <c r="AD32" i="17" a="1"/>
  <c r="Y32" i="17" a="1"/>
  <c r="P32" i="17" a="1"/>
  <c r="BG32" i="17" a="1"/>
  <c r="AN32" i="17" a="1"/>
  <c r="BJ32" i="17" a="1"/>
  <c r="BH32" i="17" a="1"/>
  <c r="BB32" i="17" a="1"/>
  <c r="D32" i="17" a="1"/>
  <c r="M32" i="17" a="1"/>
  <c r="BA32" i="17" a="1"/>
  <c r="U32" i="17" a="1"/>
  <c r="AA32" i="17" a="1"/>
  <c r="AF32" i="17" a="1"/>
  <c r="AC32" i="17" a="1"/>
  <c r="Z32" i="17" a="1"/>
  <c r="R32" i="17" a="1"/>
  <c r="H32" i="17" a="1"/>
  <c r="AJ32" i="17" a="1"/>
  <c r="C32" i="17" a="1"/>
  <c r="BC32" i="17" a="1"/>
  <c r="AL32" i="17" a="1"/>
  <c r="G32" i="17" a="1"/>
  <c r="AP32" i="17" a="1"/>
  <c r="AX32" i="17" a="1"/>
  <c r="F32" i="17" a="1"/>
  <c r="AH32" i="17" a="1"/>
  <c r="K32" i="17" a="1"/>
  <c r="AI32" i="17" a="1"/>
  <c r="AK32" i="17" a="1"/>
  <c r="BI30" i="17" a="1"/>
  <c r="AD30" i="17" a="1"/>
  <c r="BD30" i="17" a="1"/>
  <c r="S31" i="17" a="1"/>
  <c r="G30" i="17" a="1"/>
  <c r="AR31" i="17" a="1"/>
  <c r="AC31" i="17" a="1"/>
  <c r="T31" i="17" a="1"/>
  <c r="BH31" i="17" a="1"/>
  <c r="AT31" i="17" a="1"/>
  <c r="W30" i="17" a="1"/>
  <c r="X31" i="17" a="1"/>
  <c r="AN30" i="17" a="1"/>
  <c r="L30" i="17" a="1"/>
  <c r="AA31" i="17" a="1"/>
  <c r="BB31" i="17" a="1"/>
  <c r="R30" i="17" a="1"/>
  <c r="AK31" i="17" a="1"/>
  <c r="K31" i="17" a="1"/>
  <c r="N31" i="17" a="1"/>
  <c r="AF30" i="17" a="1"/>
  <c r="AD31" i="17" a="1"/>
  <c r="AL30" i="17" a="1"/>
  <c r="AQ31" i="17" a="1"/>
  <c r="O30" i="17" a="1"/>
  <c r="BA31" i="17" a="1"/>
  <c r="J31" i="17" a="1"/>
  <c r="BE31" i="17" a="1"/>
  <c r="BH30" i="17" a="1"/>
  <c r="D31" i="17" a="1"/>
  <c r="AY31" i="17" a="1"/>
  <c r="BJ31" i="17" a="1"/>
  <c r="AP31" i="17" a="1"/>
  <c r="P31" i="17" a="1"/>
  <c r="Z31" i="17" a="1"/>
  <c r="AJ30" i="17" a="1"/>
  <c r="AH31" i="17" a="1"/>
  <c r="Q30" i="17" a="1"/>
  <c r="AK32" i="17" l="1"/>
  <c r="AI32" i="17"/>
  <c r="K32" i="17"/>
  <c r="AH32" i="17"/>
  <c r="F32" i="17"/>
  <c r="AX32" i="17"/>
  <c r="AP32" i="17"/>
  <c r="G32" i="17"/>
  <c r="AL32" i="17"/>
  <c r="BC32" i="17"/>
  <c r="C32" i="17"/>
  <c r="AJ32" i="17"/>
  <c r="H32" i="17"/>
  <c r="R32" i="17"/>
  <c r="Z32" i="17"/>
  <c r="AC32" i="17"/>
  <c r="AF32" i="17"/>
  <c r="AA32" i="17"/>
  <c r="U32" i="17"/>
  <c r="BA32" i="17"/>
  <c r="M32" i="17"/>
  <c r="D32" i="17"/>
  <c r="BK32" i="17" s="1"/>
  <c r="BB32" i="17"/>
  <c r="BH32" i="17"/>
  <c r="BJ32" i="17"/>
  <c r="AN32" i="17"/>
  <c r="BG32" i="17"/>
  <c r="P32" i="17"/>
  <c r="Y32" i="17"/>
  <c r="AD32" i="17"/>
  <c r="V32" i="17"/>
  <c r="AQ32" i="17"/>
  <c r="L32" i="17"/>
  <c r="N32" i="17"/>
  <c r="AZ32" i="17"/>
  <c r="BF32" i="17"/>
  <c r="BI32" i="17"/>
  <c r="AR32" i="17"/>
  <c r="AU32" i="17"/>
  <c r="AW32" i="17"/>
  <c r="J32" i="17"/>
  <c r="AM32" i="17"/>
  <c r="BE32" i="17"/>
  <c r="O32" i="17"/>
  <c r="AY32" i="17"/>
  <c r="Q32" i="17"/>
  <c r="AG32" i="17"/>
  <c r="S32" i="17"/>
  <c r="AS32" i="17"/>
  <c r="W32" i="17"/>
  <c r="BD32" i="17"/>
  <c r="AB32" i="17"/>
  <c r="AV32" i="17"/>
  <c r="AE32" i="17"/>
  <c r="AO32" i="17"/>
  <c r="I32" i="17"/>
  <c r="T32" i="17"/>
  <c r="E32" i="17"/>
  <c r="X32" i="17"/>
  <c r="AT32" i="17"/>
  <c r="AG9" i="14"/>
  <c r="AO9" i="14" s="1"/>
  <c r="V8" i="18"/>
  <c r="I6" i="18"/>
  <c r="I74" i="18"/>
  <c r="O74" i="18"/>
  <c r="V74" i="18" s="1"/>
  <c r="O55" i="18"/>
  <c r="V55" i="18" s="1"/>
  <c r="AG15" i="14"/>
  <c r="AO15" i="14" s="1"/>
  <c r="V14" i="18"/>
  <c r="F38" i="17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AD38" i="17" s="1"/>
  <c r="AE38" i="17" s="1"/>
  <c r="AF38" i="17" s="1"/>
  <c r="AG38" i="17" s="1"/>
  <c r="AH38" i="17" s="1"/>
  <c r="AI38" i="17" s="1"/>
  <c r="AJ38" i="17" s="1"/>
  <c r="AK38" i="17" s="1"/>
  <c r="AL38" i="17" s="1"/>
  <c r="AM38" i="17" s="1"/>
  <c r="AN38" i="17" s="1"/>
  <c r="AO38" i="17" s="1"/>
  <c r="AP38" i="17" s="1"/>
  <c r="AQ38" i="17" s="1"/>
  <c r="AR38" i="17" s="1"/>
  <c r="AS38" i="17" s="1"/>
  <c r="AT38" i="17" s="1"/>
  <c r="AU38" i="17" s="1"/>
  <c r="AV38" i="17" s="1"/>
  <c r="AW38" i="17" s="1"/>
  <c r="AX38" i="17" s="1"/>
  <c r="F38" i="17" a="1"/>
  <c r="I58" i="18"/>
  <c r="O58" i="18"/>
  <c r="V58" i="18" s="1"/>
  <c r="I87" i="18"/>
  <c r="O87" i="18"/>
  <c r="V87" i="18" s="1"/>
  <c r="O71" i="18"/>
  <c r="V71" i="18" s="1"/>
  <c r="V10" i="18"/>
  <c r="AG11" i="14"/>
  <c r="AO11" i="14" s="1"/>
  <c r="AG17" i="14"/>
  <c r="AO17" i="14" s="1"/>
  <c r="V16" i="18"/>
  <c r="O13" i="18"/>
  <c r="O6" i="18"/>
  <c r="I49" i="18"/>
  <c r="O49" i="18"/>
  <c r="V49" i="18" s="1"/>
  <c r="O103" i="18"/>
  <c r="V103" i="18" s="1"/>
  <c r="C52" i="22"/>
  <c r="H33" i="22"/>
  <c r="C64" i="22"/>
  <c r="H45" i="22"/>
  <c r="X19" i="14"/>
  <c r="BB19" i="14" s="1"/>
  <c r="BF19" i="14" s="1"/>
  <c r="V18" i="18"/>
  <c r="AI19" i="14" s="1"/>
  <c r="BE8" i="14"/>
  <c r="BG8" i="14" s="1"/>
  <c r="BC8" i="14"/>
  <c r="AY16" i="14"/>
  <c r="BA16" i="14"/>
  <c r="AD9" i="18"/>
  <c r="AE9" i="18"/>
  <c r="AU10" i="14"/>
  <c r="AW10" i="14"/>
  <c r="BH30" i="17"/>
  <c r="BD30" i="17"/>
  <c r="AZ30" i="17"/>
  <c r="AU30" i="17"/>
  <c r="BG30" i="17"/>
  <c r="BC30" i="17"/>
  <c r="AY30" i="17"/>
  <c r="AW30" i="17"/>
  <c r="BJ30" i="17"/>
  <c r="BF30" i="17"/>
  <c r="BB30" i="17"/>
  <c r="AV30" i="17"/>
  <c r="BI30" i="17"/>
  <c r="BE30" i="17"/>
  <c r="BA30" i="17"/>
  <c r="AX30" i="17"/>
  <c r="AT30" i="17"/>
  <c r="AR30" i="17"/>
  <c r="AP30" i="17"/>
  <c r="AN30" i="17"/>
  <c r="AL30" i="17"/>
  <c r="AK30" i="17"/>
  <c r="AC30" i="17"/>
  <c r="AS30" i="17"/>
  <c r="AQ30" i="17"/>
  <c r="AO30" i="17"/>
  <c r="AM30" i="17"/>
  <c r="AJ30" i="17"/>
  <c r="AE30" i="17"/>
  <c r="AI30" i="17"/>
  <c r="AG30" i="17"/>
  <c r="R30" i="17"/>
  <c r="K30" i="17"/>
  <c r="AA30" i="17"/>
  <c r="T30" i="17"/>
  <c r="O30" i="17"/>
  <c r="M30" i="17"/>
  <c r="Z30" i="17"/>
  <c r="V30" i="17"/>
  <c r="AH30" i="17"/>
  <c r="AF30" i="17"/>
  <c r="AD30" i="17"/>
  <c r="AB30" i="17"/>
  <c r="X30" i="17"/>
  <c r="P30" i="17"/>
  <c r="G30" i="17"/>
  <c r="Y30" i="17"/>
  <c r="W30" i="17"/>
  <c r="U30" i="17"/>
  <c r="S30" i="17"/>
  <c r="Q30" i="17"/>
  <c r="I30" i="17"/>
  <c r="N30" i="17"/>
  <c r="L30" i="17"/>
  <c r="J30" i="17"/>
  <c r="H30" i="17"/>
  <c r="E30" i="17"/>
  <c r="F30" i="17"/>
  <c r="D30" i="17"/>
  <c r="C30" i="17"/>
  <c r="BJ31" i="17"/>
  <c r="BF31" i="17"/>
  <c r="BB31" i="17"/>
  <c r="AV31" i="17"/>
  <c r="BI31" i="17"/>
  <c r="BE31" i="17"/>
  <c r="BA31" i="17"/>
  <c r="AX31" i="17"/>
  <c r="BH31" i="17"/>
  <c r="BD31" i="17"/>
  <c r="AZ31" i="17"/>
  <c r="BG31" i="17"/>
  <c r="BC31" i="17"/>
  <c r="AY31" i="17"/>
  <c r="AW31" i="17"/>
  <c r="AU31" i="17"/>
  <c r="AK31" i="17"/>
  <c r="S31" i="17"/>
  <c r="AS31" i="17"/>
  <c r="AQ31" i="17"/>
  <c r="AO31" i="17"/>
  <c r="AM31" i="17"/>
  <c r="AT31" i="17"/>
  <c r="AR31" i="17"/>
  <c r="AP31" i="17"/>
  <c r="AN31" i="17"/>
  <c r="AL31" i="17"/>
  <c r="AD31" i="17"/>
  <c r="AF31" i="17"/>
  <c r="Z31" i="17"/>
  <c r="AH31" i="17"/>
  <c r="AJ31" i="17"/>
  <c r="AB31" i="17"/>
  <c r="L31" i="17"/>
  <c r="U31" i="17"/>
  <c r="N31" i="17"/>
  <c r="W31" i="17"/>
  <c r="AI31" i="17"/>
  <c r="AG31" i="17"/>
  <c r="AE31" i="17"/>
  <c r="AC31" i="17"/>
  <c r="AA31" i="17"/>
  <c r="Y31" i="17"/>
  <c r="Q31" i="17"/>
  <c r="H31" i="17"/>
  <c r="X31" i="17"/>
  <c r="V31" i="17"/>
  <c r="T31" i="17"/>
  <c r="R31" i="17"/>
  <c r="P31" i="17"/>
  <c r="O31" i="17"/>
  <c r="J31" i="17"/>
  <c r="M31" i="17"/>
  <c r="K31" i="17"/>
  <c r="I31" i="17"/>
  <c r="G31" i="17"/>
  <c r="F31" i="17"/>
  <c r="D31" i="17"/>
  <c r="E31" i="17"/>
  <c r="C31" i="17"/>
  <c r="BF13" i="14"/>
  <c r="BC13" i="14"/>
  <c r="Y19" i="14"/>
  <c r="AX18" i="14"/>
  <c r="AT107" i="14"/>
  <c r="AS18" i="14"/>
  <c r="AQ18" i="14"/>
  <c r="Z18" i="14"/>
  <c r="X17" i="18"/>
  <c r="AI18" i="14"/>
  <c r="W17" i="18"/>
  <c r="AS19" i="14"/>
  <c r="AQ19" i="14"/>
  <c r="BK36" i="17"/>
  <c r="V20" i="18"/>
  <c r="AG21" i="14"/>
  <c r="O19" i="18"/>
  <c r="AG20" i="14" s="1"/>
  <c r="AO20" i="14" s="1"/>
  <c r="AZ107" i="14"/>
  <c r="BD20" i="14"/>
  <c r="BD107" i="14" s="1"/>
  <c r="BC12" i="14"/>
  <c r="BE12" i="14"/>
  <c r="BG12" i="14" s="1"/>
  <c r="BE44" i="17" a="1"/>
  <c r="AT47" i="17" a="1"/>
  <c r="S47" i="17" a="1"/>
  <c r="BJ47" i="17" a="1"/>
  <c r="AT44" i="17" a="1"/>
  <c r="AQ44" i="17" a="1"/>
  <c r="AR44" i="17" a="1"/>
  <c r="AW45" i="17" a="1"/>
  <c r="V44" i="17" a="1"/>
  <c r="T47" i="17" a="1"/>
  <c r="BF47" i="17" a="1"/>
  <c r="BD44" i="17" a="1"/>
  <c r="O45" i="17" a="1"/>
  <c r="R45" i="17" a="1"/>
  <c r="E45" i="17" a="1"/>
  <c r="AL47" i="17" a="1"/>
  <c r="AM47" i="17" a="1"/>
  <c r="W47" i="17" a="1"/>
  <c r="AN45" i="17" a="1"/>
  <c r="AN47" i="17" a="1"/>
  <c r="BF45" i="17" a="1"/>
  <c r="I44" i="17" a="1"/>
  <c r="AV45" i="17" a="1"/>
  <c r="AF47" i="17" a="1"/>
  <c r="AP44" i="17" a="1"/>
  <c r="Z47" i="17" a="1"/>
  <c r="F44" i="17" a="1"/>
  <c r="BD47" i="17" a="1"/>
  <c r="AF44" i="17" a="1"/>
  <c r="AE45" i="17" a="1"/>
  <c r="R44" i="17" a="1"/>
  <c r="D44" i="17" a="1"/>
  <c r="BG44" i="17" a="1"/>
  <c r="P47" i="17" a="1"/>
  <c r="AE47" i="17" a="1"/>
  <c r="G47" i="17" a="1"/>
  <c r="AK45" i="17" a="1"/>
  <c r="L44" i="17" a="1"/>
  <c r="AQ47" i="17" a="1"/>
  <c r="M47" i="17" a="1"/>
  <c r="AL44" i="17" a="1"/>
  <c r="Z45" i="17" a="1"/>
  <c r="AQ45" i="17" a="1"/>
  <c r="AT45" i="17" a="1"/>
  <c r="BH47" i="17" a="1"/>
  <c r="AI45" i="17" a="1"/>
  <c r="AA44" i="17" a="1"/>
  <c r="BB44" i="17" a="1"/>
  <c r="BC47" i="17" a="1"/>
  <c r="T44" i="17" a="1"/>
  <c r="Y44" i="17" a="1"/>
  <c r="BI44" i="17" a="1"/>
  <c r="AY45" i="17" a="1"/>
  <c r="Q44" i="17" a="1"/>
  <c r="AD47" i="17" a="1"/>
  <c r="AA45" i="17" a="1"/>
  <c r="K44" i="17" a="1"/>
  <c r="BJ45" i="17" a="1"/>
  <c r="N45" i="17" a="1"/>
  <c r="X47" i="17" a="1"/>
  <c r="T45" i="17" a="1"/>
  <c r="D45" i="17" a="1"/>
  <c r="J44" i="17" a="1"/>
  <c r="G45" i="17" a="1"/>
  <c r="P45" i="17" a="1"/>
  <c r="Q45" i="17" a="1"/>
  <c r="U47" i="17" a="1"/>
  <c r="BF44" i="17" a="1"/>
  <c r="V47" i="17" a="1"/>
  <c r="AP47" i="17" a="1"/>
  <c r="AN44" i="17" a="1"/>
  <c r="AG44" i="17" a="1"/>
  <c r="AH47" i="17" a="1"/>
  <c r="N44" i="17" a="1"/>
  <c r="P44" i="17" a="1"/>
  <c r="W44" i="17" a="1"/>
  <c r="F45" i="17" a="1"/>
  <c r="H44" i="17" a="1"/>
  <c r="AX44" i="17" a="1"/>
  <c r="I47" i="17" a="1"/>
  <c r="AX45" i="17" a="1"/>
  <c r="V45" i="17" a="1"/>
  <c r="BG47" i="17" a="1"/>
  <c r="AG45" i="17" a="1"/>
  <c r="BD45" i="17" a="1"/>
  <c r="H47" i="17" a="1"/>
  <c r="K45" i="17" a="1"/>
  <c r="BB45" i="17" a="1"/>
  <c r="H45" i="17" a="1"/>
  <c r="AW47" i="17" a="1"/>
  <c r="BC45" i="17" a="1"/>
  <c r="AZ45" i="17" a="1"/>
  <c r="AJ45" i="17" a="1"/>
  <c r="Y45" i="17" a="1"/>
  <c r="C47" i="17" a="1"/>
  <c r="AH45" i="17" a="1"/>
  <c r="L45" i="17" a="1"/>
  <c r="AR45" i="17" a="1"/>
  <c r="BA47" i="17" a="1"/>
  <c r="AM45" i="17" a="1"/>
  <c r="AC45" i="17" a="1"/>
  <c r="AA47" i="17" a="1"/>
  <c r="AJ47" i="17" a="1"/>
  <c r="AC47" i="17" a="1"/>
  <c r="Q47" i="17" a="1"/>
  <c r="AB47" i="17" a="1"/>
  <c r="BE45" i="17" a="1"/>
  <c r="AI47" i="17" a="1"/>
  <c r="O47" i="17" a="1"/>
  <c r="C44" i="17" a="1"/>
  <c r="BI47" i="17" a="1"/>
  <c r="AJ44" i="17" a="1"/>
  <c r="BJ44" i="17" a="1"/>
  <c r="AZ47" i="17" a="1"/>
  <c r="BB47" i="17" a="1"/>
  <c r="BH45" i="17" a="1"/>
  <c r="AO44" i="17" a="1"/>
  <c r="AM44" i="17" a="1"/>
  <c r="O44" i="17" a="1"/>
  <c r="AI44" i="17" a="1"/>
  <c r="AD45" i="17" a="1"/>
  <c r="BI45" i="17" a="1"/>
  <c r="N47" i="17" a="1"/>
  <c r="F33" i="17" a="1"/>
  <c r="AA33" i="17" a="1"/>
  <c r="BJ33" i="17" a="1"/>
  <c r="BA33" i="17" a="1"/>
  <c r="Y33" i="17" a="1"/>
  <c r="AI33" i="17" a="1"/>
  <c r="AT33" i="17" a="1"/>
  <c r="AX33" i="17" a="1"/>
  <c r="J33" i="17" a="1"/>
  <c r="AR33" i="17" a="1"/>
  <c r="BF33" i="17" a="1"/>
  <c r="AK33" i="17" a="1"/>
  <c r="AE33" i="17" a="1"/>
  <c r="AF33" i="17" a="1"/>
  <c r="AN33" i="17" a="1"/>
  <c r="BD33" i="17" a="1"/>
  <c r="AG33" i="17" a="1"/>
  <c r="AS33" i="17" a="1"/>
  <c r="BB33" i="17" a="1"/>
  <c r="E33" i="17" a="1"/>
  <c r="BH33" i="17" a="1"/>
  <c r="Q33" i="17" a="1"/>
  <c r="X33" i="17" a="1"/>
  <c r="Z33" i="17" a="1"/>
  <c r="AU33" i="17" a="1"/>
  <c r="T33" i="17" a="1"/>
  <c r="G33" i="17" a="1"/>
  <c r="S33" i="17" a="1"/>
  <c r="AH33" i="17" a="1"/>
  <c r="AD33" i="17" a="1"/>
  <c r="P33" i="17" a="1"/>
  <c r="AZ33" i="17" a="1"/>
  <c r="R33" i="17" a="1"/>
  <c r="I33" i="17" a="1"/>
  <c r="AP33" i="17" a="1"/>
  <c r="BG33" i="17" a="1"/>
  <c r="AL33" i="17" a="1"/>
  <c r="AY33" i="17" a="1"/>
  <c r="AB33" i="17" a="1"/>
  <c r="C33" i="17" a="1"/>
  <c r="V33" i="17" a="1"/>
  <c r="H33" i="17" a="1"/>
  <c r="D33" i="17" a="1"/>
  <c r="W33" i="17" a="1"/>
  <c r="M33" i="17" a="1"/>
  <c r="BE33" i="17" a="1"/>
  <c r="AC33" i="17" a="1"/>
  <c r="AQ33" i="17" a="1"/>
  <c r="AO33" i="17" a="1"/>
  <c r="BI33" i="17" a="1"/>
  <c r="AJ33" i="17" a="1"/>
  <c r="AV33" i="17" a="1"/>
  <c r="BC33" i="17" a="1"/>
  <c r="O33" i="17" a="1"/>
  <c r="AW33" i="17" a="1"/>
  <c r="L33" i="17" a="1"/>
  <c r="U33" i="17" a="1"/>
  <c r="N33" i="17" a="1"/>
  <c r="K33" i="17" a="1"/>
  <c r="AM33" i="17" a="1"/>
  <c r="E44" i="17" a="1"/>
  <c r="F47" i="17" a="1"/>
  <c r="L47" i="17" a="1"/>
  <c r="M45" i="17" a="1"/>
  <c r="AL45" i="17" a="1"/>
  <c r="R47" i="17" a="1"/>
  <c r="AC44" i="17" a="1"/>
  <c r="X44" i="17" a="1"/>
  <c r="S44" i="17" a="1"/>
  <c r="AD44" i="17" a="1"/>
  <c r="Z44" i="17" a="1"/>
  <c r="K47" i="17" a="1"/>
  <c r="U45" i="17" a="1"/>
  <c r="AW44" i="17" a="1"/>
  <c r="AX47" i="17" a="1"/>
  <c r="AV44" i="17" a="1"/>
  <c r="AZ44" i="17" a="1"/>
  <c r="AB44" i="17" a="1"/>
  <c r="BH44" i="17" a="1"/>
  <c r="AS44" i="17" a="1"/>
  <c r="W45" i="17" a="1"/>
  <c r="AG47" i="17" a="1"/>
  <c r="AY47" i="17" a="1"/>
  <c r="AE44" i="17" a="1"/>
  <c r="BA44" i="17" a="1"/>
  <c r="AP45" i="17" a="1"/>
  <c r="AV47" i="17" a="1"/>
  <c r="M44" i="17" a="1"/>
  <c r="E47" i="17" a="1"/>
  <c r="S45" i="17" a="1"/>
  <c r="BE47" i="17" a="1"/>
  <c r="BG45" i="17" a="1"/>
  <c r="C45" i="17" a="1"/>
  <c r="Y47" i="17" a="1"/>
  <c r="AF45" i="17" a="1"/>
  <c r="AS47" i="17" a="1"/>
  <c r="AU44" i="17" a="1"/>
  <c r="G44" i="17" a="1"/>
  <c r="D47" i="17" a="1"/>
  <c r="X45" i="17" a="1"/>
  <c r="U44" i="17" a="1"/>
  <c r="I45" i="17" a="1"/>
  <c r="BC44" i="17" a="1"/>
  <c r="AO47" i="17" a="1"/>
  <c r="BA45" i="17" a="1"/>
  <c r="J45" i="17" a="1"/>
  <c r="AK44" i="17" a="1"/>
  <c r="AH44" i="17" a="1"/>
  <c r="J47" i="17" a="1"/>
  <c r="AY44" i="17" a="1"/>
  <c r="AU47" i="17" a="1"/>
  <c r="AR47" i="17" a="1"/>
  <c r="AU45" i="17" a="1"/>
  <c r="AK47" i="17" a="1"/>
  <c r="AS45" i="17" a="1"/>
  <c r="AB45" i="17" a="1"/>
  <c r="AO45" i="17" a="1"/>
  <c r="AM33" i="17" l="1"/>
  <c r="K33" i="17"/>
  <c r="N33" i="17"/>
  <c r="U33" i="17"/>
  <c r="L33" i="17"/>
  <c r="AW33" i="17"/>
  <c r="O33" i="17"/>
  <c r="BC33" i="17"/>
  <c r="AV33" i="17"/>
  <c r="AJ33" i="17"/>
  <c r="BI33" i="17"/>
  <c r="AO33" i="17"/>
  <c r="AQ33" i="17"/>
  <c r="AC33" i="17"/>
  <c r="BE33" i="17"/>
  <c r="M33" i="17"/>
  <c r="W33" i="17"/>
  <c r="D33" i="17"/>
  <c r="H33" i="17"/>
  <c r="V33" i="17"/>
  <c r="C33" i="17"/>
  <c r="AB33" i="17"/>
  <c r="AY33" i="17"/>
  <c r="AL33" i="17"/>
  <c r="BG33" i="17"/>
  <c r="AP33" i="17"/>
  <c r="I33" i="17"/>
  <c r="R33" i="17"/>
  <c r="AZ33" i="17"/>
  <c r="P33" i="17"/>
  <c r="AD33" i="17"/>
  <c r="AH33" i="17"/>
  <c r="S33" i="17"/>
  <c r="G33" i="17"/>
  <c r="T33" i="17"/>
  <c r="AU33" i="17"/>
  <c r="Z33" i="17"/>
  <c r="X33" i="17"/>
  <c r="Q33" i="17"/>
  <c r="BH33" i="17"/>
  <c r="E33" i="17"/>
  <c r="BB33" i="17"/>
  <c r="AS33" i="17"/>
  <c r="AG33" i="17"/>
  <c r="BD33" i="17"/>
  <c r="AN33" i="17"/>
  <c r="AF33" i="17"/>
  <c r="AE33" i="17"/>
  <c r="AK33" i="17"/>
  <c r="BF33" i="17"/>
  <c r="AR33" i="17"/>
  <c r="J33" i="17"/>
  <c r="AX33" i="17"/>
  <c r="AT33" i="17"/>
  <c r="AI33" i="17"/>
  <c r="Y33" i="17"/>
  <c r="BA33" i="17"/>
  <c r="BJ33" i="17"/>
  <c r="AA33" i="17"/>
  <c r="F33" i="17"/>
  <c r="V6" i="18"/>
  <c r="AG7" i="14"/>
  <c r="AO7" i="14" s="1"/>
  <c r="AS17" i="14"/>
  <c r="AQ17" i="14"/>
  <c r="AS9" i="14"/>
  <c r="AQ9" i="14"/>
  <c r="AG14" i="14"/>
  <c r="AO14" i="14" s="1"/>
  <c r="V13" i="18"/>
  <c r="AS11" i="14"/>
  <c r="AQ11" i="14"/>
  <c r="W14" i="18"/>
  <c r="X14" i="18"/>
  <c r="AI15" i="14"/>
  <c r="BK38" i="17"/>
  <c r="I106" i="18"/>
  <c r="W16" i="18"/>
  <c r="X16" i="18"/>
  <c r="AI17" i="14"/>
  <c r="W10" i="18"/>
  <c r="AI11" i="14"/>
  <c r="X10" i="18"/>
  <c r="AQ15" i="14"/>
  <c r="AS15" i="14"/>
  <c r="W8" i="18"/>
  <c r="X8" i="18"/>
  <c r="AI9" i="14"/>
  <c r="H64" i="22"/>
  <c r="C65" i="22"/>
  <c r="H65" i="22" s="1"/>
  <c r="H52" i="22"/>
  <c r="C53" i="22"/>
  <c r="AS20" i="14"/>
  <c r="AQ20" i="14"/>
  <c r="L42" i="17"/>
  <c r="L19" i="4" s="1"/>
  <c r="U42" i="17"/>
  <c r="U19" i="4" s="1"/>
  <c r="AA42" i="17"/>
  <c r="AA19" i="4" s="1"/>
  <c r="BH42" i="17"/>
  <c r="BH19" i="4" s="1"/>
  <c r="Q42" i="17"/>
  <c r="Q19" i="4" s="1"/>
  <c r="BJ44" i="17"/>
  <c r="BF44" i="17"/>
  <c r="BB44" i="17"/>
  <c r="AX44" i="17"/>
  <c r="AS44" i="17"/>
  <c r="BI44" i="17"/>
  <c r="BE44" i="17"/>
  <c r="BA44" i="17"/>
  <c r="AQ44" i="17"/>
  <c r="BH44" i="17"/>
  <c r="BD44" i="17"/>
  <c r="AZ44" i="17"/>
  <c r="AW44" i="17"/>
  <c r="AU44" i="17"/>
  <c r="BG44" i="17"/>
  <c r="BC44" i="17"/>
  <c r="AY44" i="17"/>
  <c r="AO44" i="17"/>
  <c r="AM44" i="17"/>
  <c r="AK44" i="17"/>
  <c r="AI44" i="17"/>
  <c r="AH44" i="17"/>
  <c r="AV44" i="17"/>
  <c r="AT44" i="17"/>
  <c r="AR44" i="17"/>
  <c r="AP44" i="17"/>
  <c r="AN44" i="17"/>
  <c r="AL44" i="17"/>
  <c r="AB44" i="17"/>
  <c r="M44" i="17"/>
  <c r="AJ44" i="17"/>
  <c r="AD44" i="17"/>
  <c r="Y44" i="17"/>
  <c r="W44" i="17"/>
  <c r="AF44" i="17"/>
  <c r="O44" i="17"/>
  <c r="Q44" i="17"/>
  <c r="G44" i="17"/>
  <c r="AG44" i="17"/>
  <c r="AE44" i="17"/>
  <c r="AC44" i="17"/>
  <c r="AA44" i="17"/>
  <c r="S44" i="17"/>
  <c r="U44" i="17"/>
  <c r="Z44" i="17"/>
  <c r="X44" i="17"/>
  <c r="V44" i="17"/>
  <c r="T44" i="17"/>
  <c r="R44" i="17"/>
  <c r="P44" i="17"/>
  <c r="I44" i="17"/>
  <c r="K44" i="17"/>
  <c r="N44" i="17"/>
  <c r="L44" i="17"/>
  <c r="J44" i="17"/>
  <c r="H44" i="17"/>
  <c r="C44" i="17"/>
  <c r="F44" i="17"/>
  <c r="E44" i="17"/>
  <c r="D44" i="17"/>
  <c r="C42" i="17"/>
  <c r="C19" i="4" s="1"/>
  <c r="I42" i="17"/>
  <c r="I19" i="4" s="1"/>
  <c r="T42" i="17"/>
  <c r="T19" i="4" s="1"/>
  <c r="N42" i="17"/>
  <c r="N19" i="4" s="1"/>
  <c r="AE42" i="17"/>
  <c r="AE19" i="4" s="1"/>
  <c r="AS42" i="17"/>
  <c r="AS19" i="4" s="1"/>
  <c r="AX42" i="17"/>
  <c r="AX19" i="4" s="1"/>
  <c r="V42" i="17"/>
  <c r="V19" i="4" s="1"/>
  <c r="AG42" i="17"/>
  <c r="AG19" i="4" s="1"/>
  <c r="BK31" i="17"/>
  <c r="BJ42" i="17"/>
  <c r="BJ19" i="4" s="1"/>
  <c r="BE42" i="17"/>
  <c r="BE19" i="4" s="1"/>
  <c r="BF42" i="17"/>
  <c r="BF19" i="4" s="1"/>
  <c r="BC42" i="17"/>
  <c r="BC19" i="4" s="1"/>
  <c r="W18" i="18"/>
  <c r="BI42" i="17"/>
  <c r="BI19" i="4" s="1"/>
  <c r="X18" i="18"/>
  <c r="AR42" i="17"/>
  <c r="AR19" i="4" s="1"/>
  <c r="AJ42" i="17"/>
  <c r="AJ19" i="4" s="1"/>
  <c r="W42" i="17"/>
  <c r="W19" i="4" s="1"/>
  <c r="BG42" i="17"/>
  <c r="BG19" i="4" s="1"/>
  <c r="AB42" i="17"/>
  <c r="AB19" i="4" s="1"/>
  <c r="AO42" i="17"/>
  <c r="AO19" i="4" s="1"/>
  <c r="BA10" i="14"/>
  <c r="AY10" i="14"/>
  <c r="BC16" i="14"/>
  <c r="BE16" i="14"/>
  <c r="BG16" i="14" s="1"/>
  <c r="M42" i="17"/>
  <c r="M19" i="4" s="1"/>
  <c r="F42" i="17"/>
  <c r="F19" i="4" s="1"/>
  <c r="Y42" i="17"/>
  <c r="Y19" i="4" s="1"/>
  <c r="X42" i="17"/>
  <c r="X19" i="4" s="1"/>
  <c r="AK42" i="17"/>
  <c r="AK19" i="4" s="1"/>
  <c r="AZ42" i="17"/>
  <c r="AZ19" i="4" s="1"/>
  <c r="AT42" i="17"/>
  <c r="AT19" i="4" s="1"/>
  <c r="BK30" i="17"/>
  <c r="AN42" i="17"/>
  <c r="AN19" i="4" s="1"/>
  <c r="D42" i="17"/>
  <c r="D19" i="4" s="1"/>
  <c r="K42" i="17"/>
  <c r="K19" i="4" s="1"/>
  <c r="Z42" i="17"/>
  <c r="Z19" i="4" s="1"/>
  <c r="P42" i="17"/>
  <c r="P19" i="4" s="1"/>
  <c r="AI42" i="17"/>
  <c r="AI19" i="4" s="1"/>
  <c r="AP42" i="17"/>
  <c r="AP19" i="4" s="1"/>
  <c r="E42" i="17"/>
  <c r="E19" i="4" s="1"/>
  <c r="O42" i="17"/>
  <c r="O19" i="4" s="1"/>
  <c r="AD42" i="17"/>
  <c r="AD19" i="4" s="1"/>
  <c r="AC42" i="17"/>
  <c r="AC19" i="4" s="1"/>
  <c r="AL42" i="17"/>
  <c r="AL19" i="4" s="1"/>
  <c r="AW42" i="17"/>
  <c r="AW19" i="4" s="1"/>
  <c r="AU42" i="17"/>
  <c r="AU19" i="4" s="1"/>
  <c r="AY42" i="17"/>
  <c r="AY19" i="4" s="1"/>
  <c r="AZ45" i="17"/>
  <c r="BD45" i="17"/>
  <c r="BH45" i="17"/>
  <c r="AW45" i="17"/>
  <c r="AR45" i="17"/>
  <c r="BG45" i="17"/>
  <c r="BC45" i="17"/>
  <c r="AY45" i="17"/>
  <c r="AT45" i="17"/>
  <c r="BJ45" i="17"/>
  <c r="BF45" i="17"/>
  <c r="BB45" i="17"/>
  <c r="AX45" i="17"/>
  <c r="AV45" i="17"/>
  <c r="BI45" i="17"/>
  <c r="BE45" i="17"/>
  <c r="BA45" i="17"/>
  <c r="AP45" i="17"/>
  <c r="AN45" i="17"/>
  <c r="AL45" i="17"/>
  <c r="AJ45" i="17"/>
  <c r="P45" i="17"/>
  <c r="AU45" i="17"/>
  <c r="AS45" i="17"/>
  <c r="AQ45" i="17"/>
  <c r="AO45" i="17"/>
  <c r="AM45" i="17"/>
  <c r="AK45" i="17"/>
  <c r="AA45" i="17"/>
  <c r="AC45" i="17"/>
  <c r="AI45" i="17"/>
  <c r="AE45" i="17"/>
  <c r="X45" i="17"/>
  <c r="AG45" i="17"/>
  <c r="R45" i="17"/>
  <c r="AH45" i="17"/>
  <c r="AF45" i="17"/>
  <c r="AD45" i="17"/>
  <c r="AB45" i="17"/>
  <c r="Z45" i="17"/>
  <c r="T45" i="17"/>
  <c r="V45" i="17"/>
  <c r="J45" i="17"/>
  <c r="H45" i="17"/>
  <c r="F45" i="17"/>
  <c r="Y45" i="17"/>
  <c r="W45" i="17"/>
  <c r="U45" i="17"/>
  <c r="S45" i="17"/>
  <c r="Q45" i="17"/>
  <c r="O45" i="17"/>
  <c r="L45" i="17"/>
  <c r="N45" i="17"/>
  <c r="M45" i="17"/>
  <c r="K45" i="17"/>
  <c r="I45" i="17"/>
  <c r="G45" i="17"/>
  <c r="D45" i="17"/>
  <c r="E45" i="17"/>
  <c r="C45" i="17"/>
  <c r="BA47" i="17"/>
  <c r="BE47" i="17"/>
  <c r="BI47" i="17"/>
  <c r="AT47" i="17"/>
  <c r="BH47" i="17"/>
  <c r="BD47" i="17"/>
  <c r="AZ47" i="17"/>
  <c r="AW47" i="17"/>
  <c r="BG47" i="17"/>
  <c r="BC47" i="17"/>
  <c r="AY47" i="17"/>
  <c r="AU47" i="17"/>
  <c r="BJ47" i="17"/>
  <c r="BF47" i="17"/>
  <c r="BB47" i="17"/>
  <c r="AX47" i="17"/>
  <c r="AV47" i="17"/>
  <c r="AR47" i="17"/>
  <c r="AP47" i="17"/>
  <c r="AN47" i="17"/>
  <c r="AL47" i="17"/>
  <c r="AS47" i="17"/>
  <c r="AQ47" i="17"/>
  <c r="AO47" i="17"/>
  <c r="AM47" i="17"/>
  <c r="F47" i="17"/>
  <c r="I47" i="17"/>
  <c r="U47" i="17"/>
  <c r="M47" i="17"/>
  <c r="AD47" i="17"/>
  <c r="N47" i="17"/>
  <c r="AA47" i="17"/>
  <c r="AC47" i="17"/>
  <c r="S47" i="17"/>
  <c r="AB47" i="17"/>
  <c r="R47" i="17"/>
  <c r="H47" i="17"/>
  <c r="O47" i="17"/>
  <c r="W47" i="17"/>
  <c r="P47" i="17"/>
  <c r="AF47" i="17"/>
  <c r="V47" i="17"/>
  <c r="AG47" i="17"/>
  <c r="Z47" i="17"/>
  <c r="AK47" i="17"/>
  <c r="C47" i="17"/>
  <c r="G47" i="17"/>
  <c r="AJ47" i="17"/>
  <c r="D47" i="17"/>
  <c r="J47" i="17"/>
  <c r="Q47" i="17"/>
  <c r="Y47" i="17"/>
  <c r="X47" i="17"/>
  <c r="AH47" i="17"/>
  <c r="T47" i="17"/>
  <c r="AE47" i="17"/>
  <c r="E47" i="17"/>
  <c r="AI47" i="17"/>
  <c r="L47" i="17"/>
  <c r="K47" i="17"/>
  <c r="AE17" i="18"/>
  <c r="AD17" i="18"/>
  <c r="AW18" i="14"/>
  <c r="AU18" i="14"/>
  <c r="BB18" i="14"/>
  <c r="AX107" i="14"/>
  <c r="BG13" i="14"/>
  <c r="AD18" i="18"/>
  <c r="AE18" i="18"/>
  <c r="AU19" i="14"/>
  <c r="AW19" i="14"/>
  <c r="AO21" i="14"/>
  <c r="AG107" i="14"/>
  <c r="X20" i="18"/>
  <c r="AI21" i="14"/>
  <c r="W20" i="18"/>
  <c r="AQ42" i="17"/>
  <c r="AQ19" i="4" s="1"/>
  <c r="R42" i="17"/>
  <c r="R19" i="4" s="1"/>
  <c r="BK33" i="17"/>
  <c r="AF42" i="17"/>
  <c r="AF19" i="4" s="1"/>
  <c r="BA42" i="17"/>
  <c r="BA19" i="4" s="1"/>
  <c r="S42" i="17"/>
  <c r="S19" i="4" s="1"/>
  <c r="BD42" i="17"/>
  <c r="BD19" i="4" s="1"/>
  <c r="J42" i="17"/>
  <c r="J19" i="4" s="1"/>
  <c r="AH42" i="17"/>
  <c r="AH19" i="4" s="1"/>
  <c r="AM42" i="17"/>
  <c r="AM19" i="4" s="1"/>
  <c r="AV42" i="17"/>
  <c r="AV19" i="4" s="1"/>
  <c r="BB42" i="17"/>
  <c r="BB19" i="4" s="1"/>
  <c r="G42" i="17"/>
  <c r="G19" i="4" s="1"/>
  <c r="V19" i="18"/>
  <c r="AI20" i="14" s="1"/>
  <c r="O106" i="18"/>
  <c r="H42" i="17"/>
  <c r="H19" i="4" s="1"/>
  <c r="AE10" i="18" l="1"/>
  <c r="AD10" i="18"/>
  <c r="AD14" i="18"/>
  <c r="AE14" i="18"/>
  <c r="AW11" i="14"/>
  <c r="AU11" i="14"/>
  <c r="AW17" i="14"/>
  <c r="AU17" i="14"/>
  <c r="AW15" i="14"/>
  <c r="AU15" i="14"/>
  <c r="AD16" i="18"/>
  <c r="AE16" i="18"/>
  <c r="X13" i="18"/>
  <c r="AI14" i="14"/>
  <c r="W13" i="18"/>
  <c r="AW9" i="14"/>
  <c r="AU9" i="14"/>
  <c r="AQ7" i="14"/>
  <c r="AS7" i="14"/>
  <c r="AD8" i="18"/>
  <c r="AE8" i="18"/>
  <c r="AS14" i="14"/>
  <c r="AQ14" i="14"/>
  <c r="W6" i="18"/>
  <c r="AI7" i="14"/>
  <c r="X6" i="18"/>
  <c r="C72" i="22"/>
  <c r="H53" i="22"/>
  <c r="AD51" i="17"/>
  <c r="AD20" i="4" s="1"/>
  <c r="AD21" i="4" s="1"/>
  <c r="BK42" i="17"/>
  <c r="AI107" i="14"/>
  <c r="AW20" i="14"/>
  <c r="AU20" i="14"/>
  <c r="BK44" i="17"/>
  <c r="BC10" i="14"/>
  <c r="BE10" i="14"/>
  <c r="BG10" i="14" s="1"/>
  <c r="D51" i="17"/>
  <c r="D20" i="4" s="1"/>
  <c r="D21" i="4" s="1"/>
  <c r="M51" i="17"/>
  <c r="Q51" i="17"/>
  <c r="Y51" i="17"/>
  <c r="AK51" i="17"/>
  <c r="G51" i="17"/>
  <c r="G20" i="4" s="1"/>
  <c r="G21" i="4" s="1"/>
  <c r="N51" i="17"/>
  <c r="BK45" i="17"/>
  <c r="C51" i="17"/>
  <c r="C20" i="4" s="1"/>
  <c r="I51" i="17"/>
  <c r="L51" i="17"/>
  <c r="U51" i="17"/>
  <c r="H51" i="17"/>
  <c r="H20" i="4" s="1"/>
  <c r="H21" i="4" s="1"/>
  <c r="Z51" i="17"/>
  <c r="AH51" i="17"/>
  <c r="AH20" i="4" s="1"/>
  <c r="AH21" i="4" s="1"/>
  <c r="AE51" i="17"/>
  <c r="AS51" i="17"/>
  <c r="AL51" i="17"/>
  <c r="BE51" i="17"/>
  <c r="BB51" i="17"/>
  <c r="BB20" i="4" s="1"/>
  <c r="AY51" i="17"/>
  <c r="AW51" i="17"/>
  <c r="AD52" i="17"/>
  <c r="BF18" i="14"/>
  <c r="BF107" i="14" s="1"/>
  <c r="BB107" i="14"/>
  <c r="BA18" i="14"/>
  <c r="AY18" i="14"/>
  <c r="E51" i="17"/>
  <c r="K51" i="17"/>
  <c r="O51" i="17"/>
  <c r="W51" i="17"/>
  <c r="J51" i="17"/>
  <c r="J20" i="4" s="1"/>
  <c r="J21" i="4" s="1"/>
  <c r="AB51" i="17"/>
  <c r="R51" i="17"/>
  <c r="R20" i="4" s="1"/>
  <c r="R21" i="4" s="1"/>
  <c r="AI51" i="17"/>
  <c r="AM51" i="17"/>
  <c r="AM20" i="4" s="1"/>
  <c r="AM21" i="4" s="1"/>
  <c r="AU51" i="17"/>
  <c r="AN51" i="17"/>
  <c r="BI51" i="17"/>
  <c r="BF51" i="17"/>
  <c r="BC51" i="17"/>
  <c r="BH51" i="17"/>
  <c r="BK47" i="17"/>
  <c r="V51" i="17"/>
  <c r="AG51" i="17"/>
  <c r="AC51" i="17"/>
  <c r="AO51" i="17"/>
  <c r="P51" i="17"/>
  <c r="AP51" i="17"/>
  <c r="AV51" i="17"/>
  <c r="AV20" i="4" s="1"/>
  <c r="AV21" i="4" s="1"/>
  <c r="BJ51" i="17"/>
  <c r="BG51" i="17"/>
  <c r="BD51" i="17"/>
  <c r="BD20" i="4" s="1"/>
  <c r="BD21" i="4" s="1"/>
  <c r="BB21" i="4"/>
  <c r="S51" i="17"/>
  <c r="S20" i="4" s="1"/>
  <c r="S21" i="4" s="1"/>
  <c r="F51" i="17"/>
  <c r="T51" i="17"/>
  <c r="AF51" i="17"/>
  <c r="AF20" i="4" s="1"/>
  <c r="AF21" i="4" s="1"/>
  <c r="X51" i="17"/>
  <c r="AA51" i="17"/>
  <c r="AQ51" i="17"/>
  <c r="AJ51" i="17"/>
  <c r="BA51" i="17"/>
  <c r="BA20" i="4" s="1"/>
  <c r="BA21" i="4" s="1"/>
  <c r="AX51" i="17"/>
  <c r="AT51" i="17"/>
  <c r="AR51" i="17"/>
  <c r="AZ51" i="17"/>
  <c r="AY19" i="14"/>
  <c r="BA19" i="14"/>
  <c r="AS21" i="14"/>
  <c r="AQ21" i="14"/>
  <c r="AQ107" i="14" s="1"/>
  <c r="AO107" i="14"/>
  <c r="AD20" i="18"/>
  <c r="AE20" i="18"/>
  <c r="X19" i="18"/>
  <c r="V106" i="18"/>
  <c r="BK19" i="4"/>
  <c r="BA15" i="14" l="1"/>
  <c r="AY15" i="14"/>
  <c r="AD6" i="18"/>
  <c r="AE6" i="18"/>
  <c r="AY11" i="14"/>
  <c r="BA11" i="14"/>
  <c r="AU14" i="14"/>
  <c r="AW14" i="14"/>
  <c r="AW7" i="14"/>
  <c r="AU7" i="14"/>
  <c r="BA9" i="14"/>
  <c r="AY9" i="14"/>
  <c r="AD13" i="18"/>
  <c r="AE13" i="18"/>
  <c r="AY17" i="14"/>
  <c r="BA17" i="14"/>
  <c r="D52" i="17"/>
  <c r="H72" i="22"/>
  <c r="C73" i="22"/>
  <c r="AI69" i="17"/>
  <c r="AF75" i="17"/>
  <c r="AJ78" i="17"/>
  <c r="AK63" i="17"/>
  <c r="AI73" i="17"/>
  <c r="AI100" i="17"/>
  <c r="V74" i="17"/>
  <c r="AF102" i="17"/>
  <c r="AA107" i="17"/>
  <c r="AJ70" i="17"/>
  <c r="AE110" i="17"/>
  <c r="AI68" i="17"/>
  <c r="AL68" i="17"/>
  <c r="AI92" i="17"/>
  <c r="R83" i="17"/>
  <c r="AG62" i="17"/>
  <c r="AL106" i="17"/>
  <c r="AE71" i="17"/>
  <c r="AI109" i="17"/>
  <c r="AF5" i="21"/>
  <c r="AB86" i="17"/>
  <c r="AF95" i="17"/>
  <c r="AF86" i="17"/>
  <c r="AH70" i="17"/>
  <c r="AH98" i="17"/>
  <c r="AD90" i="17"/>
  <c r="AL66" i="17"/>
  <c r="AI66" i="17"/>
  <c r="AH66" i="17"/>
  <c r="AC67" i="17"/>
  <c r="AG80" i="17"/>
  <c r="AE73" i="17"/>
  <c r="AI101" i="17"/>
  <c r="AG88" i="17"/>
  <c r="AL78" i="17"/>
  <c r="AI108" i="17"/>
  <c r="Y61" i="17"/>
  <c r="AH67" i="17"/>
  <c r="AC86" i="17"/>
  <c r="AK88" i="17"/>
  <c r="AD108" i="17"/>
  <c r="AL98" i="17"/>
  <c r="AJ62" i="17"/>
  <c r="AE90" i="17"/>
  <c r="AH114" i="17"/>
  <c r="X96" i="17"/>
  <c r="AK64" i="17"/>
  <c r="AG69" i="17"/>
  <c r="AG64" i="17"/>
  <c r="AJ111" i="17"/>
  <c r="AG89" i="17"/>
  <c r="AA84" i="17"/>
  <c r="AJ89" i="17"/>
  <c r="AK104" i="17"/>
  <c r="AJ64" i="17"/>
  <c r="AL58" i="17"/>
  <c r="T87" i="17"/>
  <c r="AI76" i="17"/>
  <c r="AJ68" i="17"/>
  <c r="AJ86" i="17"/>
  <c r="AB65" i="17"/>
  <c r="V55" i="17"/>
  <c r="AG96" i="17"/>
  <c r="AI59" i="17"/>
  <c r="AG112" i="17"/>
  <c r="U115" i="17"/>
  <c r="AK73" i="17"/>
  <c r="Z94" i="17"/>
  <c r="AL82" i="17"/>
  <c r="AB84" i="17"/>
  <c r="AH99" i="17"/>
  <c r="AG56" i="17"/>
  <c r="AB98" i="17"/>
  <c r="AH106" i="17"/>
  <c r="V72" i="17"/>
  <c r="AL74" i="17"/>
  <c r="Y105" i="17"/>
  <c r="AH74" i="17"/>
  <c r="AH71" i="17"/>
  <c r="AF79" i="17"/>
  <c r="AF94" i="17"/>
  <c r="AA109" i="17"/>
  <c r="AG105" i="17"/>
  <c r="AH64" i="17"/>
  <c r="AH59" i="17"/>
  <c r="AL93" i="17"/>
  <c r="AH75" i="17"/>
  <c r="X59" i="17"/>
  <c r="AF87" i="17"/>
  <c r="X103" i="17"/>
  <c r="W74" i="17"/>
  <c r="AJ102" i="17"/>
  <c r="AH107" i="17"/>
  <c r="AG65" i="17"/>
  <c r="Z105" i="17"/>
  <c r="AK72" i="17"/>
  <c r="W94" i="17"/>
  <c r="AK96" i="17"/>
  <c r="AF71" i="17"/>
  <c r="AB109" i="17"/>
  <c r="AH90" i="17"/>
  <c r="Y98" i="17"/>
  <c r="AK112" i="17"/>
  <c r="AD69" i="17"/>
  <c r="AJ71" i="17"/>
  <c r="AK66" i="17"/>
  <c r="AK80" i="17"/>
  <c r="Y103" i="17"/>
  <c r="AG97" i="17"/>
  <c r="AF110" i="17"/>
  <c r="Z63" i="17"/>
  <c r="AK56" i="17"/>
  <c r="AC88" i="17"/>
  <c r="X5" i="21"/>
  <c r="AJ61" i="17"/>
  <c r="AI84" i="17"/>
  <c r="Y92" i="17"/>
  <c r="AJ94" i="17"/>
  <c r="AI60" i="17"/>
  <c r="AH57" i="17"/>
  <c r="AF103" i="17"/>
  <c r="AB5" i="21"/>
  <c r="AG57" i="17"/>
  <c r="AA96" i="17"/>
  <c r="AG73" i="17"/>
  <c r="S85" i="17"/>
  <c r="AL90" i="17"/>
  <c r="V92" i="17"/>
  <c r="AI62" i="17"/>
  <c r="AG104" i="17"/>
  <c r="AD88" i="17"/>
  <c r="AJ54" i="17"/>
  <c r="Z107" i="17"/>
  <c r="AG72" i="17"/>
  <c r="AG68" i="17"/>
  <c r="AH82" i="17"/>
  <c r="W57" i="17"/>
  <c r="AH58" i="17"/>
  <c r="W55" i="17"/>
  <c r="AJ110" i="17"/>
  <c r="AK91" i="17"/>
  <c r="BA52" i="17"/>
  <c r="AH52" i="17"/>
  <c r="BD52" i="17"/>
  <c r="R52" i="17"/>
  <c r="S52" i="17"/>
  <c r="BB52" i="17"/>
  <c r="H52" i="17"/>
  <c r="J52" i="17"/>
  <c r="AM52" i="17"/>
  <c r="AF52" i="17"/>
  <c r="BA20" i="14"/>
  <c r="AY20" i="14"/>
  <c r="G52" i="17"/>
  <c r="AV52" i="17"/>
  <c r="Y20" i="4"/>
  <c r="Y21" i="4" s="1"/>
  <c r="Y52" i="17"/>
  <c r="Q20" i="4"/>
  <c r="Q21" i="4" s="1"/>
  <c r="Q52" i="17"/>
  <c r="AK20" i="4"/>
  <c r="AK21" i="4" s="1"/>
  <c r="AK52" i="17"/>
  <c r="M20" i="4"/>
  <c r="M21" i="4" s="1"/>
  <c r="M52" i="17"/>
  <c r="N20" i="4"/>
  <c r="N21" i="4" s="1"/>
  <c r="N52" i="17"/>
  <c r="AT20" i="4"/>
  <c r="AT21" i="4" s="1"/>
  <c r="AT52" i="17"/>
  <c r="AQ20" i="4"/>
  <c r="AQ21" i="4" s="1"/>
  <c r="AQ52" i="17"/>
  <c r="T20" i="4"/>
  <c r="T21" i="4" s="1"/>
  <c r="T52" i="17"/>
  <c r="AP20" i="4"/>
  <c r="AP21" i="4" s="1"/>
  <c r="AP52" i="17"/>
  <c r="AG20" i="4"/>
  <c r="AG21" i="4" s="1"/>
  <c r="AG52" i="17"/>
  <c r="BF20" i="4"/>
  <c r="BF21" i="4" s="1"/>
  <c r="BF52" i="17"/>
  <c r="E20" i="4"/>
  <c r="E21" i="4" s="1"/>
  <c r="E52" i="17"/>
  <c r="BE20" i="4"/>
  <c r="BE21" i="4" s="1"/>
  <c r="BE52" i="17"/>
  <c r="L20" i="4"/>
  <c r="L21" i="4" s="1"/>
  <c r="L52" i="17"/>
  <c r="AX20" i="4"/>
  <c r="AX21" i="4" s="1"/>
  <c r="AX52" i="17"/>
  <c r="AA20" i="4"/>
  <c r="AA21" i="4" s="1"/>
  <c r="AA52" i="17"/>
  <c r="F20" i="4"/>
  <c r="F21" i="4" s="1"/>
  <c r="F52" i="17"/>
  <c r="BG20" i="4"/>
  <c r="BG21" i="4" s="1"/>
  <c r="BG52" i="17"/>
  <c r="P20" i="4"/>
  <c r="P21" i="4" s="1"/>
  <c r="P52" i="17"/>
  <c r="V20" i="4"/>
  <c r="V21" i="4" s="1"/>
  <c r="V52" i="17"/>
  <c r="BI20" i="4"/>
  <c r="BI21" i="4" s="1"/>
  <c r="BI52" i="17"/>
  <c r="AI20" i="4"/>
  <c r="AI21" i="4" s="1"/>
  <c r="AI52" i="17"/>
  <c r="W20" i="4"/>
  <c r="W21" i="4" s="1"/>
  <c r="W52" i="17"/>
  <c r="AW20" i="4"/>
  <c r="AW21" i="4" s="1"/>
  <c r="AW52" i="17"/>
  <c r="AL20" i="4"/>
  <c r="AL21" i="4" s="1"/>
  <c r="AL52" i="17"/>
  <c r="Z20" i="4"/>
  <c r="Z21" i="4" s="1"/>
  <c r="Z52" i="17"/>
  <c r="I20" i="4"/>
  <c r="I21" i="4" s="1"/>
  <c r="I52" i="17"/>
  <c r="AZ20" i="4"/>
  <c r="AZ21" i="4" s="1"/>
  <c r="AZ52" i="17"/>
  <c r="X20" i="4"/>
  <c r="X21" i="4" s="1"/>
  <c r="X52" i="17"/>
  <c r="BJ20" i="4"/>
  <c r="BJ21" i="4" s="1"/>
  <c r="BJ52" i="17"/>
  <c r="AO20" i="4"/>
  <c r="AO21" i="4" s="1"/>
  <c r="AO52" i="17"/>
  <c r="BH20" i="4"/>
  <c r="BH21" i="4" s="1"/>
  <c r="BH52" i="17"/>
  <c r="AN20" i="4"/>
  <c r="AN21" i="4" s="1"/>
  <c r="AN52" i="17"/>
  <c r="O20" i="4"/>
  <c r="O21" i="4" s="1"/>
  <c r="O52" i="17"/>
  <c r="BC18" i="14"/>
  <c r="BE18" i="14"/>
  <c r="BG18" i="14" s="1"/>
  <c r="AY20" i="4"/>
  <c r="AY21" i="4" s="1"/>
  <c r="AY52" i="17"/>
  <c r="AS20" i="4"/>
  <c r="AS21" i="4" s="1"/>
  <c r="AS52" i="17"/>
  <c r="C21" i="4"/>
  <c r="AR20" i="4"/>
  <c r="AR21" i="4" s="1"/>
  <c r="AR52" i="17"/>
  <c r="AJ20" i="4"/>
  <c r="AJ21" i="4" s="1"/>
  <c r="AJ52" i="17"/>
  <c r="AC20" i="4"/>
  <c r="AC21" i="4" s="1"/>
  <c r="AC52" i="17"/>
  <c r="BC20" i="4"/>
  <c r="BC21" i="4" s="1"/>
  <c r="BC52" i="17"/>
  <c r="AU20" i="4"/>
  <c r="AU21" i="4" s="1"/>
  <c r="AU52" i="17"/>
  <c r="AB20" i="4"/>
  <c r="AB21" i="4" s="1"/>
  <c r="AB52" i="17"/>
  <c r="K20" i="4"/>
  <c r="K21" i="4" s="1"/>
  <c r="K52" i="17"/>
  <c r="AE20" i="4"/>
  <c r="AE21" i="4" s="1"/>
  <c r="AE52" i="17"/>
  <c r="U20" i="4"/>
  <c r="U21" i="4" s="1"/>
  <c r="U52" i="17"/>
  <c r="BK51" i="17"/>
  <c r="BK52" i="17" s="1"/>
  <c r="C52" i="17"/>
  <c r="BC19" i="14"/>
  <c r="BE19" i="14"/>
  <c r="BG19" i="14" s="1"/>
  <c r="AU21" i="14"/>
  <c r="AU107" i="14" s="1"/>
  <c r="AW21" i="14"/>
  <c r="AS107" i="14"/>
  <c r="AE19" i="18"/>
  <c r="AD19" i="18"/>
  <c r="BA7" i="14" l="1"/>
  <c r="AY7" i="14"/>
  <c r="BC11" i="14"/>
  <c r="BE11" i="14"/>
  <c r="BG11" i="14" s="1"/>
  <c r="BE9" i="14"/>
  <c r="BG9" i="14" s="1"/>
  <c r="BC9" i="14"/>
  <c r="BA14" i="14"/>
  <c r="AY14" i="14"/>
  <c r="BC17" i="14"/>
  <c r="BE17" i="14"/>
  <c r="BG17" i="14" s="1"/>
  <c r="BC15" i="14"/>
  <c r="BE15" i="14"/>
  <c r="BG15" i="14" s="1"/>
  <c r="C64" i="25"/>
  <c r="H73" i="22"/>
  <c r="H1077" i="22" s="1"/>
  <c r="Z100" i="17"/>
  <c r="AK113" i="17"/>
  <c r="W101" i="17"/>
  <c r="X101" i="17"/>
  <c r="AG55" i="17"/>
  <c r="AA102" i="17"/>
  <c r="N5" i="21"/>
  <c r="AD115" i="17"/>
  <c r="AE115" i="17"/>
  <c r="K93" i="17"/>
  <c r="BG9" i="21"/>
  <c r="V34" i="21"/>
  <c r="AC12" i="21"/>
  <c r="BA30" i="21"/>
  <c r="K19" i="21"/>
  <c r="E21" i="21"/>
  <c r="BD30" i="21"/>
  <c r="AI13" i="21"/>
  <c r="BF37" i="21"/>
  <c r="AS10" i="21"/>
  <c r="I29" i="21"/>
  <c r="W13" i="21"/>
  <c r="Q17" i="21"/>
  <c r="H28" i="21"/>
  <c r="AQ9" i="21"/>
  <c r="F34" i="21"/>
  <c r="M12" i="21"/>
  <c r="AK30" i="21"/>
  <c r="AG38" i="21"/>
  <c r="BF67" i="17"/>
  <c r="BE58" i="17"/>
  <c r="AA30" i="21"/>
  <c r="BC71" i="17"/>
  <c r="AY80" i="17"/>
  <c r="L40" i="21"/>
  <c r="AZ91" i="17"/>
  <c r="R28" i="21"/>
  <c r="BG89" i="17"/>
  <c r="BF72" i="17"/>
  <c r="C34" i="21"/>
  <c r="AX104" i="17"/>
  <c r="AZ6" i="21"/>
  <c r="AQ5" i="21"/>
  <c r="AM57" i="17"/>
  <c r="BB31" i="21"/>
  <c r="AM105" i="17"/>
  <c r="AT79" i="17"/>
  <c r="AM37" i="21"/>
  <c r="AP55" i="17"/>
  <c r="AO54" i="17"/>
  <c r="D104" i="17"/>
  <c r="E66" i="17"/>
  <c r="E8" i="21"/>
  <c r="AC25" i="21"/>
  <c r="AQ10" i="21"/>
  <c r="AK11" i="21"/>
  <c r="AB24" i="21"/>
  <c r="AE17" i="21"/>
  <c r="BB38" i="21"/>
  <c r="AO11" i="21"/>
  <c r="E30" i="21"/>
  <c r="BG8" i="21"/>
  <c r="BA9" i="21"/>
  <c r="AI39" i="21"/>
  <c r="AQ11" i="21"/>
  <c r="F36" i="21"/>
  <c r="AW7" i="21"/>
  <c r="M25" i="21"/>
  <c r="AA10" i="21"/>
  <c r="U11" i="21"/>
  <c r="L24" i="21"/>
  <c r="AJ34" i="21"/>
  <c r="AZ71" i="17"/>
  <c r="AO38" i="21"/>
  <c r="BG69" i="17"/>
  <c r="BF60" i="17"/>
  <c r="AI30" i="21"/>
  <c r="BD73" i="17"/>
  <c r="AZ82" i="17"/>
  <c r="T40" i="21"/>
  <c r="BA93" i="17"/>
  <c r="R25" i="21"/>
  <c r="BC56" i="17"/>
  <c r="BA101" i="17"/>
  <c r="O35" i="21"/>
  <c r="AU56" i="17"/>
  <c r="AC5" i="21"/>
  <c r="H5" i="21"/>
  <c r="AV6" i="21"/>
  <c r="BB29" i="21"/>
  <c r="X7" i="21"/>
  <c r="AZ5" i="21"/>
  <c r="AR99" i="17"/>
  <c r="BJ67" i="17"/>
  <c r="D95" i="17"/>
  <c r="AR9" i="21"/>
  <c r="W28" i="21"/>
  <c r="AX11" i="21"/>
  <c r="BB22" i="21"/>
  <c r="AF18" i="21"/>
  <c r="AH19" i="21"/>
  <c r="AG25" i="21"/>
  <c r="T13" i="21"/>
  <c r="BG31" i="21"/>
  <c r="F10" i="21"/>
  <c r="AW39" i="21"/>
  <c r="AR12" i="21"/>
  <c r="AT13" i="21"/>
  <c r="AV38" i="21"/>
  <c r="AB9" i="21"/>
  <c r="G28" i="21"/>
  <c r="AH11" i="21"/>
  <c r="BC40" i="21"/>
  <c r="N33" i="21"/>
  <c r="AM82" i="17"/>
  <c r="AT56" i="17"/>
  <c r="L25" i="21"/>
  <c r="AU67" i="17"/>
  <c r="U29" i="21"/>
  <c r="AQ68" i="17"/>
  <c r="AQ77" i="17"/>
  <c r="BF38" i="21"/>
  <c r="AO82" i="17"/>
  <c r="AV56" i="17"/>
  <c r="AV29" i="21"/>
  <c r="AQ94" i="17"/>
  <c r="BE34" i="21"/>
  <c r="AV57" i="17"/>
  <c r="AX106" i="17"/>
  <c r="AU24" i="21"/>
  <c r="AY92" i="17"/>
  <c r="BF66" i="17"/>
  <c r="X33" i="21"/>
  <c r="BA104" i="17"/>
  <c r="AV114" i="17"/>
  <c r="K56" i="17"/>
  <c r="K80" i="17"/>
  <c r="BF18" i="21"/>
  <c r="BJ28" i="21"/>
  <c r="AJ22" i="21"/>
  <c r="AG24" i="21"/>
  <c r="AY10" i="21"/>
  <c r="AS11" i="21"/>
  <c r="AJ24" i="21"/>
  <c r="O8" i="21"/>
  <c r="AL32" i="21"/>
  <c r="AZ19" i="21"/>
  <c r="BB21" i="21"/>
  <c r="C8" i="21"/>
  <c r="BE8" i="21"/>
  <c r="AM38" i="21"/>
  <c r="AP18" i="21"/>
  <c r="AT28" i="21"/>
  <c r="T22" i="21"/>
  <c r="Q24" i="21"/>
  <c r="M33" i="21"/>
  <c r="AS82" i="17"/>
  <c r="AR73" i="17"/>
  <c r="G24" i="21"/>
  <c r="AQ56" i="17"/>
  <c r="BA56" i="17"/>
  <c r="AZ34" i="21"/>
  <c r="BB75" i="17"/>
  <c r="BE38" i="21"/>
  <c r="AX84" i="17"/>
  <c r="AU88" i="17"/>
  <c r="AQ28" i="21"/>
  <c r="AZ96" i="17"/>
  <c r="BG70" i="17"/>
  <c r="AF39" i="21"/>
  <c r="BF78" i="17"/>
  <c r="AH25" i="21"/>
  <c r="BE60" i="17"/>
  <c r="BC105" i="17"/>
  <c r="S32" i="21"/>
  <c r="BG72" i="17"/>
  <c r="BB111" i="17"/>
  <c r="BE102" i="17"/>
  <c r="T62" i="17"/>
  <c r="AZ11" i="21"/>
  <c r="AE30" i="21"/>
  <c r="BF13" i="21"/>
  <c r="BJ25" i="21"/>
  <c r="AN21" i="21"/>
  <c r="AP22" i="21"/>
  <c r="AO28" i="21"/>
  <c r="AB18" i="21"/>
  <c r="G34" i="21"/>
  <c r="N12" i="21"/>
  <c r="R24" i="21"/>
  <c r="AZ17" i="21"/>
  <c r="BB18" i="21"/>
  <c r="BA24" i="21"/>
  <c r="AJ11" i="21"/>
  <c r="O30" i="21"/>
  <c r="AP13" i="21"/>
  <c r="AT25" i="21"/>
  <c r="V35" i="21"/>
  <c r="AS55" i="17"/>
  <c r="AN94" i="17"/>
  <c r="T28" i="21"/>
  <c r="AQ69" i="17"/>
  <c r="Y32" i="21"/>
  <c r="AM70" i="17"/>
  <c r="AV112" i="17"/>
  <c r="AE39" i="21"/>
  <c r="AU63" i="17"/>
  <c r="AQ80" i="17"/>
  <c r="BD31" i="21"/>
  <c r="AM56" i="17"/>
  <c r="E37" i="21"/>
  <c r="BE96" i="17"/>
  <c r="BD87" i="17"/>
  <c r="BC27" i="21"/>
  <c r="BE73" i="17"/>
  <c r="BA58" i="17"/>
  <c r="AF35" i="21"/>
  <c r="BG85" i="17"/>
  <c r="BC70" i="17"/>
  <c r="P91" i="17"/>
  <c r="P115" i="17"/>
  <c r="U12" i="21"/>
  <c r="AS30" i="21"/>
  <c r="BG17" i="21"/>
  <c r="BA18" i="21"/>
  <c r="AR29" i="21"/>
  <c r="AZ7" i="21"/>
  <c r="AE25" i="21"/>
  <c r="BE18" i="21"/>
  <c r="U34" i="21"/>
  <c r="O13" i="21"/>
  <c r="I17" i="21"/>
  <c r="BH27" i="21"/>
  <c r="BG18" i="21"/>
  <c r="V40" i="21"/>
  <c r="E12" i="21"/>
  <c r="AC30" i="21"/>
  <c r="AQ17" i="21"/>
  <c r="AK18" i="21"/>
  <c r="AB29" i="21"/>
  <c r="AZ38" i="21"/>
  <c r="BA68" i="17"/>
  <c r="BF25" i="21"/>
  <c r="AT102" i="17"/>
  <c r="BF111" i="17"/>
  <c r="AY34" i="21"/>
  <c r="BE54" i="17"/>
  <c r="W6" i="21"/>
  <c r="BF5" i="21"/>
  <c r="BC5" i="21"/>
  <c r="AH30" i="21"/>
  <c r="AY5" i="21"/>
  <c r="BF6" i="21"/>
  <c r="BC39" i="21"/>
  <c r="AS102" i="17"/>
  <c r="AR85" i="17"/>
  <c r="AR84" i="17"/>
  <c r="AQ67" i="17"/>
  <c r="J34" i="21"/>
  <c r="AT96" i="17"/>
  <c r="AP73" i="17"/>
  <c r="AS64" i="17"/>
  <c r="BJ102" i="17"/>
  <c r="AI10" i="21"/>
  <c r="AC11" i="21"/>
  <c r="T24" i="21"/>
  <c r="S13" i="21"/>
  <c r="AP37" i="21"/>
  <c r="BA19" i="21"/>
  <c r="Q35" i="21"/>
  <c r="K17" i="21"/>
  <c r="E18" i="21"/>
  <c r="BD28" i="21"/>
  <c r="AI11" i="21"/>
  <c r="BF35" i="21"/>
  <c r="E17" i="21"/>
  <c r="AC32" i="21"/>
  <c r="S10" i="21"/>
  <c r="M11" i="21"/>
  <c r="D24" i="21"/>
  <c r="C13" i="21"/>
  <c r="Z37" i="21"/>
  <c r="O29" i="21"/>
  <c r="BD104" i="17"/>
  <c r="AZ89" i="17"/>
  <c r="BH38" i="21"/>
  <c r="BB70" i="17"/>
  <c r="F27" i="21"/>
  <c r="AX71" i="17"/>
  <c r="BG113" i="17"/>
  <c r="BG34" i="21"/>
  <c r="BF56" i="17"/>
  <c r="BH5" i="21"/>
  <c r="AV40" i="21"/>
  <c r="AV58" i="17"/>
  <c r="AT31" i="21"/>
  <c r="G5" i="21"/>
  <c r="AS77" i="17"/>
  <c r="AI38" i="21"/>
  <c r="AW69" i="17"/>
  <c r="AV68" i="17"/>
  <c r="AM97" i="17"/>
  <c r="AW77" i="17"/>
  <c r="AS70" i="17"/>
  <c r="BH65" i="17"/>
  <c r="BH89" i="17"/>
  <c r="AA21" i="21"/>
  <c r="K24" i="21"/>
  <c r="AL8" i="21"/>
  <c r="U38" i="21"/>
  <c r="T12" i="21"/>
  <c r="V13" i="21"/>
  <c r="X38" i="21"/>
  <c r="H10" i="21"/>
  <c r="AU28" i="21"/>
  <c r="M22" i="21"/>
  <c r="AK36" i="21"/>
  <c r="AF9" i="21"/>
  <c r="AH10" i="21"/>
  <c r="AJ35" i="21"/>
  <c r="K21" i="21"/>
  <c r="BC22" i="21"/>
  <c r="V8" i="21"/>
  <c r="E38" i="21"/>
  <c r="BJ29" i="21"/>
  <c r="M6" i="21"/>
  <c r="BD6" i="21"/>
  <c r="BC37" i="21"/>
  <c r="AR59" i="17"/>
  <c r="AQ58" i="17"/>
  <c r="AN76" i="17"/>
  <c r="AM59" i="17"/>
  <c r="AT35" i="21"/>
  <c r="AV61" i="17"/>
  <c r="AQ100" i="17"/>
  <c r="AJ25" i="21"/>
  <c r="AM76" i="17"/>
  <c r="AK31" i="21"/>
  <c r="AS57" i="17"/>
  <c r="AQ102" i="17"/>
  <c r="V39" i="21"/>
  <c r="AR88" i="17"/>
  <c r="AN73" i="17"/>
  <c r="L30" i="21"/>
  <c r="AT100" i="17"/>
  <c r="AP85" i="17"/>
  <c r="H61" i="17"/>
  <c r="J92" i="17"/>
  <c r="BH82" i="17"/>
  <c r="BH106" i="17"/>
  <c r="AH7" i="21"/>
  <c r="O25" i="21"/>
  <c r="AP9" i="21"/>
  <c r="Y39" i="21"/>
  <c r="X13" i="21"/>
  <c r="Z17" i="21"/>
  <c r="AB39" i="21"/>
  <c r="L11" i="21"/>
  <c r="AY29" i="21"/>
  <c r="BF7" i="21"/>
  <c r="AO37" i="21"/>
  <c r="AJ10" i="21"/>
  <c r="AL11" i="21"/>
  <c r="AN36" i="21"/>
  <c r="O22" i="21"/>
  <c r="BG24" i="21"/>
  <c r="Z9" i="21"/>
  <c r="I39" i="21"/>
  <c r="F31" i="21"/>
  <c r="BI5" i="21"/>
  <c r="AN67" i="17"/>
  <c r="BG38" i="21"/>
  <c r="AO94" i="17"/>
  <c r="E24" i="21"/>
  <c r="AV92" i="17"/>
  <c r="AU75" i="17"/>
  <c r="AX36" i="21"/>
  <c r="AS80" i="17"/>
  <c r="AP83" i="17"/>
  <c r="AN27" i="21"/>
  <c r="AU92" i="17"/>
  <c r="AW32" i="21"/>
  <c r="AP76" i="17"/>
  <c r="AO67" i="17"/>
  <c r="Z40" i="21"/>
  <c r="AO115" i="17"/>
  <c r="AV89" i="17"/>
  <c r="P31" i="21"/>
  <c r="AR65" i="17"/>
  <c r="AN82" i="17"/>
  <c r="P72" i="17"/>
  <c r="P96" i="17"/>
  <c r="AK19" i="21"/>
  <c r="BI34" i="21"/>
  <c r="BD7" i="21"/>
  <c r="BF8" i="21"/>
  <c r="BH33" i="21"/>
  <c r="H12" i="21"/>
  <c r="AU30" i="21"/>
  <c r="BB8" i="21"/>
  <c r="AK38" i="21"/>
  <c r="AE21" i="21"/>
  <c r="Y22" i="21"/>
  <c r="P32" i="21"/>
  <c r="T9" i="21"/>
  <c r="BG27" i="21"/>
  <c r="U19" i="21"/>
  <c r="AS34" i="21"/>
  <c r="AM7" i="21"/>
  <c r="AP8" i="21"/>
  <c r="AR33" i="21"/>
  <c r="C40" i="21"/>
  <c r="AC6" i="21"/>
  <c r="N31" i="21"/>
  <c r="E7" i="21"/>
  <c r="AO69" i="17"/>
  <c r="G39" i="21"/>
  <c r="AP96" i="17"/>
  <c r="I25" i="21"/>
  <c r="AW94" i="17"/>
  <c r="AV77" i="17"/>
  <c r="AX34" i="21"/>
  <c r="AN109" i="17"/>
  <c r="AU83" i="17"/>
  <c r="AZ28" i="21"/>
  <c r="AU77" i="17"/>
  <c r="AS31" i="21"/>
  <c r="AT59" i="17"/>
  <c r="AR104" i="17"/>
  <c r="Z38" i="21"/>
  <c r="AV71" i="17"/>
  <c r="AQ110" i="17"/>
  <c r="AT109" i="17"/>
  <c r="C67" i="17"/>
  <c r="M65" i="17"/>
  <c r="P22" i="21"/>
  <c r="BC36" i="21"/>
  <c r="C9" i="21"/>
  <c r="Z33" i="21"/>
  <c r="AK12" i="21"/>
  <c r="BI30" i="21"/>
  <c r="BC9" i="21"/>
  <c r="AW10" i="21"/>
  <c r="W22" i="21"/>
  <c r="AL22" i="21"/>
  <c r="AP31" i="21"/>
  <c r="AW9" i="21"/>
  <c r="M28" i="21"/>
  <c r="O77" i="17"/>
  <c r="BH21" i="21"/>
  <c r="AM36" i="21"/>
  <c r="AU8" i="21"/>
  <c r="J33" i="21"/>
  <c r="BG22" i="21"/>
  <c r="AP54" i="17"/>
  <c r="AZ54" i="17"/>
  <c r="AR34" i="21"/>
  <c r="BA73" i="17"/>
  <c r="AW38" i="21"/>
  <c r="AV82" i="17"/>
  <c r="BG62" i="17"/>
  <c r="AQ30" i="21"/>
  <c r="BE75" i="17"/>
  <c r="BA84" i="17"/>
  <c r="T38" i="21"/>
  <c r="BG87" i="17"/>
  <c r="AD27" i="21"/>
  <c r="BA77" i="17"/>
  <c r="AZ60" i="17"/>
  <c r="S34" i="21"/>
  <c r="AZ108" i="17"/>
  <c r="AS6" i="21"/>
  <c r="X40" i="21"/>
  <c r="BC58" i="17"/>
  <c r="BD5" i="21"/>
  <c r="BF113" i="17"/>
  <c r="BH54" i="17"/>
  <c r="K13" i="21"/>
  <c r="AH37" i="21"/>
  <c r="AO18" i="21"/>
  <c r="E34" i="21"/>
  <c r="D8" i="21"/>
  <c r="F9" i="21"/>
  <c r="H34" i="21"/>
  <c r="AU19" i="21"/>
  <c r="O40" i="21"/>
  <c r="BE13" i="21"/>
  <c r="U32" i="21"/>
  <c r="AI19" i="21"/>
  <c r="AC21" i="21"/>
  <c r="T31" i="21"/>
  <c r="BC12" i="21"/>
  <c r="R37" i="21"/>
  <c r="Y18" i="21"/>
  <c r="AW33" i="21"/>
  <c r="AT24" i="21"/>
  <c r="AX110" i="17"/>
  <c r="AW68" i="17"/>
  <c r="AM33" i="21"/>
  <c r="BF95" i="17"/>
  <c r="BB72" i="17"/>
  <c r="AY40" i="21"/>
  <c r="V6" i="21"/>
  <c r="AD31" i="21"/>
  <c r="AM5" i="21"/>
  <c r="AQ73" i="17"/>
  <c r="O37" i="21"/>
  <c r="AY6" i="21"/>
  <c r="AV91" i="17"/>
  <c r="AQ82" i="17"/>
  <c r="AP65" i="17"/>
  <c r="F35" i="21"/>
  <c r="AP113" i="17"/>
  <c r="AW87" i="17"/>
  <c r="BD24" i="21"/>
  <c r="AS63" i="17"/>
  <c r="AW95" i="17"/>
  <c r="G96" i="17"/>
  <c r="AA8" i="21"/>
  <c r="U9" i="21"/>
  <c r="C39" i="21"/>
  <c r="K11" i="21"/>
  <c r="AH35" i="21"/>
  <c r="AS17" i="21"/>
  <c r="I33" i="21"/>
  <c r="C12" i="21"/>
  <c r="BE12" i="21"/>
  <c r="AV25" i="21"/>
  <c r="AA9" i="21"/>
  <c r="AX33" i="21"/>
  <c r="BE11" i="21"/>
  <c r="U30" i="21"/>
  <c r="K8" i="21"/>
  <c r="E9" i="21"/>
  <c r="AU38" i="21"/>
  <c r="BC10" i="21"/>
  <c r="R35" i="21"/>
  <c r="G27" i="21"/>
  <c r="AY61" i="17"/>
  <c r="BE97" i="17"/>
  <c r="AZ36" i="21"/>
  <c r="BG54" i="17"/>
  <c r="BF22" i="21"/>
  <c r="BC63" i="17"/>
  <c r="BB78" i="17"/>
  <c r="AY32" i="21"/>
  <c r="AZ83" i="17"/>
  <c r="BG57" i="17"/>
  <c r="AB40" i="21"/>
  <c r="BB95" i="17"/>
  <c r="AL29" i="21"/>
  <c r="AL114" i="17"/>
  <c r="K5" i="21"/>
  <c r="AA36" i="21"/>
  <c r="AN6" i="21"/>
  <c r="AP79" i="17"/>
  <c r="L6" i="21"/>
  <c r="M5" i="21"/>
  <c r="AM81" i="17"/>
  <c r="E65" i="17"/>
  <c r="E89" i="17"/>
  <c r="AH9" i="21"/>
  <c r="Q39" i="21"/>
  <c r="L12" i="21"/>
  <c r="N13" i="21"/>
  <c r="P38" i="21"/>
  <c r="X19" i="21"/>
  <c r="C35" i="21"/>
  <c r="J13" i="21"/>
  <c r="N25" i="21"/>
  <c r="AB10" i="21"/>
  <c r="AD11" i="21"/>
  <c r="AF36" i="21"/>
  <c r="AJ13" i="21"/>
  <c r="O32" i="21"/>
  <c r="R9" i="21"/>
  <c r="BI38" i="21"/>
  <c r="BD11" i="21"/>
  <c r="BF12" i="21"/>
  <c r="BH37" i="21"/>
  <c r="AV115" i="17"/>
  <c r="AU114" i="17"/>
  <c r="AD35" i="21"/>
  <c r="AT57" i="17"/>
  <c r="AO96" i="17"/>
  <c r="AB28" i="21"/>
  <c r="AR71" i="17"/>
  <c r="AG32" i="21"/>
  <c r="AN72" i="17"/>
  <c r="AM63" i="17"/>
  <c r="F39" i="21"/>
  <c r="AP84" i="17"/>
  <c r="AW58" i="17"/>
  <c r="H33" i="21"/>
  <c r="AY100" i="17"/>
  <c r="I36" i="21"/>
  <c r="AX82" i="17"/>
  <c r="AU72" i="17"/>
  <c r="BC24" i="21"/>
  <c r="AZ94" i="17"/>
  <c r="BG68" i="17"/>
  <c r="AY78" i="17"/>
  <c r="N78" i="17"/>
  <c r="AV7" i="21"/>
  <c r="AX8" i="21"/>
  <c r="AZ33" i="21"/>
  <c r="BD10" i="21"/>
  <c r="AI29" i="21"/>
  <c r="F17" i="21"/>
  <c r="J27" i="21"/>
  <c r="X11" i="21"/>
  <c r="Z12" i="21"/>
  <c r="AB37" i="21"/>
  <c r="L9" i="21"/>
  <c r="AY27" i="21"/>
  <c r="R11" i="21"/>
  <c r="BI40" i="21"/>
  <c r="Z7" i="21"/>
  <c r="AH8" i="21"/>
  <c r="AJ33" i="21"/>
  <c r="AN10" i="21"/>
  <c r="S29" i="21"/>
  <c r="AU37" i="21"/>
  <c r="AQ57" i="17"/>
  <c r="AP56" i="17"/>
  <c r="AM74" i="17"/>
  <c r="AW54" i="17"/>
  <c r="AL35" i="21"/>
  <c r="AU59" i="17"/>
  <c r="AP98" i="17"/>
  <c r="AJ28" i="21"/>
  <c r="AS73" i="17"/>
  <c r="AK29" i="21"/>
  <c r="AS72" i="17"/>
  <c r="AS81" i="17"/>
  <c r="R40" i="21"/>
  <c r="AN113" i="17"/>
  <c r="AU87" i="17"/>
  <c r="L32" i="21"/>
  <c r="AO60" i="17"/>
  <c r="I34" i="21"/>
  <c r="AO107" i="17"/>
  <c r="AO68" i="17"/>
  <c r="AY68" i="17"/>
  <c r="K103" i="17"/>
  <c r="L65" i="17"/>
  <c r="D18" i="21"/>
  <c r="AQ33" i="21"/>
  <c r="J21" i="21"/>
  <c r="N30" i="21"/>
  <c r="Y9" i="21"/>
  <c r="AW27" i="21"/>
  <c r="BA31" i="21"/>
  <c r="AI7" i="21"/>
  <c r="S37" i="21"/>
  <c r="Z18" i="21"/>
  <c r="AD28" i="21"/>
  <c r="D22" i="21"/>
  <c r="BI22" i="21"/>
  <c r="E29" i="21"/>
  <c r="AV17" i="21"/>
  <c r="AA33" i="21"/>
  <c r="BB19" i="21"/>
  <c r="BF29" i="21"/>
  <c r="AH38" i="21"/>
  <c r="AW73" i="17"/>
  <c r="AR112" i="17"/>
  <c r="AF31" i="21"/>
  <c r="AT69" i="17"/>
  <c r="AK35" i="21"/>
  <c r="AP110" i="17"/>
  <c r="BD54" i="17"/>
  <c r="AE27" i="21"/>
  <c r="BB67" i="17"/>
  <c r="AW114" i="17"/>
  <c r="H35" i="21"/>
  <c r="BD79" i="17"/>
  <c r="Q40" i="21"/>
  <c r="AW115" i="17"/>
  <c r="AT94" i="17"/>
  <c r="G31" i="21"/>
  <c r="AX54" i="17"/>
  <c r="BD90" i="17"/>
  <c r="AR38" i="21"/>
  <c r="AZ66" i="17"/>
  <c r="BF102" i="17"/>
  <c r="S83" i="17"/>
  <c r="AX91" i="17"/>
  <c r="H19" i="21"/>
  <c r="AU34" i="21"/>
  <c r="N22" i="21"/>
  <c r="R31" i="21"/>
  <c r="AC10" i="21"/>
  <c r="BA28" i="21"/>
  <c r="AU7" i="21"/>
  <c r="AO8" i="21"/>
  <c r="W38" i="21"/>
  <c r="AD19" i="21"/>
  <c r="AH29" i="21"/>
  <c r="AO7" i="21"/>
  <c r="E25" i="21"/>
  <c r="I30" i="21"/>
  <c r="AZ18" i="21"/>
  <c r="AE34" i="21"/>
  <c r="BF21" i="21"/>
  <c r="BJ30" i="21"/>
  <c r="AL39" i="21"/>
  <c r="AT92" i="17"/>
  <c r="AP77" i="17"/>
  <c r="AJ32" i="21"/>
  <c r="AR66" i="17"/>
  <c r="AO36" i="21"/>
  <c r="BB90" i="17"/>
  <c r="BA81" i="17"/>
  <c r="AI28" i="21"/>
  <c r="AY94" i="17"/>
  <c r="BF68" i="17"/>
  <c r="L36" i="21"/>
  <c r="BA106" i="17"/>
  <c r="V24" i="21"/>
  <c r="BF69" i="17"/>
  <c r="BE84" i="17"/>
  <c r="K32" i="21"/>
  <c r="BF70" i="17"/>
  <c r="BA109" i="17"/>
  <c r="AV39" i="21"/>
  <c r="AV98" i="17"/>
  <c r="BD59" i="17"/>
  <c r="P102" i="17"/>
  <c r="Q64" i="17"/>
  <c r="AX13" i="21"/>
  <c r="BB25" i="21"/>
  <c r="AB19" i="21"/>
  <c r="AD21" i="21"/>
  <c r="AQ8" i="21"/>
  <c r="AK9" i="21"/>
  <c r="S39" i="21"/>
  <c r="Z21" i="21"/>
  <c r="AD30" i="21"/>
  <c r="AR17" i="21"/>
  <c r="AT18" i="21"/>
  <c r="AS24" i="21"/>
  <c r="AZ21" i="21"/>
  <c r="AE36" i="21"/>
  <c r="AH13" i="21"/>
  <c r="AL25" i="21"/>
  <c r="L19" i="21"/>
  <c r="N21" i="21"/>
  <c r="AG30" i="21"/>
  <c r="AM109" i="17"/>
  <c r="AW89" i="17"/>
  <c r="AT39" i="21"/>
  <c r="AU94" i="17"/>
  <c r="AQ79" i="17"/>
  <c r="AR32" i="21"/>
  <c r="AS68" i="17"/>
  <c r="AW36" i="21"/>
  <c r="BC92" i="17"/>
  <c r="BB83" i="17"/>
  <c r="AI25" i="21"/>
  <c r="BE104" i="17"/>
  <c r="BA89" i="17"/>
  <c r="X37" i="21"/>
  <c r="AZ73" i="17"/>
  <c r="Y40" i="21"/>
  <c r="AY55" i="17"/>
  <c r="AX70" i="17"/>
  <c r="K30" i="21"/>
  <c r="BA67" i="17"/>
  <c r="AU96" i="17"/>
  <c r="AZ67" i="17"/>
  <c r="N89" i="17"/>
  <c r="AY17" i="21"/>
  <c r="AS18" i="21"/>
  <c r="AJ29" i="21"/>
  <c r="AI21" i="21"/>
  <c r="S24" i="21"/>
  <c r="AX9" i="21"/>
  <c r="AG39" i="21"/>
  <c r="AA22" i="21"/>
  <c r="J8" i="21"/>
  <c r="L33" i="21"/>
  <c r="AY18" i="21"/>
  <c r="N40" i="21"/>
  <c r="U22" i="21"/>
  <c r="AS36" i="21"/>
  <c r="AI17" i="21"/>
  <c r="AC18" i="21"/>
  <c r="T29" i="21"/>
  <c r="S21" i="21"/>
  <c r="C24" i="21"/>
  <c r="AE33" i="21"/>
  <c r="BE93" i="17"/>
  <c r="BA70" i="17"/>
  <c r="AI40" i="21"/>
  <c r="AG7" i="21"/>
  <c r="V31" i="21"/>
  <c r="AH6" i="21"/>
  <c r="AP71" i="17"/>
  <c r="O39" i="21"/>
  <c r="AQ98" i="17"/>
  <c r="AP81" i="17"/>
  <c r="AR107" i="17"/>
  <c r="AQ106" i="17"/>
  <c r="BJ35" i="21"/>
  <c r="AM68" i="17"/>
  <c r="AS104" i="17"/>
  <c r="BD27" i="21"/>
  <c r="AN63" i="17"/>
  <c r="AG28" i="21"/>
  <c r="AN62" i="17"/>
  <c r="AN71" i="17"/>
  <c r="AT107" i="17"/>
  <c r="BH92" i="17"/>
  <c r="BI54" i="17"/>
  <c r="AV10" i="21"/>
  <c r="AA29" i="21"/>
  <c r="BB12" i="21"/>
  <c r="BF24" i="21"/>
  <c r="AJ19" i="21"/>
  <c r="AL21" i="21"/>
  <c r="AK27" i="21"/>
  <c r="X17" i="21"/>
  <c r="C33" i="21"/>
  <c r="J11" i="21"/>
  <c r="BA40" i="21"/>
  <c r="AV13" i="21"/>
  <c r="AX17" i="21"/>
  <c r="AV22" i="21"/>
  <c r="AF10" i="21"/>
  <c r="K29" i="21"/>
  <c r="AL12" i="21"/>
  <c r="AP24" i="21"/>
  <c r="R34" i="21"/>
  <c r="AU98" i="17"/>
  <c r="AQ75" i="17"/>
  <c r="P27" i="21"/>
  <c r="AR86" i="17"/>
  <c r="E31" i="21"/>
  <c r="AO113" i="17"/>
  <c r="AN96" i="17"/>
  <c r="BJ39" i="21"/>
  <c r="AW98" i="17"/>
  <c r="AS83" i="17"/>
  <c r="AZ30" i="21"/>
  <c r="AO59" i="17"/>
  <c r="BI35" i="21"/>
  <c r="AV66" i="17"/>
  <c r="BG60" i="17"/>
  <c r="AY25" i="21"/>
  <c r="BG108" i="17"/>
  <c r="BC93" i="17"/>
  <c r="AB34" i="21"/>
  <c r="AY69" i="17"/>
  <c r="BE105" i="17"/>
  <c r="S72" i="17"/>
  <c r="BG19" i="21"/>
  <c r="BA21" i="21"/>
  <c r="AR31" i="21"/>
  <c r="AV8" i="21"/>
  <c r="AA27" i="21"/>
  <c r="BF11" i="21"/>
  <c r="BJ22" i="21"/>
  <c r="P9" i="21"/>
  <c r="R10" i="21"/>
  <c r="T35" i="21"/>
  <c r="BG21" i="21"/>
  <c r="AQ24" i="21"/>
  <c r="J9" i="21"/>
  <c r="BA38" i="21"/>
  <c r="AQ19" i="21"/>
  <c r="AK21" i="21"/>
  <c r="AB31" i="21"/>
  <c r="AF8" i="21"/>
  <c r="K27" i="21"/>
  <c r="AM35" i="21"/>
  <c r="U6" i="21"/>
  <c r="F7" i="21"/>
  <c r="BA5" i="21"/>
  <c r="AQ65" i="17"/>
  <c r="AD33" i="21"/>
  <c r="AO86" i="17"/>
  <c r="AV60" i="17"/>
  <c r="AB25" i="21"/>
  <c r="AW71" i="17"/>
  <c r="Q25" i="21"/>
  <c r="AM99" i="17"/>
  <c r="AW79" i="17"/>
  <c r="J38" i="21"/>
  <c r="AT67" i="17"/>
  <c r="AO106" i="17"/>
  <c r="D30" i="21"/>
  <c r="AS98" i="17"/>
  <c r="BI31" i="21"/>
  <c r="AU61" i="17"/>
  <c r="AS106" i="17"/>
  <c r="AO91" i="17"/>
  <c r="F65" i="17"/>
  <c r="F89" i="17"/>
  <c r="F22" i="21"/>
  <c r="J31" i="21"/>
  <c r="Q9" i="21"/>
  <c r="AO27" i="21"/>
  <c r="BG12" i="21"/>
  <c r="BA13" i="21"/>
  <c r="AR27" i="21"/>
  <c r="W10" i="21"/>
  <c r="AT34" i="21"/>
  <c r="AA7" i="21"/>
  <c r="BE24" i="21"/>
  <c r="K10" i="21"/>
  <c r="E11" i="21"/>
  <c r="BD22" i="21"/>
  <c r="AX21" i="21"/>
  <c r="BB30" i="21"/>
  <c r="BI8" i="21"/>
  <c r="Y27" i="21"/>
  <c r="U35" i="21"/>
  <c r="AN106" i="17"/>
  <c r="BA112" i="17"/>
  <c r="O27" i="21"/>
  <c r="AZ63" i="17"/>
  <c r="BF99" i="17"/>
  <c r="BH36" i="21"/>
  <c r="AT86" i="17"/>
  <c r="F24" i="21"/>
  <c r="BD65" i="17"/>
  <c r="BC80" i="17"/>
  <c r="AY30" i="21"/>
  <c r="BF77" i="17"/>
  <c r="BB86" i="17"/>
  <c r="BG40" i="21"/>
  <c r="BA54" i="17"/>
  <c r="AP28" i="21"/>
  <c r="AY98" i="17"/>
  <c r="AX89" i="17"/>
  <c r="AA34" i="21"/>
  <c r="BA110" i="17"/>
  <c r="AH5" i="21"/>
  <c r="BI88" i="17"/>
  <c r="BI112" i="17"/>
  <c r="T19" i="21"/>
  <c r="V21" i="21"/>
  <c r="W7" i="21"/>
  <c r="Y8" i="21"/>
  <c r="G38" i="21"/>
  <c r="S11" i="21"/>
  <c r="AP35" i="21"/>
  <c r="AC8" i="21"/>
  <c r="BA25" i="21"/>
  <c r="BE30" i="21"/>
  <c r="AR21" i="21"/>
  <c r="W36" i="21"/>
  <c r="AE8" i="21"/>
  <c r="BB32" i="21"/>
  <c r="D19" i="21"/>
  <c r="F21" i="21"/>
  <c r="AL103" i="17"/>
  <c r="I8" i="21"/>
  <c r="AY37" i="21"/>
  <c r="X31" i="21"/>
  <c r="AS67" i="17"/>
  <c r="AC35" i="21"/>
  <c r="AO108" i="17"/>
  <c r="BB114" i="17"/>
  <c r="W27" i="21"/>
  <c r="BA65" i="17"/>
  <c r="BG101" i="17"/>
  <c r="H37" i="21"/>
  <c r="AX69" i="17"/>
  <c r="E39" i="21"/>
  <c r="AY86" i="17"/>
  <c r="AX77" i="17"/>
  <c r="C32" i="21"/>
  <c r="BE68" i="17"/>
  <c r="AZ107" i="17"/>
  <c r="AN40" i="21"/>
  <c r="BD99" i="17"/>
  <c r="AP25" i="21"/>
  <c r="BF62" i="17"/>
  <c r="BD107" i="17"/>
  <c r="AZ84" i="17"/>
  <c r="L71" i="17"/>
  <c r="AM11" i="21"/>
  <c r="AG12" i="21"/>
  <c r="X25" i="21"/>
  <c r="W17" i="21"/>
  <c r="AT38" i="21"/>
  <c r="BE21" i="21"/>
  <c r="U36" i="21"/>
  <c r="O18" i="21"/>
  <c r="I19" i="21"/>
  <c r="BH29" i="21"/>
  <c r="AM12" i="21"/>
  <c r="BJ36" i="21"/>
  <c r="I18" i="21"/>
  <c r="AG33" i="21"/>
  <c r="W11" i="21"/>
  <c r="Q12" i="21"/>
  <c r="H25" i="21"/>
  <c r="G17" i="21"/>
  <c r="AD38" i="21"/>
  <c r="S30" i="21"/>
  <c r="BB69" i="17"/>
  <c r="AX78" i="17"/>
  <c r="D40" i="21"/>
  <c r="AY89" i="17"/>
  <c r="J28" i="21"/>
  <c r="BF87" i="17"/>
  <c r="BE70" i="17"/>
  <c r="C36" i="21"/>
  <c r="R7" i="21"/>
  <c r="AM73" i="17"/>
  <c r="AJ40" i="21"/>
  <c r="G6" i="21"/>
  <c r="AX32" i="21"/>
  <c r="AU57" i="17"/>
  <c r="AP112" i="17"/>
  <c r="AN22" i="21"/>
  <c r="AT104" i="17"/>
  <c r="AS87" i="17"/>
  <c r="AU113" i="17"/>
  <c r="AT112" i="17"/>
  <c r="AP89" i="17"/>
  <c r="H81" i="17"/>
  <c r="BH6" i="21"/>
  <c r="BH94" i="17"/>
  <c r="AQ12" i="21"/>
  <c r="AK13" i="21"/>
  <c r="AB27" i="21"/>
  <c r="AA18" i="21"/>
  <c r="AX39" i="21"/>
  <c r="AP7" i="21"/>
  <c r="Y37" i="21"/>
  <c r="S19" i="21"/>
  <c r="M21" i="21"/>
  <c r="D31" i="21"/>
  <c r="AQ13" i="21"/>
  <c r="F38" i="21"/>
  <c r="M19" i="21"/>
  <c r="AK34" i="21"/>
  <c r="AA12" i="21"/>
  <c r="U13" i="21"/>
  <c r="L27" i="21"/>
  <c r="K18" i="21"/>
  <c r="AH39" i="21"/>
  <c r="W31" i="21"/>
  <c r="AZ58" i="17"/>
  <c r="BF94" i="17"/>
  <c r="AO40" i="21"/>
  <c r="BG105" i="17"/>
  <c r="N29" i="21"/>
  <c r="BC106" i="17"/>
  <c r="AK6" i="21"/>
  <c r="G37" i="21"/>
  <c r="AU5" i="21"/>
  <c r="AU89" i="17"/>
  <c r="BJ6" i="21"/>
  <c r="BG6" i="21"/>
  <c r="BB33" i="21"/>
  <c r="AR92" i="17"/>
  <c r="AN69" i="17"/>
  <c r="AV24" i="21"/>
  <c r="AR61" i="17"/>
  <c r="AP106" i="17"/>
  <c r="AS86" i="17"/>
  <c r="AR69" i="17"/>
  <c r="AM108" i="17"/>
  <c r="E100" i="17"/>
  <c r="F62" i="17"/>
  <c r="C11" i="21"/>
  <c r="Z35" i="21"/>
  <c r="AG13" i="21"/>
  <c r="BE31" i="21"/>
  <c r="O21" i="21"/>
  <c r="I22" i="21"/>
  <c r="BH31" i="21"/>
  <c r="AM17" i="21"/>
  <c r="BJ38" i="21"/>
  <c r="AW11" i="21"/>
  <c r="M30" i="21"/>
  <c r="AA17" i="21"/>
  <c r="U18" i="21"/>
  <c r="L29" i="21"/>
  <c r="AU10" i="21"/>
  <c r="J35" i="21"/>
  <c r="Q13" i="21"/>
  <c r="AO31" i="21"/>
  <c r="AK39" i="21"/>
  <c r="BC94" i="17"/>
  <c r="BB85" i="17"/>
  <c r="AE31" i="21"/>
  <c r="BA60" i="17"/>
  <c r="BG96" i="17"/>
  <c r="BE40" i="21"/>
  <c r="AW108" i="17"/>
  <c r="V29" i="21"/>
  <c r="BD108" i="17"/>
  <c r="Z5" i="21"/>
  <c r="G35" i="21"/>
  <c r="BG58" i="17"/>
  <c r="D7" i="21"/>
  <c r="AI6" i="21"/>
  <c r="AU73" i="17"/>
  <c r="BF32" i="21"/>
  <c r="AV59" i="17"/>
  <c r="AQ114" i="17"/>
  <c r="AQ38" i="21"/>
  <c r="AM90" i="17"/>
  <c r="AW70" i="17"/>
  <c r="BJ61" i="17"/>
  <c r="BJ85" i="17"/>
  <c r="D12" i="21"/>
  <c r="F13" i="21"/>
  <c r="H38" i="21"/>
  <c r="L18" i="21"/>
  <c r="AY33" i="21"/>
  <c r="V22" i="21"/>
  <c r="Z31" i="21"/>
  <c r="AN18" i="21"/>
  <c r="AP19" i="21"/>
  <c r="AO25" i="21"/>
  <c r="AB13" i="21"/>
  <c r="G32" i="21"/>
  <c r="AH18" i="21"/>
  <c r="AL28" i="21"/>
  <c r="AV11" i="21"/>
  <c r="AX12" i="21"/>
  <c r="AZ37" i="21"/>
  <c r="BD17" i="21"/>
  <c r="AI33" i="21"/>
  <c r="H27" i="21"/>
  <c r="AQ84" i="17"/>
  <c r="AO30" i="21"/>
  <c r="AN111" i="17"/>
  <c r="AM94" i="17"/>
  <c r="BB39" i="21"/>
  <c r="AV96" i="17"/>
  <c r="AR81" i="17"/>
  <c r="AZ32" i="21"/>
  <c r="AW76" i="17"/>
  <c r="AW34" i="21"/>
  <c r="AU55" i="17"/>
  <c r="AW99" i="17"/>
  <c r="AU27" i="21"/>
  <c r="BD71" i="17"/>
  <c r="AZ56" i="17"/>
  <c r="AB36" i="21"/>
  <c r="BC110" i="17"/>
  <c r="Y38" i="21"/>
  <c r="BE65" i="17"/>
  <c r="BD56" i="17"/>
  <c r="AY103" i="17"/>
  <c r="K114" i="17"/>
  <c r="AL111" i="17"/>
  <c r="Q8" i="21"/>
  <c r="BG37" i="21"/>
  <c r="G10" i="21"/>
  <c r="AD34" i="21"/>
  <c r="AO13" i="21"/>
  <c r="E32" i="21"/>
  <c r="BG10" i="21"/>
  <c r="BA11" i="21"/>
  <c r="AR24" i="21"/>
  <c r="W8" i="21"/>
  <c r="AT32" i="21"/>
  <c r="BA10" i="21"/>
  <c r="Q29" i="21"/>
  <c r="AL95" i="17"/>
  <c r="BI7" i="21"/>
  <c r="AQ37" i="21"/>
  <c r="AY9" i="21"/>
  <c r="N34" i="21"/>
  <c r="C25" i="21"/>
  <c r="BA96" i="17"/>
  <c r="AV74" i="17"/>
  <c r="AV35" i="21"/>
  <c r="AX100" i="17"/>
  <c r="BA39" i="21"/>
  <c r="BE98" i="17"/>
  <c r="BD89" i="17"/>
  <c r="AU31" i="21"/>
  <c r="BC64" i="17"/>
  <c r="AX103" i="17"/>
  <c r="X39" i="21"/>
  <c r="BE76" i="17"/>
  <c r="AH28" i="21"/>
  <c r="AX96" i="17"/>
  <c r="AV106" i="17"/>
  <c r="W35" i="21"/>
  <c r="AB6" i="21"/>
  <c r="AG6" i="21"/>
  <c r="AW40" i="21"/>
  <c r="AN7" i="21"/>
  <c r="H6" i="21"/>
  <c r="G108" i="17"/>
  <c r="L17" i="21"/>
  <c r="N18" i="21"/>
  <c r="M24" i="21"/>
  <c r="T21" i="21"/>
  <c r="BG35" i="21"/>
  <c r="K9" i="21"/>
  <c r="AH33" i="21"/>
  <c r="AV21" i="21"/>
  <c r="AO22" i="21"/>
  <c r="AW28" i="21"/>
  <c r="AJ18" i="21"/>
  <c r="O34" i="21"/>
  <c r="AP21" i="21"/>
  <c r="AT30" i="21"/>
  <c r="BD13" i="21"/>
  <c r="BF17" i="21"/>
  <c r="BE22" i="21"/>
  <c r="D21" i="21"/>
  <c r="AQ35" i="21"/>
  <c r="P29" i="21"/>
  <c r="AM86" i="17"/>
  <c r="U33" i="21"/>
  <c r="AT84" i="17"/>
  <c r="AS75" i="17"/>
  <c r="O24" i="21"/>
  <c r="AR58" i="17"/>
  <c r="BB58" i="17"/>
  <c r="BH34" i="21"/>
  <c r="BC77" i="17"/>
  <c r="BE36" i="21"/>
  <c r="BD94" i="17"/>
  <c r="BC85" i="17"/>
  <c r="BC29" i="21"/>
  <c r="AY63" i="17"/>
  <c r="BE99" i="17"/>
  <c r="AJ38" i="21"/>
  <c r="AY64" i="17"/>
  <c r="AG40" i="21"/>
  <c r="AZ57" i="17"/>
  <c r="AY72" i="17"/>
  <c r="BE108" i="17"/>
  <c r="Q87" i="17"/>
  <c r="Q111" i="17"/>
  <c r="S18" i="21"/>
  <c r="AP39" i="21"/>
  <c r="AW21" i="21"/>
  <c r="M36" i="21"/>
  <c r="L10" i="21"/>
  <c r="N11" i="21"/>
  <c r="P36" i="21"/>
  <c r="BH7" i="21"/>
  <c r="AM25" i="21"/>
  <c r="E19" i="21"/>
  <c r="AC34" i="21"/>
  <c r="AQ22" i="21"/>
  <c r="Z8" i="21"/>
  <c r="AB33" i="21"/>
  <c r="C18" i="21"/>
  <c r="Z39" i="21"/>
  <c r="AG21" i="21"/>
  <c r="BE35" i="21"/>
  <c r="BB27" i="21"/>
  <c r="BD83" i="17"/>
  <c r="BC66" i="17"/>
  <c r="AU35" i="21"/>
  <c r="Y7" i="21"/>
  <c r="K6" i="21"/>
  <c r="BE6" i="21"/>
  <c r="AR67" i="17"/>
  <c r="AL33" i="21"/>
  <c r="AP88" i="17"/>
  <c r="AW62" i="17"/>
  <c r="W39" i="21"/>
  <c r="AR100" i="17"/>
  <c r="Q28" i="21"/>
  <c r="AW55" i="17"/>
  <c r="AU100" i="17"/>
  <c r="N37" i="21"/>
  <c r="AV86" i="17"/>
  <c r="AS89" i="17"/>
  <c r="D28" i="21"/>
  <c r="AO65" i="17"/>
  <c r="AU101" i="17"/>
  <c r="BJ88" i="17"/>
  <c r="BJ112" i="17"/>
  <c r="Y13" i="21"/>
  <c r="AW31" i="21"/>
  <c r="C19" i="21"/>
  <c r="BE19" i="21"/>
  <c r="AV30" i="21"/>
  <c r="BD8" i="21"/>
  <c r="AI27" i="21"/>
  <c r="BI19" i="21"/>
  <c r="Y35" i="21"/>
  <c r="S17" i="21"/>
  <c r="M18" i="21"/>
  <c r="D29" i="21"/>
  <c r="C21" i="21"/>
  <c r="AT22" i="21"/>
  <c r="I13" i="21"/>
  <c r="AG31" i="21"/>
  <c r="AU18" i="21"/>
  <c r="AO19" i="21"/>
  <c r="AF30" i="21"/>
  <c r="BD39" i="21"/>
  <c r="AX87" i="17"/>
  <c r="BJ27" i="21"/>
  <c r="BE85" i="17"/>
  <c r="BD68" i="17"/>
  <c r="BC35" i="21"/>
  <c r="N6" i="21"/>
  <c r="O7" i="21"/>
  <c r="Z6" i="21"/>
  <c r="AS69" i="17"/>
  <c r="AL31" i="21"/>
  <c r="AQ6" i="21"/>
  <c r="AR75" i="17"/>
  <c r="AN24" i="21"/>
  <c r="AQ59" i="17"/>
  <c r="AW25" i="21"/>
  <c r="AO103" i="17"/>
  <c r="AN86" i="17"/>
  <c r="N35" i="21"/>
  <c r="AQ115" i="17"/>
  <c r="AM92" i="17"/>
  <c r="AQ109" i="17"/>
  <c r="BG111" i="17"/>
  <c r="AZ8" i="21"/>
  <c r="BB9" i="21"/>
  <c r="BD34" i="21"/>
  <c r="BH11" i="21"/>
  <c r="AM30" i="21"/>
  <c r="J18" i="21"/>
  <c r="N28" i="21"/>
  <c r="AB12" i="21"/>
  <c r="AD13" i="21"/>
  <c r="AF38" i="21"/>
  <c r="P10" i="21"/>
  <c r="BC28" i="21"/>
  <c r="V12" i="21"/>
  <c r="Z24" i="21"/>
  <c r="AJ8" i="21"/>
  <c r="AL9" i="21"/>
  <c r="AN34" i="21"/>
  <c r="AR11" i="21"/>
  <c r="W30" i="21"/>
  <c r="AY38" i="21"/>
  <c r="AN92" i="17"/>
  <c r="AM75" i="17"/>
  <c r="AU90" i="17"/>
  <c r="AT73" i="17"/>
  <c r="AP36" i="21"/>
  <c r="AR78" i="17"/>
  <c r="AO81" i="17"/>
  <c r="AN29" i="21"/>
  <c r="AP92" i="17"/>
  <c r="AC31" i="21"/>
  <c r="AR55" i="17"/>
  <c r="AP100" i="17"/>
  <c r="AU39" i="21"/>
  <c r="AW67" i="17"/>
  <c r="AS84" i="17"/>
  <c r="P33" i="21"/>
  <c r="AZ102" i="17"/>
  <c r="M35" i="21"/>
  <c r="AM104" i="17"/>
  <c r="AZ110" i="17"/>
  <c r="BG84" i="17"/>
  <c r="T57" i="17"/>
  <c r="AU109" i="17"/>
  <c r="BD9" i="21"/>
  <c r="BF10" i="21"/>
  <c r="BH35" i="21"/>
  <c r="D13" i="21"/>
  <c r="AQ31" i="21"/>
  <c r="N19" i="21"/>
  <c r="R29" i="21"/>
  <c r="AF13" i="21"/>
  <c r="AH17" i="21"/>
  <c r="AJ39" i="21"/>
  <c r="T11" i="21"/>
  <c r="BG29" i="21"/>
  <c r="Z13" i="21"/>
  <c r="AD25" i="21"/>
  <c r="AN9" i="21"/>
  <c r="AP10" i="21"/>
  <c r="AR35" i="21"/>
  <c r="AV12" i="21"/>
  <c r="AA31" i="21"/>
  <c r="BH22" i="21"/>
  <c r="AV108" i="17"/>
  <c r="U27" i="21"/>
  <c r="AR109" i="17"/>
  <c r="AQ92" i="17"/>
  <c r="AT37" i="21"/>
  <c r="AQ61" i="17"/>
  <c r="AW97" i="17"/>
  <c r="AR30" i="21"/>
  <c r="AN57" i="17"/>
  <c r="AO32" i="21"/>
  <c r="AO74" i="17"/>
  <c r="AN65" i="17"/>
  <c r="AM24" i="21"/>
  <c r="AX90" i="17"/>
  <c r="BE64" i="17"/>
  <c r="T34" i="21"/>
  <c r="AX67" i="17"/>
  <c r="Q36" i="21"/>
  <c r="AY84" i="17"/>
  <c r="AX75" i="17"/>
  <c r="BD111" i="17"/>
  <c r="Q76" i="17"/>
  <c r="Q100" i="17"/>
  <c r="AN8" i="21"/>
  <c r="S27" i="21"/>
  <c r="AT10" i="21"/>
  <c r="AC40" i="21"/>
  <c r="AB17" i="21"/>
  <c r="AD18" i="21"/>
  <c r="AC24" i="21"/>
  <c r="P12" i="21"/>
  <c r="BC30" i="21"/>
  <c r="BJ8" i="21"/>
  <c r="AS38" i="21"/>
  <c r="AN11" i="21"/>
  <c r="AP12" i="21"/>
  <c r="AR37" i="21"/>
  <c r="X8" i="21"/>
  <c r="C27" i="21"/>
  <c r="AD10" i="21"/>
  <c r="M40" i="21"/>
  <c r="J32" i="21"/>
  <c r="AO109" i="17"/>
  <c r="AV83" i="17"/>
  <c r="H24" i="21"/>
  <c r="AW110" i="17"/>
  <c r="AC27" i="21"/>
  <c r="AS111" i="17"/>
  <c r="AR94" i="17"/>
  <c r="BB37" i="21"/>
  <c r="AR63" i="17"/>
  <c r="AM102" i="17"/>
  <c r="AR28" i="21"/>
  <c r="AT75" i="17"/>
  <c r="BA33" i="21"/>
  <c r="AM103" i="17"/>
  <c r="AM64" i="17"/>
  <c r="AM22" i="21"/>
  <c r="AM112" i="17"/>
  <c r="AW112" i="17"/>
  <c r="T32" i="21"/>
  <c r="AP62" i="17"/>
  <c r="AZ62" i="17"/>
  <c r="M99" i="17"/>
  <c r="N61" i="17"/>
  <c r="I9" i="21"/>
  <c r="AG27" i="21"/>
  <c r="AU11" i="21"/>
  <c r="AO12" i="21"/>
  <c r="AF25" i="21"/>
  <c r="AI18" i="21"/>
  <c r="BF39" i="21"/>
  <c r="AS12" i="21"/>
  <c r="I31" i="21"/>
  <c r="C10" i="21"/>
  <c r="BE10" i="21"/>
  <c r="AU22" i="21"/>
  <c r="AU12" i="21"/>
  <c r="J37" i="21"/>
  <c r="BA8" i="21"/>
  <c r="Q27" i="21"/>
  <c r="AE11" i="21"/>
  <c r="Y12" i="21"/>
  <c r="P25" i="21"/>
  <c r="AN35" i="21"/>
  <c r="AW83" i="17"/>
  <c r="AS39" i="21"/>
  <c r="BD96" i="17"/>
  <c r="BC87" i="17"/>
  <c r="AM31" i="21"/>
  <c r="BB62" i="17"/>
  <c r="AW91" i="17"/>
  <c r="S40" i="21"/>
  <c r="AX112" i="17"/>
  <c r="V27" i="21"/>
  <c r="AZ75" i="17"/>
  <c r="AY58" i="17"/>
  <c r="S36" i="21"/>
  <c r="AJ5" i="21"/>
  <c r="AO77" i="17"/>
  <c r="AU6" i="21"/>
  <c r="AN59" i="17"/>
  <c r="BF30" i="21"/>
  <c r="AJ7" i="21"/>
  <c r="AM65" i="17"/>
  <c r="AP72" i="17"/>
  <c r="BG99" i="17"/>
  <c r="BC18" i="21"/>
  <c r="AW19" i="21"/>
  <c r="AN30" i="21"/>
  <c r="AR7" i="21"/>
  <c r="W25" i="21"/>
  <c r="BB10" i="21"/>
  <c r="AK40" i="21"/>
  <c r="L8" i="21"/>
  <c r="N9" i="21"/>
  <c r="P34" i="21"/>
  <c r="BC19" i="21"/>
  <c r="AM40" i="21"/>
  <c r="F8" i="21"/>
  <c r="AW37" i="21"/>
  <c r="AM18" i="21"/>
  <c r="AG19" i="21"/>
  <c r="X30" i="21"/>
  <c r="M7" i="21"/>
  <c r="G25" i="21"/>
  <c r="AI34" i="21"/>
  <c r="BB112" i="17"/>
  <c r="AL6" i="21"/>
  <c r="E6" i="21"/>
  <c r="AT5" i="21"/>
  <c r="Z32" i="21"/>
  <c r="AQ113" i="17"/>
  <c r="AM106" i="17"/>
  <c r="X24" i="21"/>
  <c r="AO55" i="17"/>
  <c r="AM100" i="17"/>
  <c r="AP80" i="17"/>
  <c r="AO63" i="17"/>
  <c r="F37" i="21"/>
  <c r="AU84" i="17"/>
  <c r="AR87" i="17"/>
  <c r="BH28" i="21"/>
  <c r="AV79" i="17"/>
  <c r="Y30" i="21"/>
  <c r="AV78" i="17"/>
  <c r="AV87" i="17"/>
  <c r="AR64" i="17"/>
  <c r="H108" i="17"/>
  <c r="Q11" i="21"/>
  <c r="AO29" i="21"/>
  <c r="BC13" i="21"/>
  <c r="AW17" i="21"/>
  <c r="AN28" i="21"/>
  <c r="AQ21" i="21"/>
  <c r="AA24" i="21"/>
  <c r="BA17" i="21"/>
  <c r="Q33" i="21"/>
  <c r="K12" i="21"/>
  <c r="E13" i="21"/>
  <c r="BD25" i="21"/>
  <c r="BC17" i="21"/>
  <c r="R39" i="21"/>
  <c r="BI10" i="21"/>
  <c r="Y29" i="21"/>
  <c r="AM13" i="21"/>
  <c r="AG17" i="21"/>
  <c r="X28" i="21"/>
  <c r="AV37" i="21"/>
  <c r="BC79" i="17"/>
  <c r="BB24" i="21"/>
  <c r="AY112" i="17"/>
  <c r="AX95" i="17"/>
  <c r="AU33" i="21"/>
  <c r="BG97" i="17"/>
  <c r="BC74" i="17"/>
  <c r="H40" i="21"/>
  <c r="C5" i="21"/>
  <c r="AD29" i="21"/>
  <c r="BE110" i="17"/>
  <c r="AD6" i="21"/>
  <c r="AA38" i="21"/>
  <c r="AV67" i="17"/>
  <c r="AU66" i="17"/>
  <c r="AT111" i="17"/>
  <c r="AS110" i="17"/>
  <c r="F33" i="21"/>
  <c r="AW61" i="17"/>
  <c r="AS54" i="17"/>
  <c r="AU107" i="17"/>
  <c r="E83" i="17"/>
  <c r="G111" i="17"/>
  <c r="BD12" i="21"/>
  <c r="AI31" i="21"/>
  <c r="BJ17" i="21"/>
  <c r="F28" i="21"/>
  <c r="AR22" i="21"/>
  <c r="AO24" i="21"/>
  <c r="AS29" i="21"/>
  <c r="AF19" i="21"/>
  <c r="K35" i="21"/>
  <c r="R13" i="21"/>
  <c r="V25" i="21"/>
  <c r="BD18" i="21"/>
  <c r="BF19" i="21"/>
  <c r="BE25" i="21"/>
  <c r="AN12" i="21"/>
  <c r="S31" i="21"/>
  <c r="AT17" i="21"/>
  <c r="AX27" i="21"/>
  <c r="Z36" i="21"/>
  <c r="AP74" i="17"/>
  <c r="AM77" i="17"/>
  <c r="X29" i="21"/>
  <c r="AN88" i="17"/>
  <c r="AC33" i="21"/>
  <c r="AU86" i="17"/>
  <c r="AT77" i="17"/>
  <c r="W24" i="21"/>
  <c r="AS60" i="17"/>
  <c r="BC60" i="17"/>
  <c r="BH32" i="21"/>
  <c r="AX98" i="17"/>
  <c r="I38" i="21"/>
  <c r="BC61" i="17"/>
  <c r="BA114" i="17"/>
  <c r="BG28" i="21"/>
  <c r="BB100" i="17"/>
  <c r="AX85" i="17"/>
  <c r="AJ36" i="21"/>
  <c r="BD112" i="17"/>
  <c r="AZ97" i="17"/>
  <c r="M110" i="17"/>
  <c r="N72" i="17"/>
  <c r="AL10" i="21"/>
  <c r="U40" i="21"/>
  <c r="P13" i="21"/>
  <c r="R17" i="21"/>
  <c r="T39" i="21"/>
  <c r="AB21" i="21"/>
  <c r="G36" i="21"/>
  <c r="N17" i="21"/>
  <c r="R27" i="21"/>
  <c r="AF11" i="21"/>
  <c r="AH12" i="21"/>
  <c r="AJ37" i="21"/>
  <c r="AN17" i="21"/>
  <c r="S33" i="21"/>
  <c r="V10" i="21"/>
  <c r="E40" i="21"/>
  <c r="BH12" i="21"/>
  <c r="BJ13" i="21"/>
  <c r="D39" i="21"/>
  <c r="AT88" i="17"/>
  <c r="AS71" i="17"/>
  <c r="AH36" i="21"/>
  <c r="AQ76" i="17"/>
  <c r="AN79" i="17"/>
  <c r="AF29" i="21"/>
  <c r="AO90" i="17"/>
  <c r="AK33" i="21"/>
  <c r="AV88" i="17"/>
  <c r="AU79" i="17"/>
  <c r="J40" i="21"/>
  <c r="AM111" i="17"/>
  <c r="AT85" i="17"/>
  <c r="L34" i="21"/>
  <c r="AT70" i="17"/>
  <c r="M37" i="21"/>
  <c r="BF98" i="17"/>
  <c r="BE89" i="17"/>
  <c r="BG25" i="21"/>
  <c r="AX59" i="17"/>
  <c r="BD95" i="17"/>
  <c r="BG94" i="17"/>
  <c r="K97" i="17"/>
  <c r="X21" i="21"/>
  <c r="Z22" i="21"/>
  <c r="AI8" i="21"/>
  <c r="AC9" i="21"/>
  <c r="K39" i="21"/>
  <c r="W12" i="21"/>
  <c r="AT36" i="21"/>
  <c r="AG9" i="21"/>
  <c r="BE27" i="21"/>
  <c r="AL109" i="17"/>
  <c r="AS7" i="21"/>
  <c r="AA37" i="21"/>
  <c r="AI9" i="21"/>
  <c r="BF33" i="21"/>
  <c r="H21" i="21"/>
  <c r="J22" i="21"/>
  <c r="S8" i="21"/>
  <c r="M9" i="21"/>
  <c r="BC38" i="21"/>
  <c r="AB32" i="21"/>
  <c r="AQ64" i="17"/>
  <c r="AG36" i="21"/>
  <c r="BA88" i="17"/>
  <c r="AZ79" i="17"/>
  <c r="AA28" i="21"/>
  <c r="AX92" i="17"/>
  <c r="BE66" i="17"/>
  <c r="L38" i="21"/>
  <c r="BF85" i="17"/>
  <c r="I40" i="21"/>
  <c r="BG102" i="17"/>
  <c r="BF93" i="17"/>
  <c r="G33" i="21"/>
  <c r="BB87" i="17"/>
  <c r="AX64" i="17"/>
  <c r="AR39" i="21"/>
  <c r="BB56" i="17"/>
  <c r="AT27" i="21"/>
  <c r="BC81" i="17"/>
  <c r="BB64" i="17"/>
  <c r="BB6" i="21"/>
  <c r="AB22" i="21"/>
  <c r="Y24" i="21"/>
  <c r="AM9" i="21"/>
  <c r="AG10" i="21"/>
  <c r="W40" i="21"/>
  <c r="AA13" i="21"/>
  <c r="AX37" i="21"/>
  <c r="AK10" i="21"/>
  <c r="BI28" i="21"/>
  <c r="BC7" i="21"/>
  <c r="AW8" i="21"/>
  <c r="AE38" i="21"/>
  <c r="AM10" i="21"/>
  <c r="BJ34" i="21"/>
  <c r="L22" i="21"/>
  <c r="I24" i="21"/>
  <c r="W9" i="21"/>
  <c r="Q10" i="21"/>
  <c r="BG39" i="21"/>
  <c r="AF33" i="21"/>
  <c r="BB106" i="17"/>
  <c r="AK37" i="21"/>
  <c r="AX115" i="17"/>
  <c r="AW101" i="17"/>
  <c r="AE29" i="21"/>
  <c r="BF108" i="17"/>
  <c r="BB93" i="17"/>
  <c r="P39" i="21"/>
  <c r="BD74" i="17"/>
  <c r="N24" i="21"/>
  <c r="BE67" i="17"/>
  <c r="BD82" i="17"/>
  <c r="K34" i="21"/>
  <c r="AY106" i="17"/>
  <c r="AO5" i="21"/>
  <c r="AF40" i="21"/>
  <c r="AJ6" i="21"/>
  <c r="AX28" i="21"/>
  <c r="AZ100" i="17"/>
  <c r="AN5" i="21"/>
  <c r="V7" i="21"/>
  <c r="D110" i="17"/>
  <c r="G76" i="17"/>
  <c r="L21" i="21"/>
  <c r="AY35" i="21"/>
  <c r="BG7" i="21"/>
  <c r="V32" i="21"/>
  <c r="AG11" i="21"/>
  <c r="BE29" i="21"/>
  <c r="AY8" i="21"/>
  <c r="AS9" i="21"/>
  <c r="AA39" i="21"/>
  <c r="AH21" i="21"/>
  <c r="AL30" i="21"/>
  <c r="AS8" i="21"/>
  <c r="I27" i="21"/>
  <c r="M31" i="21"/>
  <c r="BD19" i="21"/>
  <c r="AI35" i="21"/>
  <c r="AQ7" i="21"/>
  <c r="F32" i="21"/>
  <c r="AP40" i="21"/>
  <c r="AR57" i="17"/>
  <c r="AN74" i="17"/>
  <c r="AN33" i="21"/>
  <c r="BC108" i="17"/>
  <c r="AS37" i="21"/>
  <c r="AZ55" i="17"/>
  <c r="AX108" i="17"/>
  <c r="AM29" i="21"/>
  <c r="BG110" i="17"/>
  <c r="BC95" i="17"/>
  <c r="P37" i="21"/>
  <c r="AY71" i="17"/>
  <c r="Z25" i="21"/>
  <c r="BD58" i="17"/>
  <c r="BB103" i="17"/>
  <c r="O33" i="21"/>
  <c r="BC89" i="17"/>
  <c r="AY66" i="17"/>
  <c r="BD40" i="21"/>
  <c r="BE101" i="17"/>
  <c r="BA78" i="17"/>
  <c r="AX73" i="17"/>
  <c r="AX113" i="17"/>
  <c r="AO21" i="21"/>
  <c r="E36" i="21"/>
  <c r="BH8" i="21"/>
  <c r="BJ9" i="21"/>
  <c r="D35" i="21"/>
  <c r="L13" i="21"/>
  <c r="AY31" i="21"/>
  <c r="BF9" i="21"/>
  <c r="AO39" i="21"/>
  <c r="AI22" i="21"/>
  <c r="R8" i="21"/>
  <c r="T33" i="21"/>
  <c r="X10" i="21"/>
  <c r="C29" i="21"/>
  <c r="Y21" i="21"/>
  <c r="AW35" i="21"/>
  <c r="AR8" i="21"/>
  <c r="AT9" i="21"/>
  <c r="AV34" i="21"/>
  <c r="P7" i="21"/>
  <c r="Q6" i="21"/>
  <c r="R32" i="21"/>
  <c r="AP111" i="17"/>
  <c r="AW85" i="17"/>
  <c r="P24" i="21"/>
  <c r="AM115" i="17"/>
  <c r="BA27" i="21"/>
  <c r="AT113" i="17"/>
  <c r="AS96" i="17"/>
  <c r="BB35" i="21"/>
  <c r="AW63" i="17"/>
  <c r="AR102" i="17"/>
  <c r="BD29" i="21"/>
  <c r="AR96" i="17"/>
  <c r="BE32" i="21"/>
  <c r="AQ78" i="17"/>
  <c r="AP69" i="17"/>
  <c r="AD39" i="21"/>
  <c r="AS90" i="17"/>
  <c r="AO75" i="17"/>
  <c r="AR106" i="17"/>
  <c r="K78" i="17"/>
  <c r="H13" i="21"/>
  <c r="J17" i="21"/>
  <c r="L39" i="21"/>
  <c r="P19" i="21"/>
  <c r="BC34" i="21"/>
  <c r="G8" i="21"/>
  <c r="AD32" i="21"/>
  <c r="AR19" i="21"/>
  <c r="AT21" i="21"/>
  <c r="AS27" i="21"/>
  <c r="AF17" i="21"/>
  <c r="K33" i="21"/>
  <c r="AL19" i="21"/>
  <c r="AP29" i="21"/>
  <c r="AZ12" i="21"/>
  <c r="BB13" i="21"/>
  <c r="BD38" i="21"/>
  <c r="BH18" i="21"/>
  <c r="AM34" i="21"/>
  <c r="L28" i="21"/>
  <c r="AP67" i="17"/>
  <c r="Q32" i="21"/>
  <c r="AW65" i="17"/>
  <c r="AU110" i="17"/>
  <c r="BF40" i="21"/>
  <c r="AT61" i="17"/>
  <c r="AP78" i="17"/>
  <c r="BD33" i="21"/>
  <c r="BE112" i="17"/>
  <c r="BA35" i="21"/>
  <c r="AR114" i="17"/>
  <c r="BF58" i="17"/>
  <c r="AY28" i="21"/>
  <c r="BA98" i="17"/>
  <c r="AV90" i="17"/>
  <c r="AF37" i="21"/>
  <c r="BA75" i="17"/>
  <c r="AC39" i="21"/>
  <c r="BB92" i="17"/>
  <c r="BA83" i="17"/>
  <c r="AW64" i="17"/>
  <c r="T68" i="17"/>
  <c r="AD8" i="21"/>
  <c r="M38" i="21"/>
  <c r="H11" i="21"/>
  <c r="J12" i="21"/>
  <c r="L37" i="21"/>
  <c r="T18" i="21"/>
  <c r="BG33" i="21"/>
  <c r="F12" i="21"/>
  <c r="J24" i="21"/>
  <c r="X9" i="21"/>
  <c r="Z10" i="21"/>
  <c r="AB35" i="21"/>
  <c r="AF12" i="21"/>
  <c r="K31" i="21"/>
  <c r="N8" i="21"/>
  <c r="BE37" i="21"/>
  <c r="AZ10" i="21"/>
  <c r="BB11" i="21"/>
  <c r="BD36" i="21"/>
  <c r="AN99" i="17"/>
  <c r="AM98" i="17"/>
  <c r="Z34" i="21"/>
  <c r="AV100" i="17"/>
  <c r="AR77" i="17"/>
  <c r="X27" i="21"/>
  <c r="AS88" i="17"/>
  <c r="U31" i="21"/>
  <c r="AP115" i="17"/>
  <c r="AO98" i="17"/>
  <c r="BJ37" i="21"/>
  <c r="AS65" i="17"/>
  <c r="AN104" i="17"/>
  <c r="D32" i="21"/>
  <c r="AN58" i="17"/>
  <c r="E35" i="21"/>
  <c r="AW59" i="17"/>
  <c r="AY108" i="17"/>
  <c r="AX22" i="21"/>
  <c r="AN114" i="17"/>
  <c r="AX114" i="17"/>
  <c r="BA113" i="17"/>
  <c r="Q59" i="17"/>
  <c r="AE9" i="21"/>
  <c r="Y10" i="21"/>
  <c r="G40" i="21"/>
  <c r="O12" i="21"/>
  <c r="AL36" i="21"/>
  <c r="AW18" i="21"/>
  <c r="M34" i="21"/>
  <c r="G13" i="21"/>
  <c r="BI13" i="21"/>
  <c r="AZ27" i="21"/>
  <c r="AE10" i="21"/>
  <c r="BB34" i="21"/>
  <c r="BI12" i="21"/>
  <c r="Y31" i="21"/>
  <c r="O9" i="21"/>
  <c r="I10" i="21"/>
  <c r="AY39" i="21"/>
  <c r="BG11" i="21"/>
  <c r="V36" i="21"/>
  <c r="K28" i="21"/>
  <c r="BG77" i="17"/>
  <c r="BC62" i="17"/>
  <c r="BD37" i="21"/>
  <c r="BD81" i="17"/>
  <c r="BJ24" i="21"/>
  <c r="AZ114" i="17"/>
  <c r="AY97" i="17"/>
  <c r="BC33" i="21"/>
  <c r="AW92" i="17"/>
  <c r="AV5" i="21"/>
  <c r="AQ40" i="21"/>
  <c r="AY114" i="17"/>
  <c r="AP30" i="21"/>
  <c r="BC6" i="21"/>
  <c r="C6" i="21"/>
  <c r="AE37" i="21"/>
  <c r="AN115" i="17"/>
  <c r="AM114" i="17"/>
  <c r="X6" i="21"/>
  <c r="AO61" i="17"/>
  <c r="AU97" i="17"/>
  <c r="BJ108" i="17"/>
  <c r="C70" i="17"/>
  <c r="AY7" i="21"/>
  <c r="N32" i="21"/>
  <c r="U10" i="21"/>
  <c r="AS28" i="21"/>
  <c r="C17" i="21"/>
  <c r="BE17" i="21"/>
  <c r="AV28" i="21"/>
  <c r="AA11" i="21"/>
  <c r="AX35" i="21"/>
  <c r="AK8" i="21"/>
  <c r="BI25" i="21"/>
  <c r="O11" i="21"/>
  <c r="I12" i="21"/>
  <c r="BH24" i="21"/>
  <c r="AE7" i="21"/>
  <c r="BF31" i="21"/>
  <c r="E10" i="21"/>
  <c r="AC28" i="21"/>
  <c r="Y36" i="21"/>
  <c r="AZ86" i="17"/>
  <c r="AY77" i="17"/>
  <c r="S28" i="21"/>
  <c r="AW56" i="17"/>
  <c r="BD64" i="17"/>
  <c r="D38" i="21"/>
  <c r="BE83" i="17"/>
  <c r="J25" i="21"/>
  <c r="BB54" i="17"/>
  <c r="AZ99" i="17"/>
  <c r="BC31" i="21"/>
  <c r="BD66" i="17"/>
  <c r="AY105" i="17"/>
  <c r="BH39" i="21"/>
  <c r="AX81" i="17"/>
  <c r="AT29" i="21"/>
  <c r="T6" i="21"/>
  <c r="O6" i="21"/>
  <c r="AE35" i="21"/>
  <c r="AF7" i="21"/>
  <c r="BJ5" i="21"/>
  <c r="I104" i="17"/>
  <c r="J66" i="17"/>
  <c r="AC17" i="21"/>
  <c r="BA32" i="21"/>
  <c r="G21" i="21"/>
  <c r="BI21" i="21"/>
  <c r="AZ31" i="21"/>
  <c r="BH9" i="21"/>
  <c r="AM28" i="21"/>
  <c r="E22" i="21"/>
  <c r="AC36" i="21"/>
  <c r="W18" i="21"/>
  <c r="Q19" i="21"/>
  <c r="H30" i="21"/>
  <c r="G22" i="21"/>
  <c r="AY24" i="21"/>
  <c r="M17" i="21"/>
  <c r="AK32" i="21"/>
  <c r="AY19" i="21"/>
  <c r="AS21" i="21"/>
  <c r="AJ31" i="21"/>
  <c r="P40" i="21"/>
  <c r="BF103" i="17"/>
  <c r="F29" i="21"/>
  <c r="BB104" i="17"/>
  <c r="AG5" i="21"/>
  <c r="BG36" i="21"/>
  <c r="AP6" i="21"/>
  <c r="AT87" i="17"/>
  <c r="AQ105" i="17"/>
  <c r="AP104" i="17"/>
  <c r="AP32" i="21"/>
  <c r="AT55" i="17"/>
  <c r="AO110" i="17"/>
  <c r="AR25" i="21"/>
  <c r="AN78" i="17"/>
  <c r="Y28" i="21"/>
  <c r="AM60" i="17"/>
  <c r="AM69" i="17"/>
  <c r="R36" i="21"/>
  <c r="AO72" i="17"/>
  <c r="AU108" i="17"/>
  <c r="AO66" i="17"/>
  <c r="H67" i="17"/>
  <c r="AQ74" i="17"/>
  <c r="BH112" i="17"/>
  <c r="C78" i="17"/>
  <c r="AG18" i="21"/>
  <c r="BE33" i="21"/>
  <c r="K22" i="21"/>
  <c r="BB7" i="21"/>
  <c r="BD32" i="21"/>
  <c r="D11" i="21"/>
  <c r="AQ29" i="21"/>
  <c r="AX7" i="21"/>
  <c r="AG37" i="21"/>
  <c r="AA19" i="21"/>
  <c r="U21" i="21"/>
  <c r="L31" i="21"/>
  <c r="P8" i="21"/>
  <c r="BC25" i="21"/>
  <c r="Q18" i="21"/>
  <c r="AO33" i="21"/>
  <c r="BC21" i="21"/>
  <c r="AK7" i="21"/>
  <c r="AN32" i="21"/>
  <c r="AR40" i="21"/>
  <c r="BD60" i="17"/>
  <c r="J30" i="21"/>
  <c r="Q7" i="21"/>
  <c r="U5" i="21"/>
  <c r="C38" i="21"/>
  <c r="AS61" i="17"/>
  <c r="AR60" i="17"/>
  <c r="AO78" i="17"/>
  <c r="AN61" i="17"/>
  <c r="AT33" i="21"/>
  <c r="AQ90" i="17"/>
  <c r="AM67" i="17"/>
  <c r="AV27" i="21"/>
  <c r="AM61" i="17"/>
  <c r="Q30" i="21"/>
  <c r="AU76" i="17"/>
  <c r="AU85" i="17"/>
  <c r="V37" i="21"/>
  <c r="AN55" i="17"/>
  <c r="AT91" i="17"/>
  <c r="AW82" i="17"/>
  <c r="E110" i="17"/>
  <c r="AU13" i="21"/>
  <c r="AO17" i="21"/>
  <c r="AF28" i="21"/>
  <c r="AE19" i="21"/>
  <c r="BB40" i="21"/>
  <c r="AT8" i="21"/>
  <c r="AC38" i="21"/>
  <c r="W21" i="21"/>
  <c r="Q22" i="21"/>
  <c r="H32" i="21"/>
  <c r="AU17" i="21"/>
  <c r="J39" i="21"/>
  <c r="Q21" i="21"/>
  <c r="AO35" i="21"/>
  <c r="AE13" i="21"/>
  <c r="Y17" i="21"/>
  <c r="P28" i="21"/>
  <c r="O19" i="21"/>
  <c r="AL40" i="21"/>
  <c r="AA32" i="21"/>
  <c r="AU104" i="17"/>
  <c r="BC113" i="17"/>
  <c r="BH40" i="21"/>
  <c r="BE62" i="17"/>
  <c r="R30" i="21"/>
  <c r="F6" i="21"/>
  <c r="Y6" i="21"/>
  <c r="K38" i="21"/>
  <c r="AT63" i="17"/>
  <c r="AS62" i="17"/>
  <c r="AD7" i="21"/>
  <c r="AT71" i="17"/>
  <c r="BF34" i="21"/>
  <c r="AO111" i="17"/>
  <c r="AV85" i="17"/>
  <c r="AZ25" i="21"/>
  <c r="AO80" i="17"/>
  <c r="E27" i="21"/>
  <c r="AP105" i="17"/>
  <c r="AO88" i="17"/>
  <c r="AV62" i="17"/>
  <c r="BJ111" i="17"/>
  <c r="C73" i="17"/>
  <c r="BB17" i="21"/>
  <c r="BF27" i="21"/>
  <c r="AF21" i="21"/>
  <c r="AH22" i="21"/>
  <c r="AU9" i="21"/>
  <c r="AO10" i="21"/>
  <c r="AU40" i="21"/>
  <c r="AD22" i="21"/>
  <c r="AH31" i="21"/>
  <c r="AV18" i="21"/>
  <c r="AX19" i="21"/>
  <c r="AL87" i="17"/>
  <c r="BA7" i="21"/>
  <c r="AI37" i="21"/>
  <c r="AL17" i="21"/>
  <c r="AP27" i="21"/>
  <c r="P21" i="21"/>
  <c r="R22" i="21"/>
  <c r="I32" i="21"/>
  <c r="AV63" i="17"/>
  <c r="AT108" i="17"/>
  <c r="AX40" i="21"/>
  <c r="AS59" i="17"/>
  <c r="AO76" i="17"/>
  <c r="AV33" i="21"/>
  <c r="BD110" i="17"/>
  <c r="BA37" i="21"/>
  <c r="BA57" i="17"/>
  <c r="AY110" i="17"/>
  <c r="AM27" i="21"/>
  <c r="BC69" i="17"/>
  <c r="AY54" i="17"/>
  <c r="AB38" i="21"/>
  <c r="AX62" i="17"/>
  <c r="AD24" i="21"/>
  <c r="BG71" i="17"/>
  <c r="BF86" i="17"/>
  <c r="O31" i="21"/>
  <c r="AY56" i="17"/>
  <c r="BE92" i="17"/>
  <c r="AV102" i="17"/>
  <c r="K108" i="17"/>
  <c r="M10" i="21"/>
  <c r="AK28" i="21"/>
  <c r="AY12" i="21"/>
  <c r="AS13" i="21"/>
  <c r="AJ27" i="21"/>
  <c r="AM19" i="21"/>
  <c r="BJ40" i="21"/>
  <c r="AW13" i="21"/>
  <c r="M32" i="21"/>
  <c r="G11" i="21"/>
  <c r="BI11" i="21"/>
  <c r="AZ24" i="21"/>
  <c r="AY13" i="21"/>
  <c r="N38" i="21"/>
  <c r="BE9" i="21"/>
  <c r="U28" i="21"/>
  <c r="AI12" i="21"/>
  <c r="AC13" i="21"/>
  <c r="T27" i="21"/>
  <c r="AR36" i="21"/>
  <c r="BE114" i="17"/>
  <c r="AW22" i="21"/>
  <c r="BB61" i="17"/>
  <c r="BA76" i="17"/>
  <c r="AQ32" i="21"/>
  <c r="AY81" i="17"/>
  <c r="BF55" i="17"/>
  <c r="AA40" i="21"/>
  <c r="BG66" i="17"/>
  <c r="Z28" i="21"/>
  <c r="AW72" i="17"/>
  <c r="BG74" i="17"/>
  <c r="W37" i="21"/>
  <c r="AM113" i="17"/>
  <c r="AW93" i="17"/>
  <c r="O5" i="21"/>
  <c r="AV75" i="17"/>
  <c r="BJ31" i="21"/>
  <c r="AN107" i="17"/>
  <c r="AU81" i="17"/>
  <c r="AM91" i="17"/>
  <c r="H64" i="17"/>
  <c r="BJ19" i="21"/>
  <c r="F30" i="21"/>
  <c r="M8" i="21"/>
  <c r="AK25" i="21"/>
  <c r="BC11" i="21"/>
  <c r="AW12" i="21"/>
  <c r="AN25" i="21"/>
  <c r="S9" i="21"/>
  <c r="AP33" i="21"/>
  <c r="BD21" i="21"/>
  <c r="BA22" i="21"/>
  <c r="G9" i="21"/>
  <c r="BI9" i="21"/>
  <c r="AQ39" i="21"/>
  <c r="AT19" i="21"/>
  <c r="AX29" i="21"/>
  <c r="BE7" i="21"/>
  <c r="U25" i="21"/>
  <c r="Q34" i="21"/>
  <c r="AP109" i="17"/>
  <c r="AP70" i="17"/>
  <c r="K25" i="21"/>
  <c r="BB98" i="17"/>
  <c r="AX83" i="17"/>
  <c r="BD35" i="21"/>
  <c r="AY102" i="17"/>
  <c r="BI39" i="21"/>
  <c r="BF100" i="17"/>
  <c r="BE91" i="17"/>
  <c r="AU29" i="21"/>
  <c r="AX61" i="17"/>
  <c r="BD97" i="17"/>
  <c r="K40" i="21"/>
  <c r="BC97" i="17"/>
  <c r="AL27" i="21"/>
  <c r="BB79" i="17"/>
  <c r="BA62" i="17"/>
  <c r="W33" i="21"/>
  <c r="BD91" i="17"/>
  <c r="AZ68" i="17"/>
  <c r="AZ93" i="17"/>
  <c r="BA55" i="17"/>
  <c r="C22" i="21"/>
  <c r="AT7" i="21"/>
  <c r="AV32" i="21"/>
  <c r="AZ9" i="21"/>
  <c r="AE28" i="21"/>
  <c r="BJ12" i="21"/>
  <c r="F25" i="21"/>
  <c r="T10" i="21"/>
  <c r="V11" i="21"/>
  <c r="X36" i="21"/>
  <c r="H8" i="21"/>
  <c r="AU25" i="21"/>
  <c r="N10" i="21"/>
  <c r="BE39" i="21"/>
  <c r="AU21" i="21"/>
  <c r="U7" i="21"/>
  <c r="AF32" i="21"/>
  <c r="AJ9" i="21"/>
  <c r="O28" i="21"/>
  <c r="AQ36" i="21"/>
  <c r="I6" i="21"/>
  <c r="AR83" i="17"/>
  <c r="AO101" i="17"/>
  <c r="AN100" i="17"/>
  <c r="AH34" i="21"/>
  <c r="AW102" i="17"/>
  <c r="AS79" i="17"/>
  <c r="AF27" i="21"/>
  <c r="AT90" i="17"/>
  <c r="I28" i="21"/>
  <c r="AU115" i="17"/>
  <c r="AT98" i="17"/>
  <c r="N39" i="21"/>
  <c r="AQ86" i="17"/>
  <c r="AM71" i="17"/>
  <c r="H31" i="21"/>
  <c r="AQ63" i="17"/>
  <c r="E33" i="21"/>
  <c r="AR80" i="17"/>
  <c r="AQ71" i="17"/>
  <c r="AM88" i="17"/>
  <c r="N76" i="17"/>
  <c r="N100" i="17"/>
  <c r="W19" i="21"/>
  <c r="AT40" i="21"/>
  <c r="AC7" i="21"/>
  <c r="Q37" i="21"/>
  <c r="P11" i="21"/>
  <c r="R12" i="21"/>
  <c r="T37" i="21"/>
  <c r="D9" i="21"/>
  <c r="AQ27" i="21"/>
  <c r="I21" i="21"/>
  <c r="AG35" i="21"/>
  <c r="AB8" i="21"/>
  <c r="AD9" i="21"/>
  <c r="AF34" i="21"/>
  <c r="G19" i="21"/>
  <c r="AD40" i="21"/>
  <c r="AK22" i="21"/>
  <c r="BI36" i="21"/>
  <c r="BF28" i="21"/>
  <c r="BA102" i="17"/>
  <c r="AR6" i="21"/>
  <c r="AY36" i="21"/>
  <c r="AL5" i="21"/>
  <c r="AS85" i="17"/>
  <c r="AP103" i="17"/>
  <c r="AO102" i="17"/>
  <c r="AP34" i="21"/>
  <c r="AM107" i="17"/>
  <c r="AT81" i="17"/>
  <c r="AF24" i="21"/>
  <c r="AP57" i="17"/>
  <c r="BI29" i="21"/>
  <c r="AT74" i="17"/>
  <c r="AT83" i="17"/>
  <c r="R38" i="21"/>
  <c r="AU69" i="17"/>
  <c r="AP108" i="17"/>
  <c r="H29" i="21"/>
  <c r="AW81" i="17"/>
  <c r="AS58" i="17"/>
  <c r="BG83" i="17"/>
  <c r="BH69" i="17"/>
  <c r="AP11" i="21"/>
  <c r="AS22" i="21"/>
  <c r="T17" i="21"/>
  <c r="V18" i="21"/>
  <c r="U24" i="21"/>
  <c r="S7" i="21"/>
  <c r="K37" i="21"/>
  <c r="R18" i="21"/>
  <c r="V28" i="21"/>
  <c r="AJ12" i="21"/>
  <c r="AL13" i="21"/>
  <c r="AN38" i="21"/>
  <c r="AR18" i="21"/>
  <c r="W34" i="21"/>
  <c r="Z11" i="21"/>
  <c r="AE40" i="21"/>
  <c r="D17" i="21"/>
  <c r="F18" i="21"/>
  <c r="M27" i="21"/>
  <c r="AQ107" i="17"/>
  <c r="AP90" i="17"/>
  <c r="AL37" i="21"/>
  <c r="AP59" i="17"/>
  <c r="AV95" i="17"/>
  <c r="AJ30" i="21"/>
  <c r="AM55" i="17"/>
  <c r="AO34" i="21"/>
  <c r="AS115" i="17"/>
  <c r="AS76" i="17"/>
  <c r="AM39" i="21"/>
  <c r="AV65" i="17"/>
  <c r="AR82" i="17"/>
  <c r="P35" i="21"/>
  <c r="BE81" i="17"/>
  <c r="Q38" i="21"/>
  <c r="BD63" i="17"/>
  <c r="BC54" i="17"/>
  <c r="C28" i="21"/>
  <c r="BF75" i="17"/>
  <c r="BB60" i="17"/>
  <c r="BE59" i="17"/>
  <c r="S113" i="17"/>
  <c r="AU64" i="17"/>
  <c r="AT12" i="21"/>
  <c r="AX24" i="21"/>
  <c r="X18" i="21"/>
  <c r="Z19" i="21"/>
  <c r="AL7" i="21"/>
  <c r="BN7" i="21" s="1"/>
  <c r="AG8" i="21"/>
  <c r="O38" i="21"/>
  <c r="V19" i="21"/>
  <c r="Z29" i="21"/>
  <c r="AN13" i="21"/>
  <c r="AP17" i="21"/>
  <c r="AE22" i="21"/>
  <c r="AV19" i="21"/>
  <c r="AA35" i="21"/>
  <c r="AD12" i="21"/>
  <c r="AH24" i="21"/>
  <c r="H18" i="21"/>
  <c r="J19" i="21"/>
  <c r="BE28" i="21"/>
  <c r="AO64" i="17"/>
  <c r="AO73" i="17"/>
  <c r="AP38" i="21"/>
  <c r="AM78" i="17"/>
  <c r="AS114" i="17"/>
  <c r="AN31" i="21"/>
  <c r="AU71" i="17"/>
  <c r="AS35" i="21"/>
  <c r="AQ112" i="17"/>
  <c r="BE56" i="17"/>
  <c r="AE24" i="21"/>
  <c r="AV110" i="17"/>
  <c r="BD62" i="17"/>
  <c r="T36" i="21"/>
  <c r="BB108" i="17"/>
  <c r="U39" i="21"/>
  <c r="BA90" i="17"/>
  <c r="AZ81" i="17"/>
  <c r="G29" i="21"/>
  <c r="BC102" i="17"/>
  <c r="AY87" i="17"/>
  <c r="BB110" i="17"/>
  <c r="Q70" i="17"/>
  <c r="BH10" i="21"/>
  <c r="BJ11" i="21"/>
  <c r="D37" i="21"/>
  <c r="H17" i="21"/>
  <c r="AU32" i="21"/>
  <c r="R21" i="21"/>
  <c r="V30" i="21"/>
  <c r="AJ17" i="21"/>
  <c r="AL18" i="21"/>
  <c r="AK24" i="21"/>
  <c r="X12" i="21"/>
  <c r="C31" i="21"/>
  <c r="AD17" i="21"/>
  <c r="AH27" i="21"/>
  <c r="AR10" i="21"/>
  <c r="AT11" i="21"/>
  <c r="AV36" i="21"/>
  <c r="AZ13" i="21"/>
  <c r="AE32" i="21"/>
  <c r="D25" i="21"/>
  <c r="AT65" i="17"/>
  <c r="M29" i="21"/>
  <c r="AP66" i="17"/>
  <c r="AP75" i="17"/>
  <c r="AX38" i="21"/>
  <c r="AN80" i="17"/>
  <c r="AU54" i="17"/>
  <c r="AV31" i="21"/>
  <c r="AV73" i="17"/>
  <c r="AS33" i="21"/>
  <c r="AW90" i="17"/>
  <c r="AV81" i="17"/>
  <c r="AQ25" i="21"/>
  <c r="BF106" i="17"/>
  <c r="BB91" i="17"/>
  <c r="X35" i="21"/>
  <c r="BF83" i="17"/>
  <c r="U37" i="21"/>
  <c r="BG100" i="17"/>
  <c r="BF91" i="17"/>
  <c r="BB76" i="17"/>
  <c r="N95" i="17"/>
  <c r="O57" i="17"/>
  <c r="G12" i="21"/>
  <c r="AD36" i="21"/>
  <c r="AK17" i="21"/>
  <c r="BI32" i="21"/>
  <c r="S22" i="21"/>
  <c r="BJ7" i="21"/>
  <c r="D33" i="21"/>
  <c r="AQ18" i="21"/>
  <c r="F40" i="21"/>
  <c r="BA12" i="21"/>
  <c r="Q31" i="21"/>
  <c r="AE18" i="21"/>
  <c r="Y19" i="21"/>
  <c r="P30" i="21"/>
  <c r="AY11" i="21"/>
  <c r="BO11" i="21" s="1"/>
  <c r="N36" i="21"/>
  <c r="U17" i="21"/>
  <c r="AS32" i="21"/>
  <c r="AF22" i="21"/>
  <c r="BA59" i="17"/>
  <c r="AZ74" i="17"/>
  <c r="AI32" i="21"/>
  <c r="AX79" i="17"/>
  <c r="BD115" i="17"/>
  <c r="AZ39" i="21"/>
  <c r="BF64" i="17"/>
  <c r="Z30" i="21"/>
  <c r="J7" i="21"/>
  <c r="BB5" i="21"/>
  <c r="K36" i="21"/>
  <c r="BG5" i="21"/>
  <c r="AN75" i="17"/>
  <c r="AS109" i="17"/>
  <c r="AR108" i="17"/>
  <c r="BJ33" i="21"/>
  <c r="AS94" i="17"/>
  <c r="AO71" i="17"/>
  <c r="AY22" i="21"/>
  <c r="AU106" i="17"/>
  <c r="AT89" i="17"/>
  <c r="J77" i="17"/>
  <c r="J101" i="17"/>
  <c r="C7" i="21"/>
  <c r="I37" i="21"/>
  <c r="D10" i="21"/>
  <c r="F11" i="21"/>
  <c r="H36" i="21"/>
  <c r="P17" i="21"/>
  <c r="BC32" i="21"/>
  <c r="BJ10" i="21"/>
  <c r="AS40" i="21"/>
  <c r="T8" i="21"/>
  <c r="V9" i="21"/>
  <c r="X34" i="21"/>
  <c r="AB11" i="21"/>
  <c r="G30" i="21"/>
  <c r="AC22" i="21"/>
  <c r="BA36" i="21"/>
  <c r="AV9" i="21"/>
  <c r="AX10" i="21"/>
  <c r="AZ35" i="21"/>
  <c r="AB7" i="21"/>
  <c r="AP63" i="17"/>
  <c r="V33" i="21"/>
  <c r="AN84" i="17"/>
  <c r="AU58" i="17"/>
  <c r="T25" i="21"/>
  <c r="AV69" i="17"/>
  <c r="AC29" i="21"/>
  <c r="AR70" i="17"/>
  <c r="AR79" i="17"/>
  <c r="BF36" i="21"/>
  <c r="AT82" i="17"/>
  <c r="AQ85" i="17"/>
  <c r="BH30" i="21"/>
  <c r="AP61" i="17"/>
  <c r="BI33" i="21"/>
  <c r="AN105" i="17"/>
  <c r="AN66" i="17"/>
  <c r="AH40" i="21"/>
  <c r="AQ55" i="17"/>
  <c r="AM72" i="17"/>
  <c r="BD86" i="17"/>
  <c r="S94" i="17"/>
  <c r="O17" i="21"/>
  <c r="AL38" i="21"/>
  <c r="AS19" i="21"/>
  <c r="I35" i="21"/>
  <c r="H9" i="21"/>
  <c r="J10" i="21"/>
  <c r="L35" i="21"/>
  <c r="AY21" i="21"/>
  <c r="AI24" i="21"/>
  <c r="BI17" i="21"/>
  <c r="Y33" i="21"/>
  <c r="AM21" i="21"/>
  <c r="AG22" i="21"/>
  <c r="X32" i="21"/>
  <c r="BG13" i="21"/>
  <c r="V38" i="21"/>
  <c r="AC19" i="21"/>
  <c r="BA34" i="21"/>
  <c r="AX25" i="21"/>
  <c r="BG64" i="17"/>
  <c r="BE109" i="17"/>
  <c r="AQ34" i="21"/>
  <c r="BC114" i="17"/>
  <c r="S5" i="21"/>
  <c r="I7" i="21"/>
  <c r="AX6" i="21"/>
  <c r="AH32" i="21"/>
  <c r="AR115" i="17"/>
  <c r="AN108" i="17"/>
  <c r="S38" i="21"/>
  <c r="AU65" i="17"/>
  <c r="Y25" i="21"/>
  <c r="AN101" i="17"/>
  <c r="AM84" i="17"/>
  <c r="J36" i="21"/>
  <c r="AN70" i="17"/>
  <c r="AT106" i="17"/>
  <c r="BH25" i="21"/>
  <c r="AP82" i="17"/>
  <c r="AM85" i="17"/>
  <c r="D107" i="17"/>
  <c r="E69" i="17"/>
  <c r="P18" i="21"/>
  <c r="R19" i="21"/>
  <c r="AL115" i="17"/>
  <c r="X22" i="21"/>
  <c r="C37" i="21"/>
  <c r="O10" i="21"/>
  <c r="BL10" i="21" s="1"/>
  <c r="AL34" i="21"/>
  <c r="AZ22" i="21"/>
  <c r="AW24" i="21"/>
  <c r="BA29" i="21"/>
  <c r="AN19" i="21"/>
  <c r="S35" i="21"/>
  <c r="K7" i="21"/>
  <c r="AX31" i="21"/>
  <c r="BH17" i="21"/>
  <c r="BJ18" i="21"/>
  <c r="BI24" i="21"/>
  <c r="H22" i="21"/>
  <c r="AU36" i="21"/>
  <c r="T30" i="21"/>
  <c r="AU102" i="17"/>
  <c r="Y34" i="21"/>
  <c r="AQ111" i="17"/>
  <c r="AQ72" i="17"/>
  <c r="S25" i="21"/>
  <c r="BC100" i="17"/>
  <c r="AY85" i="17"/>
  <c r="D36" i="21"/>
  <c r="AZ104" i="17"/>
  <c r="BI37" i="21"/>
  <c r="BB59" i="17"/>
  <c r="AZ112" i="17"/>
  <c r="BG30" i="21"/>
  <c r="BG79" i="17"/>
  <c r="BC88" i="17"/>
  <c r="AN39" i="21"/>
  <c r="BG80" i="17"/>
  <c r="AL24" i="21"/>
  <c r="AW106" i="17"/>
  <c r="BG88" i="17"/>
  <c r="BC65" i="17"/>
  <c r="N106" i="17"/>
  <c r="O68" i="17"/>
  <c r="BH13" i="21"/>
  <c r="AM32" i="21"/>
  <c r="F19" i="21"/>
  <c r="J29" i="21"/>
  <c r="U8" i="21"/>
  <c r="AS25" i="21"/>
  <c r="AW30" i="21"/>
  <c r="AJ21" i="21"/>
  <c r="O36" i="21"/>
  <c r="BL36" i="21" s="1"/>
  <c r="V17" i="21"/>
  <c r="Z27" i="21"/>
  <c r="BH19" i="21"/>
  <c r="BJ21" i="21"/>
  <c r="BI27" i="21"/>
  <c r="AR13" i="21"/>
  <c r="W32" i="21"/>
  <c r="AX18" i="21"/>
  <c r="BB28" i="21"/>
  <c r="AD37" i="21"/>
  <c r="AO57" i="17"/>
  <c r="AU93" i="17"/>
  <c r="AB30" i="21"/>
  <c r="AV104" i="17"/>
  <c r="AG34" i="21"/>
  <c r="AR113" i="17"/>
  <c r="AR74" i="17"/>
  <c r="AA25" i="21"/>
  <c r="BM25" i="21" s="1"/>
  <c r="BD102" i="17"/>
  <c r="AZ87" i="17"/>
  <c r="D34" i="21"/>
  <c r="BF114" i="17"/>
  <c r="M39" i="21"/>
  <c r="AZ88" i="17"/>
  <c r="AY79" i="17"/>
  <c r="C30" i="21"/>
  <c r="AZ65" i="17"/>
  <c r="BF101" i="17"/>
  <c r="AN37" i="21"/>
  <c r="BB77" i="17"/>
  <c r="AX86" i="17"/>
  <c r="K67" i="17"/>
  <c r="K91" i="17"/>
  <c r="BC8" i="21"/>
  <c r="R33" i="21"/>
  <c r="Y11" i="21"/>
  <c r="AW29" i="21"/>
  <c r="G18" i="21"/>
  <c r="BI18" i="21"/>
  <c r="AZ29" i="21"/>
  <c r="AE12" i="21"/>
  <c r="BB36" i="21"/>
  <c r="AO9" i="21"/>
  <c r="E28" i="21"/>
  <c r="S12" i="21"/>
  <c r="M13" i="21"/>
  <c r="D27" i="21"/>
  <c r="AM8" i="21"/>
  <c r="BJ32" i="21"/>
  <c r="I11" i="21"/>
  <c r="AG29" i="21"/>
  <c r="AC37" i="21"/>
  <c r="AW113" i="17"/>
  <c r="BG93" i="17"/>
  <c r="W29" i="21"/>
  <c r="BE106" i="17"/>
  <c r="BA91" i="17"/>
  <c r="H39" i="21"/>
  <c r="BC72" i="17"/>
  <c r="N27" i="21"/>
  <c r="AY73" i="17"/>
  <c r="AX56" i="17"/>
  <c r="BG32" i="21"/>
  <c r="BA85" i="17"/>
  <c r="AS108" i="17"/>
  <c r="AZ40" i="21"/>
  <c r="AR5" i="21"/>
  <c r="AX30" i="21"/>
  <c r="AF6" i="21"/>
  <c r="AF41" i="21" s="1"/>
  <c r="G7" i="21"/>
  <c r="AI36" i="21"/>
  <c r="E5" i="21"/>
  <c r="L58" i="17"/>
  <c r="M78" i="17"/>
  <c r="D65" i="17"/>
  <c r="D89" i="17"/>
  <c r="AS95" i="17"/>
  <c r="BH90" i="17"/>
  <c r="BH114" i="17"/>
  <c r="AQ99" i="17"/>
  <c r="BI75" i="17"/>
  <c r="C103" i="17"/>
  <c r="G71" i="17"/>
  <c r="G95" i="17"/>
  <c r="AN85" i="17"/>
  <c r="F77" i="17"/>
  <c r="F101" i="17"/>
  <c r="AT105" i="17"/>
  <c r="D81" i="17"/>
  <c r="F109" i="17"/>
  <c r="AD80" i="17"/>
  <c r="AI112" i="17"/>
  <c r="F78" i="17"/>
  <c r="U99" i="17"/>
  <c r="AC85" i="17"/>
  <c r="C97" i="17"/>
  <c r="AK81" i="17"/>
  <c r="G89" i="17"/>
  <c r="U109" i="17"/>
  <c r="AH97" i="17"/>
  <c r="F95" i="17"/>
  <c r="AE101" i="17"/>
  <c r="Z79" i="17"/>
  <c r="BI103" i="17"/>
  <c r="AK109" i="17"/>
  <c r="E95" i="17"/>
  <c r="Z92" i="17"/>
  <c r="AD95" i="17"/>
  <c r="L112" i="17"/>
  <c r="N59" i="17"/>
  <c r="AE62" i="17"/>
  <c r="AA82" i="17"/>
  <c r="BF107" i="17"/>
  <c r="T74" i="17"/>
  <c r="T98" i="17"/>
  <c r="BA107" i="17"/>
  <c r="N56" i="17"/>
  <c r="N80" i="17"/>
  <c r="BF54" i="17"/>
  <c r="T76" i="17"/>
  <c r="BG78" i="17"/>
  <c r="T99" i="17"/>
  <c r="U61" i="17"/>
  <c r="BD113" i="17"/>
  <c r="Q62" i="17"/>
  <c r="Q86" i="17"/>
  <c r="AZ106" i="17"/>
  <c r="O66" i="17"/>
  <c r="AY95" i="17"/>
  <c r="L108" i="17"/>
  <c r="M70" i="17"/>
  <c r="S106" i="17"/>
  <c r="Z81" i="17"/>
  <c r="AG75" i="17"/>
  <c r="Q71" i="17"/>
  <c r="AB97" i="17"/>
  <c r="U63" i="17"/>
  <c r="AG85" i="17"/>
  <c r="V98" i="17"/>
  <c r="Q88" i="17"/>
  <c r="AB107" i="17"/>
  <c r="AG54" i="17"/>
  <c r="Q96" i="17"/>
  <c r="AB72" i="17"/>
  <c r="BC83" i="17"/>
  <c r="W83" i="17"/>
  <c r="AL77" i="17"/>
  <c r="D86" i="17"/>
  <c r="V93" i="17"/>
  <c r="AB92" i="17"/>
  <c r="AF55" i="17"/>
  <c r="U104" i="17"/>
  <c r="AC114" i="17"/>
  <c r="G85" i="17"/>
  <c r="BB115" i="17"/>
  <c r="R61" i="17"/>
  <c r="BG109" i="17"/>
  <c r="U76" i="17"/>
  <c r="J103" i="17"/>
  <c r="BE82" i="17"/>
  <c r="Q101" i="17"/>
  <c r="R63" i="17"/>
  <c r="BC86" i="17"/>
  <c r="R86" i="17"/>
  <c r="AZ64" i="17"/>
  <c r="M85" i="17"/>
  <c r="M109" i="17"/>
  <c r="AZ72" i="17"/>
  <c r="L91" i="17"/>
  <c r="L115" i="17"/>
  <c r="BF92" i="17"/>
  <c r="U92" i="17"/>
  <c r="P67" i="17"/>
  <c r="J115" i="17"/>
  <c r="AB64" i="17"/>
  <c r="L92" i="17"/>
  <c r="AK87" i="17"/>
  <c r="AH77" i="17"/>
  <c r="U54" i="17"/>
  <c r="Y60" i="17"/>
  <c r="M111" i="17"/>
  <c r="AG84" i="17"/>
  <c r="AC112" i="17"/>
  <c r="M55" i="17"/>
  <c r="V73" i="17"/>
  <c r="AK83" i="17"/>
  <c r="AF111" i="17"/>
  <c r="AC81" i="17"/>
  <c r="K101" i="17"/>
  <c r="AD97" i="17"/>
  <c r="AK114" i="17"/>
  <c r="BD93" i="17"/>
  <c r="AA72" i="17"/>
  <c r="AL57" i="17"/>
  <c r="Z80" i="17"/>
  <c r="H58" i="17"/>
  <c r="AZ80" i="17"/>
  <c r="O80" i="17"/>
  <c r="BE74" i="17"/>
  <c r="R95" i="17"/>
  <c r="S57" i="17"/>
  <c r="BB109" i="17"/>
  <c r="O58" i="17"/>
  <c r="O82" i="17"/>
  <c r="AZ113" i="17"/>
  <c r="O105" i="17"/>
  <c r="AW60" i="17"/>
  <c r="J104" i="17"/>
  <c r="K66" i="17"/>
  <c r="AW84" i="17"/>
  <c r="T107" i="17"/>
  <c r="U69" i="17"/>
  <c r="BD57" i="17"/>
  <c r="R111" i="17"/>
  <c r="M86" i="17"/>
  <c r="AI78" i="17"/>
  <c r="AD75" i="17"/>
  <c r="T108" i="17"/>
  <c r="Y79" i="17"/>
  <c r="AJ66" i="17"/>
  <c r="R73" i="17"/>
  <c r="AA95" i="17"/>
  <c r="K68" i="17"/>
  <c r="AH87" i="17"/>
  <c r="U96" i="17"/>
  <c r="U71" i="17"/>
  <c r="Y54" i="17"/>
  <c r="T5" i="21"/>
  <c r="AH68" i="17"/>
  <c r="AF62" i="17"/>
  <c r="BD85" i="17"/>
  <c r="V81" i="17"/>
  <c r="AF114" i="17"/>
  <c r="E88" i="17"/>
  <c r="AC107" i="17"/>
  <c r="X109" i="17"/>
  <c r="Y80" i="17"/>
  <c r="T92" i="17"/>
  <c r="BG95" i="17"/>
  <c r="BH71" i="17"/>
  <c r="AM58" i="17"/>
  <c r="D112" i="17"/>
  <c r="E74" i="17"/>
  <c r="AP97" i="17"/>
  <c r="BH73" i="17"/>
  <c r="BJ101" i="17"/>
  <c r="BH96" i="17"/>
  <c r="BI58" i="17"/>
  <c r="AP64" i="17"/>
  <c r="H56" i="17"/>
  <c r="H80" i="17"/>
  <c r="AV84" i="17"/>
  <c r="F60" i="17"/>
  <c r="H88" i="17"/>
  <c r="C102" i="17"/>
  <c r="D64" i="17"/>
  <c r="J100" i="17"/>
  <c r="AB82" i="17"/>
  <c r="AK111" i="17"/>
  <c r="H65" i="17"/>
  <c r="AA60" i="17"/>
  <c r="BH97" i="17"/>
  <c r="AB76" i="17"/>
  <c r="AL54" i="17"/>
  <c r="H82" i="17"/>
  <c r="AD92" i="17"/>
  <c r="X92" i="17"/>
  <c r="H90" i="17"/>
  <c r="N115" i="17"/>
  <c r="I93" i="17"/>
  <c r="V78" i="17"/>
  <c r="Z65" i="17"/>
  <c r="F80" i="17"/>
  <c r="X62" i="17"/>
  <c r="AC83" i="17"/>
  <c r="C107" i="17"/>
  <c r="AL110" i="17"/>
  <c r="X98" i="17"/>
  <c r="X78" i="17"/>
  <c r="AQ87" i="17"/>
  <c r="I63" i="17"/>
  <c r="I87" i="17"/>
  <c r="BA72" i="17"/>
  <c r="M107" i="17"/>
  <c r="N69" i="17"/>
  <c r="BE57" i="17"/>
  <c r="T65" i="17"/>
  <c r="AR90" i="17"/>
  <c r="T80" i="17"/>
  <c r="T104" i="17"/>
  <c r="BD78" i="17"/>
  <c r="P113" i="17"/>
  <c r="Q75" i="17"/>
  <c r="AY109" i="17"/>
  <c r="O55" i="17"/>
  <c r="AY60" i="17"/>
  <c r="L97" i="17"/>
  <c r="M59" i="17"/>
  <c r="S95" i="17"/>
  <c r="AF90" i="17"/>
  <c r="X55" i="17"/>
  <c r="Q60" i="17"/>
  <c r="AC54" i="17"/>
  <c r="T114" i="17"/>
  <c r="R75" i="17"/>
  <c r="W79" i="17"/>
  <c r="Q77" i="17"/>
  <c r="AL96" i="17"/>
  <c r="N91" i="17"/>
  <c r="Q85" i="17"/>
  <c r="AB99" i="17"/>
  <c r="R96" i="17"/>
  <c r="AI88" i="17"/>
  <c r="AA108" i="17"/>
  <c r="O59" i="17"/>
  <c r="V112" i="17"/>
  <c r="AH63" i="17"/>
  <c r="L86" i="17"/>
  <c r="V85" i="17"/>
  <c r="X111" i="17"/>
  <c r="AA65" i="17"/>
  <c r="AN110" i="17"/>
  <c r="F102" i="17"/>
  <c r="G64" i="17"/>
  <c r="AQ70" i="17"/>
  <c r="J71" i="17"/>
  <c r="AM110" i="17"/>
  <c r="E94" i="17"/>
  <c r="F56" i="17"/>
  <c r="AP99" i="17"/>
  <c r="G57" i="17"/>
  <c r="G81" i="17"/>
  <c r="AT76" i="17"/>
  <c r="BJ104" i="17"/>
  <c r="AS97" i="17"/>
  <c r="BH84" i="17"/>
  <c r="BH108" i="17"/>
  <c r="AS105" i="17"/>
  <c r="J63" i="17"/>
  <c r="BG114" i="17"/>
  <c r="G90" i="17"/>
  <c r="AL61" i="17"/>
  <c r="BH85" i="17"/>
  <c r="AC59" i="17"/>
  <c r="V57" i="17"/>
  <c r="G107" i="17"/>
  <c r="S69" i="17"/>
  <c r="AB56" i="17"/>
  <c r="P64" i="17"/>
  <c r="AK102" i="17"/>
  <c r="K102" i="17"/>
  <c r="AB96" i="17"/>
  <c r="U94" i="17"/>
  <c r="P89" i="17"/>
  <c r="AK100" i="17"/>
  <c r="AC104" i="17"/>
  <c r="N54" i="17"/>
  <c r="W106" i="17"/>
  <c r="Q108" i="17"/>
  <c r="V66" i="17"/>
  <c r="Z85" i="17"/>
  <c r="AA110" i="17"/>
  <c r="Y59" i="17"/>
  <c r="AS101" i="17"/>
  <c r="C69" i="17"/>
  <c r="E97" i="17"/>
  <c r="F108" i="17"/>
  <c r="G70" i="17"/>
  <c r="AV76" i="17"/>
  <c r="C71" i="17"/>
  <c r="C95" i="17"/>
  <c r="AT80" i="17"/>
  <c r="D56" i="17"/>
  <c r="F84" i="17"/>
  <c r="I114" i="17"/>
  <c r="J76" i="17"/>
  <c r="AQ66" i="17"/>
  <c r="I58" i="17"/>
  <c r="I82" i="17"/>
  <c r="AW86" i="17"/>
  <c r="G62" i="17"/>
  <c r="I90" i="17"/>
  <c r="AA99" i="17"/>
  <c r="AH61" i="17"/>
  <c r="I59" i="17"/>
  <c r="AC115" i="17"/>
  <c r="Z96" i="17"/>
  <c r="F86" i="17"/>
  <c r="Q57" i="17"/>
  <c r="J78" i="17"/>
  <c r="AD63" i="17"/>
  <c r="AG102" i="17"/>
  <c r="I84" i="17"/>
  <c r="AC90" i="17"/>
  <c r="W90" i="17"/>
  <c r="D84" i="17"/>
  <c r="AJ106" i="17"/>
  <c r="H76" i="17"/>
  <c r="W111" i="17"/>
  <c r="AA106" i="17"/>
  <c r="D101" i="17"/>
  <c r="W60" i="17"/>
  <c r="AB81" i="17"/>
  <c r="V82" i="17"/>
  <c r="AH62" i="17"/>
  <c r="BI94" i="17"/>
  <c r="BB66" i="17"/>
  <c r="O103" i="17"/>
  <c r="P65" i="17"/>
  <c r="AY101" i="17"/>
  <c r="L66" i="17"/>
  <c r="L90" i="17"/>
  <c r="AW100" i="17"/>
  <c r="L113" i="17"/>
  <c r="BE72" i="17"/>
  <c r="R109" i="17"/>
  <c r="S71" i="17"/>
  <c r="BE80" i="17"/>
  <c r="Q115" i="17"/>
  <c r="R77" i="17"/>
  <c r="AZ111" i="17"/>
  <c r="P57" i="17"/>
  <c r="U91" i="17"/>
  <c r="AC80" i="17"/>
  <c r="V110" i="17"/>
  <c r="R54" i="17"/>
  <c r="AH95" i="17"/>
  <c r="P95" i="17"/>
  <c r="O81" i="17"/>
  <c r="AD103" i="17"/>
  <c r="S73" i="17"/>
  <c r="AK65" i="17"/>
  <c r="Y58" i="17"/>
  <c r="R79" i="17"/>
  <c r="AF69" i="17"/>
  <c r="M89" i="17"/>
  <c r="M63" i="17"/>
  <c r="X89" i="17"/>
  <c r="Q55" i="17"/>
  <c r="AK93" i="17"/>
  <c r="Q105" i="17"/>
  <c r="M80" i="17"/>
  <c r="U110" i="17"/>
  <c r="AI65" i="17"/>
  <c r="AD71" i="17"/>
  <c r="L7" i="21"/>
  <c r="H110" i="17"/>
  <c r="I72" i="17"/>
  <c r="AR76" i="17"/>
  <c r="BI114" i="17"/>
  <c r="D80" i="17"/>
  <c r="G110" i="17"/>
  <c r="H72" i="17"/>
  <c r="AQ89" i="17"/>
  <c r="I73" i="17"/>
  <c r="I97" i="17"/>
  <c r="AU82" i="17"/>
  <c r="E58" i="17"/>
  <c r="G86" i="17"/>
  <c r="BJ100" i="17"/>
  <c r="C62" i="17"/>
  <c r="AT95" i="17"/>
  <c r="BI106" i="17"/>
  <c r="BJ68" i="17"/>
  <c r="I106" i="17"/>
  <c r="Y81" i="17"/>
  <c r="AE112" i="17"/>
  <c r="Z97" i="17"/>
  <c r="AI63" i="17"/>
  <c r="J61" i="17"/>
  <c r="AB113" i="17"/>
  <c r="Y94" i="17"/>
  <c r="G88" i="17"/>
  <c r="P55" i="17"/>
  <c r="I115" i="17"/>
  <c r="Z72" i="17"/>
  <c r="AF107" i="17"/>
  <c r="G97" i="17"/>
  <c r="V83" i="17"/>
  <c r="AA112" i="17"/>
  <c r="E86" i="17"/>
  <c r="AK108" i="17"/>
  <c r="I78" i="17"/>
  <c r="AE63" i="17"/>
  <c r="X61" i="17"/>
  <c r="AE61" i="17"/>
  <c r="T81" i="17"/>
  <c r="BA95" i="17"/>
  <c r="BB57" i="17"/>
  <c r="AK5" i="21"/>
  <c r="I112" i="17"/>
  <c r="J74" i="17"/>
  <c r="AU105" i="17"/>
  <c r="E73" i="17"/>
  <c r="G101" i="17"/>
  <c r="E96" i="17"/>
  <c r="F58" i="17"/>
  <c r="N7" i="21"/>
  <c r="BJ59" i="17"/>
  <c r="BJ83" i="17"/>
  <c r="AP95" i="17"/>
  <c r="BH63" i="17"/>
  <c r="BJ91" i="17"/>
  <c r="H102" i="17"/>
  <c r="I64" i="17"/>
  <c r="D103" i="17"/>
  <c r="W58" i="17"/>
  <c r="AJ59" i="17"/>
  <c r="BJ92" i="17"/>
  <c r="V68" i="17"/>
  <c r="AD110" i="17"/>
  <c r="AK71" i="17"/>
  <c r="AH100" i="17"/>
  <c r="BJ109" i="17"/>
  <c r="Y76" i="17"/>
  <c r="AD65" i="17"/>
  <c r="C55" i="17"/>
  <c r="AF70" i="17"/>
  <c r="BI60" i="17"/>
  <c r="AB59" i="17"/>
  <c r="AI106" i="17"/>
  <c r="BH83" i="17"/>
  <c r="AC97" i="17"/>
  <c r="X75" i="17"/>
  <c r="H107" i="17"/>
  <c r="AI94" i="17"/>
  <c r="T95" i="17"/>
  <c r="P79" i="17"/>
  <c r="L76" i="17"/>
  <c r="BJ90" i="17"/>
  <c r="BJ114" i="17"/>
  <c r="AO85" i="17"/>
  <c r="G69" i="17"/>
  <c r="G93" i="17"/>
  <c r="AS78" i="17"/>
  <c r="C54" i="17"/>
  <c r="E82" i="17"/>
  <c r="BJ115" i="17"/>
  <c r="C77" i="17"/>
  <c r="AR91" i="17"/>
  <c r="J75" i="17"/>
  <c r="BH64" i="17"/>
  <c r="AN68" i="17"/>
  <c r="H79" i="17"/>
  <c r="BH72" i="17"/>
  <c r="F59" i="17"/>
  <c r="F83" i="17"/>
  <c r="BJ84" i="17"/>
  <c r="Y109" i="17"/>
  <c r="AL56" i="17"/>
  <c r="BG103" i="17"/>
  <c r="X79" i="17"/>
  <c r="V94" i="17"/>
  <c r="Y95" i="17"/>
  <c r="AJ65" i="17"/>
  <c r="BH66" i="17"/>
  <c r="AA111" i="17"/>
  <c r="U111" i="17"/>
  <c r="BH74" i="17"/>
  <c r="X54" i="17"/>
  <c r="BI77" i="17"/>
  <c r="AD94" i="17"/>
  <c r="AJ101" i="17"/>
  <c r="H99" i="17"/>
  <c r="AF78" i="17"/>
  <c r="Z110" i="17"/>
  <c r="F88" i="17"/>
  <c r="AK59" i="17"/>
  <c r="K109" i="17"/>
  <c r="Y78" i="17"/>
  <c r="AT60" i="17"/>
  <c r="BH109" i="17"/>
  <c r="BI71" i="17"/>
  <c r="AO92" i="17"/>
  <c r="P80" i="17"/>
  <c r="P104" i="17"/>
  <c r="BG92" i="17"/>
  <c r="K111" i="17"/>
  <c r="AT93" i="17"/>
  <c r="L64" i="17"/>
  <c r="L88" i="17"/>
  <c r="AR98" i="17"/>
  <c r="S86" i="17"/>
  <c r="S110" i="17"/>
  <c r="BB82" i="17"/>
  <c r="Q90" i="17"/>
  <c r="AM80" i="17"/>
  <c r="O70" i="17"/>
  <c r="O94" i="17"/>
  <c r="K79" i="17"/>
  <c r="AK90" i="17"/>
  <c r="U106" i="17"/>
  <c r="S103" i="17"/>
  <c r="Z73" i="17"/>
  <c r="L98" i="17"/>
  <c r="AA76" i="17"/>
  <c r="AE95" i="17"/>
  <c r="T58" i="17"/>
  <c r="AJ99" i="17"/>
  <c r="W92" i="17"/>
  <c r="T66" i="17"/>
  <c r="Y110" i="17"/>
  <c r="U77" i="17"/>
  <c r="AG99" i="17"/>
  <c r="Y65" i="17"/>
  <c r="Q102" i="17"/>
  <c r="AE66" i="17"/>
  <c r="AG60" i="17"/>
  <c r="O67" i="17"/>
  <c r="AD101" i="17"/>
  <c r="V100" i="17"/>
  <c r="AH60" i="17"/>
  <c r="BG104" i="17"/>
  <c r="T85" i="17"/>
  <c r="T109" i="17"/>
  <c r="BB88" i="17"/>
  <c r="BF112" i="17"/>
  <c r="AZ69" i="17"/>
  <c r="BC99" i="17"/>
  <c r="BD61" i="17"/>
  <c r="AT110" i="17"/>
  <c r="T110" i="17"/>
  <c r="U72" i="17"/>
  <c r="BE5" i="21"/>
  <c r="BE41" i="21" s="1"/>
  <c r="AZ109" i="17"/>
  <c r="BC75" i="17"/>
  <c r="AX65" i="17"/>
  <c r="AX105" i="17"/>
  <c r="AZ76" i="17"/>
  <c r="BF96" i="17"/>
  <c r="BG98" i="17"/>
  <c r="BE95" i="17"/>
  <c r="Z70" i="17"/>
  <c r="AF61" i="17"/>
  <c r="AG76" i="17"/>
  <c r="AB54" i="17"/>
  <c r="I88" i="17"/>
  <c r="AC70" i="17"/>
  <c r="AK60" i="17"/>
  <c r="F115" i="17"/>
  <c r="AB80" i="17"/>
  <c r="W82" i="17"/>
  <c r="AK85" i="17"/>
  <c r="O109" i="17"/>
  <c r="G94" i="17"/>
  <c r="W72" i="17"/>
  <c r="AB61" i="17"/>
  <c r="E59" i="17"/>
  <c r="U112" i="17"/>
  <c r="AB73" i="17"/>
  <c r="AE82" i="17"/>
  <c r="AH110" i="17"/>
  <c r="Q89" i="17"/>
  <c r="AC100" i="17"/>
  <c r="BE113" i="17"/>
  <c r="R78" i="17"/>
  <c r="R102" i="17"/>
  <c r="BG63" i="17"/>
  <c r="K58" i="17"/>
  <c r="BC103" i="17"/>
  <c r="Q54" i="17"/>
  <c r="Q78" i="17"/>
  <c r="BF84" i="17"/>
  <c r="R103" i="17"/>
  <c r="S65" i="17"/>
  <c r="AY104" i="17"/>
  <c r="N64" i="17"/>
  <c r="AX93" i="17"/>
  <c r="K106" i="17"/>
  <c r="L68" i="17"/>
  <c r="AX101" i="17"/>
  <c r="J112" i="17"/>
  <c r="K74" i="17"/>
  <c r="R112" i="17"/>
  <c r="AA64" i="17"/>
  <c r="K107" i="17"/>
  <c r="AK107" i="17"/>
  <c r="AF54" i="17"/>
  <c r="S67" i="17"/>
  <c r="AA58" i="17"/>
  <c r="AL71" i="17"/>
  <c r="P94" i="17"/>
  <c r="AC74" i="17"/>
  <c r="L70" i="17"/>
  <c r="AI89" i="17"/>
  <c r="S109" i="17"/>
  <c r="BB89" i="17"/>
  <c r="AE111" i="17"/>
  <c r="Z113" i="17"/>
  <c r="AJ97" i="17"/>
  <c r="V106" i="17"/>
  <c r="F82" i="17"/>
  <c r="AF76" i="17"/>
  <c r="AH54" i="17"/>
  <c r="AC57" i="17"/>
  <c r="AL79" i="17"/>
  <c r="AU111" i="17"/>
  <c r="D69" i="17"/>
  <c r="AP86" i="17"/>
  <c r="R76" i="17"/>
  <c r="R100" i="17"/>
  <c r="BB74" i="17"/>
  <c r="N109" i="17"/>
  <c r="O71" i="17"/>
  <c r="AZ78" i="17"/>
  <c r="O86" i="17"/>
  <c r="AS92" i="17"/>
  <c r="U82" i="17"/>
  <c r="K55" i="17"/>
  <c r="AT62" i="17"/>
  <c r="T88" i="17"/>
  <c r="T112" i="17"/>
  <c r="BC84" i="17"/>
  <c r="R92" i="17"/>
  <c r="M75" i="17"/>
  <c r="Z99" i="17"/>
  <c r="AE64" i="17"/>
  <c r="T97" i="17"/>
  <c r="AG92" i="17"/>
  <c r="Y96" i="17"/>
  <c r="R62" i="17"/>
  <c r="AA114" i="17"/>
  <c r="K57" i="17"/>
  <c r="Q73" i="17"/>
  <c r="V77" i="17"/>
  <c r="U60" i="17"/>
  <c r="AK101" i="17"/>
  <c r="V90" i="17"/>
  <c r="O106" i="17"/>
  <c r="V54" i="17"/>
  <c r="S98" i="17"/>
  <c r="AJ90" i="17"/>
  <c r="Z106" i="17"/>
  <c r="P61" i="17"/>
  <c r="AD64" i="17"/>
  <c r="AQ81" i="17"/>
  <c r="M54" i="17"/>
  <c r="BC82" i="17"/>
  <c r="AZ101" i="17"/>
  <c r="BA63" i="17"/>
  <c r="P6" i="21"/>
  <c r="BG59" i="17"/>
  <c r="BJ66" i="17"/>
  <c r="AY59" i="17"/>
  <c r="BC90" i="17"/>
  <c r="BF88" i="17"/>
  <c r="BC107" i="17"/>
  <c r="BD69" i="17"/>
  <c r="BI6" i="21"/>
  <c r="BA111" i="17"/>
  <c r="BD77" i="17"/>
  <c r="AY91" i="17"/>
  <c r="AY115" i="17"/>
  <c r="BF89" i="17"/>
  <c r="AB93" i="17"/>
  <c r="AG67" i="17"/>
  <c r="G92" i="17"/>
  <c r="AA103" i="17"/>
  <c r="Y86" i="17"/>
  <c r="AI81" i="17"/>
  <c r="Q113" i="17"/>
  <c r="G109" i="17"/>
  <c r="AE57" i="17"/>
  <c r="AF108" i="17"/>
  <c r="H55" i="17"/>
  <c r="AA78" i="17"/>
  <c r="V80" i="17"/>
  <c r="V89" i="17"/>
  <c r="AF106" i="17"/>
  <c r="E115" i="17"/>
  <c r="X105" i="17"/>
  <c r="AC102" i="17"/>
  <c r="C80" i="17"/>
  <c r="T63" i="17"/>
  <c r="Z115" i="17"/>
  <c r="I5" i="21"/>
  <c r="AS66" i="17"/>
  <c r="I110" i="17"/>
  <c r="J72" i="17"/>
  <c r="AX74" i="17"/>
  <c r="M82" i="17"/>
  <c r="AQ88" i="17"/>
  <c r="S78" i="17"/>
  <c r="S102" i="17"/>
  <c r="AS99" i="17"/>
  <c r="J73" i="17"/>
  <c r="J97" i="17"/>
  <c r="BA80" i="17"/>
  <c r="P88" i="17"/>
  <c r="AV97" i="17"/>
  <c r="N68" i="17"/>
  <c r="N92" i="17"/>
  <c r="AV105" i="17"/>
  <c r="M74" i="17"/>
  <c r="M98" i="17"/>
  <c r="U74" i="17"/>
  <c r="AI91" i="17"/>
  <c r="N77" i="17"/>
  <c r="Y97" i="17"/>
  <c r="AD62" i="17"/>
  <c r="J99" i="17"/>
  <c r="AH94" i="17"/>
  <c r="X94" i="17"/>
  <c r="S64" i="17"/>
  <c r="Z112" i="17"/>
  <c r="N102" i="17"/>
  <c r="Y72" i="17"/>
  <c r="AC91" i="17"/>
  <c r="S81" i="17"/>
  <c r="AC87" i="17"/>
  <c r="AK58" i="17"/>
  <c r="P108" i="17"/>
  <c r="AE103" i="17"/>
  <c r="T100" i="17"/>
  <c r="AI103" i="17"/>
  <c r="W61" i="17"/>
  <c r="X86" i="17"/>
  <c r="AN87" i="17"/>
  <c r="E109" i="17"/>
  <c r="F71" i="17"/>
  <c r="AT68" i="17"/>
  <c r="BG115" i="17"/>
  <c r="BH77" i="17"/>
  <c r="AM96" i="17"/>
  <c r="F73" i="17"/>
  <c r="AN112" i="17"/>
  <c r="F96" i="17"/>
  <c r="G58" i="17"/>
  <c r="AW74" i="17"/>
  <c r="C59" i="17"/>
  <c r="C83" i="17"/>
  <c r="AR105" i="17"/>
  <c r="BI63" i="17"/>
  <c r="AR56" i="17"/>
  <c r="I102" i="17"/>
  <c r="J64" i="17"/>
  <c r="E103" i="17"/>
  <c r="V58" i="17"/>
  <c r="AA79" i="17"/>
  <c r="N60" i="17"/>
  <c r="AI98" i="17"/>
  <c r="Q114" i="17"/>
  <c r="V84" i="17"/>
  <c r="Z87" i="17"/>
  <c r="N85" i="17"/>
  <c r="AG107" i="17"/>
  <c r="AC65" i="17"/>
  <c r="N93" i="17"/>
  <c r="AE83" i="17"/>
  <c r="O104" i="17"/>
  <c r="O69" i="17"/>
  <c r="AE70" i="17"/>
  <c r="L67" i="17"/>
  <c r="AH81" i="17"/>
  <c r="AJ103" i="17"/>
  <c r="T91" i="17"/>
  <c r="Y93" i="17"/>
  <c r="AD77" i="17"/>
  <c r="AG58" i="17"/>
  <c r="AV103" i="17"/>
  <c r="C90" i="17"/>
  <c r="C114" i="17"/>
  <c r="AQ95" i="17"/>
  <c r="H69" i="17"/>
  <c r="H93" i="17"/>
  <c r="AY76" i="17"/>
  <c r="N84" i="17"/>
  <c r="AW66" i="17"/>
  <c r="C115" i="17"/>
  <c r="D77" i="17"/>
  <c r="AT101" i="17"/>
  <c r="K70" i="17"/>
  <c r="K94" i="17"/>
  <c r="AP102" i="17"/>
  <c r="I79" i="17"/>
  <c r="AO83" i="17"/>
  <c r="G59" i="17"/>
  <c r="G83" i="17"/>
  <c r="M114" i="17"/>
  <c r="L111" i="17"/>
  <c r="AD60" i="17"/>
  <c r="K87" i="17"/>
  <c r="AJ93" i="17"/>
  <c r="O79" i="17"/>
  <c r="X95" i="17"/>
  <c r="AC60" i="17"/>
  <c r="K104" i="17"/>
  <c r="AI96" i="17"/>
  <c r="AE108" i="17"/>
  <c r="K112" i="17"/>
  <c r="W67" i="17"/>
  <c r="M61" i="17"/>
  <c r="Y5" i="21"/>
  <c r="W54" i="17"/>
  <c r="T83" i="17"/>
  <c r="AB85" i="17"/>
  <c r="AL60" i="17"/>
  <c r="Q110" i="17"/>
  <c r="AB66" i="17"/>
  <c r="AE54" i="17"/>
  <c r="AB67" i="17"/>
  <c r="AY88" i="17"/>
  <c r="L69" i="17"/>
  <c r="L93" i="17"/>
  <c r="BE69" i="17"/>
  <c r="P110" i="17"/>
  <c r="Q72" i="17"/>
  <c r="AX57" i="17"/>
  <c r="L79" i="17"/>
  <c r="AY113" i="17"/>
  <c r="L94" i="17"/>
  <c r="M56" i="17"/>
  <c r="AU112" i="17"/>
  <c r="T54" i="17"/>
  <c r="T78" i="17"/>
  <c r="BC98" i="17"/>
  <c r="R58" i="17"/>
  <c r="BC57" i="17"/>
  <c r="O100" i="17"/>
  <c r="P62" i="17"/>
  <c r="BE94" i="17"/>
  <c r="W97" i="17"/>
  <c r="AL64" i="17"/>
  <c r="AL76" i="17"/>
  <c r="Y73" i="17"/>
  <c r="BI72" i="17"/>
  <c r="Z89" i="17"/>
  <c r="AI71" i="17"/>
  <c r="I96" i="17"/>
  <c r="Y99" i="17"/>
  <c r="AE98" i="17"/>
  <c r="AJ82" i="17"/>
  <c r="X110" i="17"/>
  <c r="I113" i="17"/>
  <c r="AE88" i="17"/>
  <c r="AH105" i="17"/>
  <c r="G102" i="17"/>
  <c r="AD66" i="17"/>
  <c r="Y100" i="17"/>
  <c r="AB101" i="17"/>
  <c r="AG59" i="17"/>
  <c r="Z90" i="17"/>
  <c r="AI87" i="17"/>
  <c r="AQ91" i="17"/>
  <c r="I83" i="17"/>
  <c r="I107" i="17"/>
  <c r="AS113" i="17"/>
  <c r="BJ55" i="17"/>
  <c r="AP91" i="17"/>
  <c r="G113" i="17"/>
  <c r="H75" i="17"/>
  <c r="AR54" i="17"/>
  <c r="I108" i="17"/>
  <c r="J70" i="17"/>
  <c r="AW57" i="17"/>
  <c r="E61" i="17"/>
  <c r="AT114" i="17"/>
  <c r="BJ103" i="17"/>
  <c r="C65" i="17"/>
  <c r="AU60" i="17"/>
  <c r="BI109" i="17"/>
  <c r="BJ71" i="17"/>
  <c r="I109" i="17"/>
  <c r="AJ96" i="17"/>
  <c r="C66" i="17"/>
  <c r="Z86" i="17"/>
  <c r="AD73" i="17"/>
  <c r="J88" i="17"/>
  <c r="AB70" i="17"/>
  <c r="Y75" i="17"/>
  <c r="G115" i="17"/>
  <c r="AI105" i="17"/>
  <c r="C91" i="17"/>
  <c r="Y115" i="17"/>
  <c r="AC110" i="17"/>
  <c r="S62" i="17"/>
  <c r="AI111" i="17"/>
  <c r="AA61" i="17"/>
  <c r="P97" i="17"/>
  <c r="AF60" i="17"/>
  <c r="T89" i="17"/>
  <c r="AD82" i="17"/>
  <c r="W112" i="17"/>
  <c r="Y67" i="17"/>
  <c r="AK76" i="17"/>
  <c r="AA6" i="21"/>
  <c r="E112" i="17"/>
  <c r="H78" i="17"/>
  <c r="I65" i="17"/>
  <c r="I89" i="17"/>
  <c r="AN60" i="17"/>
  <c r="E114" i="17"/>
  <c r="F76" i="17"/>
  <c r="AV107" i="17"/>
  <c r="F75" i="17"/>
  <c r="H103" i="17"/>
  <c r="BI98" i="17"/>
  <c r="BJ60" i="17"/>
  <c r="AS93" i="17"/>
  <c r="BH104" i="17"/>
  <c r="BI66" i="17"/>
  <c r="AO70" i="17"/>
  <c r="I81" i="17"/>
  <c r="BI74" i="17"/>
  <c r="AI67" i="17"/>
  <c r="AF96" i="17"/>
  <c r="BH105" i="17"/>
  <c r="AA80" i="17"/>
  <c r="W115" i="17"/>
  <c r="I67" i="17"/>
  <c r="Z58" i="17"/>
  <c r="H113" i="17"/>
  <c r="AA74" i="17"/>
  <c r="D5" i="21"/>
  <c r="BI68" i="17"/>
  <c r="Z109" i="17"/>
  <c r="AE106" i="17"/>
  <c r="F103" i="17"/>
  <c r="AI55" i="17"/>
  <c r="BH60" i="17"/>
  <c r="AF65" i="17"/>
  <c r="Y63" i="17"/>
  <c r="G82" i="17"/>
  <c r="AE76" i="17"/>
  <c r="Y108" i="17"/>
  <c r="AD98" i="17"/>
  <c r="H70" i="17"/>
  <c r="BA69" i="17"/>
  <c r="O91" i="17"/>
  <c r="BF63" i="17"/>
  <c r="R106" i="17"/>
  <c r="S68" i="17"/>
  <c r="D6" i="21"/>
  <c r="AX97" i="17"/>
  <c r="BA71" i="17"/>
  <c r="BA94" i="17"/>
  <c r="P54" i="17"/>
  <c r="AX72" i="17"/>
  <c r="K61" i="17"/>
  <c r="K85" i="17"/>
  <c r="AX80" i="17"/>
  <c r="U56" i="17"/>
  <c r="U80" i="17"/>
  <c r="BD100" i="17"/>
  <c r="S60" i="17"/>
  <c r="AW75" i="17"/>
  <c r="AH73" i="17"/>
  <c r="AL99" i="17"/>
  <c r="BF97" i="17"/>
  <c r="Y68" i="17"/>
  <c r="V105" i="17"/>
  <c r="AH78" i="17"/>
  <c r="Z114" i="17"/>
  <c r="J90" i="17"/>
  <c r="AB68" i="17"/>
  <c r="AL62" i="17"/>
  <c r="J98" i="17"/>
  <c r="X97" i="17"/>
  <c r="AD96" i="17"/>
  <c r="AD105" i="17"/>
  <c r="AK106" i="17"/>
  <c r="H96" i="17"/>
  <c r="V70" i="17"/>
  <c r="AA59" i="17"/>
  <c r="F61" i="17"/>
  <c r="AC64" i="17"/>
  <c r="X104" i="17"/>
  <c r="AE92" i="17"/>
  <c r="R91" i="17"/>
  <c r="G61" i="17"/>
  <c r="L80" i="17"/>
  <c r="AN95" i="17"/>
  <c r="D115" i="17"/>
  <c r="E77" i="17"/>
  <c r="AR72" i="17"/>
  <c r="BH100" i="17"/>
  <c r="AR110" i="17"/>
  <c r="BH99" i="17"/>
  <c r="BI61" i="17"/>
  <c r="AQ101" i="17"/>
  <c r="H59" i="17"/>
  <c r="H83" i="17"/>
  <c r="AM62" i="17"/>
  <c r="F63" i="17"/>
  <c r="AV54" i="17"/>
  <c r="C105" i="17"/>
  <c r="D67" i="17"/>
  <c r="BH68" i="17"/>
  <c r="AA93" i="17"/>
  <c r="V71" i="17"/>
  <c r="H92" i="17"/>
  <c r="AF98" i="17"/>
  <c r="BI87" i="17"/>
  <c r="AB57" i="17"/>
  <c r="AE114" i="17"/>
  <c r="H109" i="17"/>
  <c r="R67" i="17"/>
  <c r="X73" i="17"/>
  <c r="I55" i="17"/>
  <c r="AJ107" i="17"/>
  <c r="U58" i="17"/>
  <c r="U73" i="17"/>
  <c r="Z54" i="17"/>
  <c r="Q91" i="17"/>
  <c r="AL102" i="17"/>
  <c r="AB102" i="17"/>
  <c r="O56" i="17"/>
  <c r="AE58" i="17"/>
  <c r="AB94" i="17"/>
  <c r="AG83" i="17"/>
  <c r="AX94" i="17"/>
  <c r="U70" i="17"/>
  <c r="J79" i="17"/>
  <c r="AY90" i="17"/>
  <c r="M112" i="17"/>
  <c r="BG65" i="17"/>
  <c r="S108" i="17"/>
  <c r="T70" i="17"/>
  <c r="AY57" i="17"/>
  <c r="J83" i="17"/>
  <c r="K60" i="17"/>
  <c r="BB96" i="17"/>
  <c r="Q56" i="17"/>
  <c r="BB55" i="17"/>
  <c r="N98" i="17"/>
  <c r="O60" i="17"/>
  <c r="BB63" i="17"/>
  <c r="M104" i="17"/>
  <c r="N66" i="17"/>
  <c r="AJ55" i="17"/>
  <c r="X64" i="17"/>
  <c r="AY75" i="17"/>
  <c r="AI75" i="17"/>
  <c r="AF104" i="17"/>
  <c r="BH78" i="17"/>
  <c r="X66" i="17"/>
  <c r="U103" i="17"/>
  <c r="AI80" i="17"/>
  <c r="Y112" i="17"/>
  <c r="C76" i="17"/>
  <c r="X85" i="17"/>
  <c r="AK75" i="17"/>
  <c r="I57" i="17"/>
  <c r="AB87" i="17"/>
  <c r="X67" i="17"/>
  <c r="AC103" i="17"/>
  <c r="AL108" i="17"/>
  <c r="I98" i="17"/>
  <c r="AC84" i="17"/>
  <c r="AJ109" i="17"/>
  <c r="N83" i="17"/>
  <c r="BD72" i="17"/>
  <c r="Q93" i="17"/>
  <c r="R55" i="17"/>
  <c r="AY96" i="17"/>
  <c r="K75" i="17"/>
  <c r="K99" i="17"/>
  <c r="BC73" i="17"/>
  <c r="Q95" i="17"/>
  <c r="BD105" i="17"/>
  <c r="R56" i="17"/>
  <c r="R80" i="17"/>
  <c r="BB102" i="17"/>
  <c r="N81" i="17"/>
  <c r="N105" i="17"/>
  <c r="AX63" i="17"/>
  <c r="L85" i="17"/>
  <c r="AV94" i="17"/>
  <c r="U62" i="17"/>
  <c r="U86" i="17"/>
  <c r="Q63" i="17"/>
  <c r="AC62" i="17"/>
  <c r="AI64" i="17"/>
  <c r="N90" i="17"/>
  <c r="AE78" i="17"/>
  <c r="R82" i="17"/>
  <c r="AI82" i="17"/>
  <c r="M97" i="17"/>
  <c r="AZ85" i="17"/>
  <c r="AE80" i="17"/>
  <c r="AG111" i="17"/>
  <c r="AG66" i="17"/>
  <c r="AD83" i="17"/>
  <c r="D78" i="17"/>
  <c r="Z64" i="17"/>
  <c r="AF115" i="17"/>
  <c r="BI105" i="17"/>
  <c r="Y74" i="17"/>
  <c r="AE81" i="17"/>
  <c r="AG70" i="17"/>
  <c r="L95" i="17"/>
  <c r="U98" i="17"/>
  <c r="AH85" i="17"/>
  <c r="BA99" i="17"/>
  <c r="N112" i="17"/>
  <c r="O74" i="17"/>
  <c r="BG112" i="17"/>
  <c r="S91" i="17"/>
  <c r="S115" i="17"/>
  <c r="AZ92" i="17"/>
  <c r="N114" i="17"/>
  <c r="BB94" i="17"/>
  <c r="O75" i="17"/>
  <c r="O99" i="17"/>
  <c r="AZ59" i="17"/>
  <c r="K100" i="17"/>
  <c r="L62" i="17"/>
  <c r="BF79" i="17"/>
  <c r="T101" i="17"/>
  <c r="BE100" i="17"/>
  <c r="R81" i="17"/>
  <c r="R105" i="17"/>
  <c r="N82" i="17"/>
  <c r="AE113" i="17"/>
  <c r="AJ67" i="17"/>
  <c r="AK57" i="17"/>
  <c r="W62" i="17"/>
  <c r="AZ77" i="17"/>
  <c r="AJ77" i="17"/>
  <c r="AG106" i="17"/>
  <c r="BI80" i="17"/>
  <c r="W64" i="17"/>
  <c r="AC55" i="17"/>
  <c r="AH93" i="17"/>
  <c r="V67" i="17"/>
  <c r="BI97" i="17"/>
  <c r="AB115" i="17"/>
  <c r="AH112" i="17"/>
  <c r="J59" i="17"/>
  <c r="AA85" i="17"/>
  <c r="W65" i="17"/>
  <c r="AH65" i="17"/>
  <c r="AL91" i="17"/>
  <c r="W109" i="17"/>
  <c r="AD102" i="17"/>
  <c r="AT72" i="17"/>
  <c r="BI67" i="17"/>
  <c r="BI91" i="17"/>
  <c r="AU68" i="17"/>
  <c r="D106" i="17"/>
  <c r="AQ108" i="17"/>
  <c r="J102" i="17"/>
  <c r="BH59" i="17"/>
  <c r="AT97" i="17"/>
  <c r="BI92" i="17"/>
  <c r="BJ54" i="17"/>
  <c r="AN103" i="17"/>
  <c r="G112" i="17"/>
  <c r="AU91" i="17"/>
  <c r="E92" i="17"/>
  <c r="F54" i="17"/>
  <c r="AW103" i="17"/>
  <c r="D98" i="17"/>
  <c r="E60" i="17"/>
  <c r="BI93" i="17"/>
  <c r="AI77" i="17"/>
  <c r="E85" i="17"/>
  <c r="W113" i="17"/>
  <c r="AF93" i="17"/>
  <c r="BJ72" i="17"/>
  <c r="Y89" i="17"/>
  <c r="V102" i="17"/>
  <c r="J96" i="17"/>
  <c r="AH102" i="17"/>
  <c r="F72" i="17"/>
  <c r="W80" i="17"/>
  <c r="AA67" i="17"/>
  <c r="J108" i="17"/>
  <c r="AH84" i="17"/>
  <c r="X112" i="17"/>
  <c r="S70" i="17"/>
  <c r="AC79" i="17"/>
  <c r="L73" i="17"/>
  <c r="AA101" i="17"/>
  <c r="AF66" i="17"/>
  <c r="P87" i="17"/>
  <c r="V86" i="17"/>
  <c r="AW80" i="17"/>
  <c r="U59" i="17"/>
  <c r="U83" i="17"/>
  <c r="AX109" i="17"/>
  <c r="M101" i="17"/>
  <c r="BF76" i="17"/>
  <c r="S97" i="17"/>
  <c r="T59" i="17"/>
  <c r="AX68" i="17"/>
  <c r="U84" i="17"/>
  <c r="J111" i="17"/>
  <c r="BA115" i="17"/>
  <c r="P107" i="17"/>
  <c r="BA66" i="17"/>
  <c r="N87" i="17"/>
  <c r="N111" i="17"/>
  <c r="BA74" i="17"/>
  <c r="M93" i="17"/>
  <c r="N55" i="17"/>
  <c r="U93" i="17"/>
  <c r="X91" i="17"/>
  <c r="N88" i="17"/>
  <c r="AJ80" i="17"/>
  <c r="AC73" i="17"/>
  <c r="J113" i="17"/>
  <c r="X77" i="17"/>
  <c r="AK68" i="17"/>
  <c r="S75" i="17"/>
  <c r="Z93" i="17"/>
  <c r="N113" i="17"/>
  <c r="AH86" i="17"/>
  <c r="AB110" i="17"/>
  <c r="S92" i="17"/>
  <c r="AC76" i="17"/>
  <c r="AI115" i="17"/>
  <c r="AI70" i="17"/>
  <c r="AE60" i="17"/>
  <c r="BE87" i="17"/>
  <c r="AC95" i="17"/>
  <c r="J5" i="21"/>
  <c r="Z108" i="17"/>
  <c r="AK70" i="17"/>
  <c r="AM95" i="17"/>
  <c r="F112" i="17"/>
  <c r="AR89" i="17"/>
  <c r="J65" i="17"/>
  <c r="J89" i="17"/>
  <c r="AP94" i="17"/>
  <c r="Q82" i="17"/>
  <c r="Q106" i="17"/>
  <c r="AN98" i="17"/>
  <c r="G75" i="17"/>
  <c r="AU95" i="17"/>
  <c r="M66" i="17"/>
  <c r="M90" i="17"/>
  <c r="AU103" i="17"/>
  <c r="L72" i="17"/>
  <c r="L96" i="17"/>
  <c r="AQ104" i="17"/>
  <c r="J81" i="17"/>
  <c r="O110" i="17"/>
  <c r="X88" i="17"/>
  <c r="AB91" i="17"/>
  <c r="L81" i="17"/>
  <c r="AL92" i="17"/>
  <c r="V115" i="17"/>
  <c r="T105" i="17"/>
  <c r="Y71" i="17"/>
  <c r="M100" i="17"/>
  <c r="Z74" i="17"/>
  <c r="AD93" i="17"/>
  <c r="L106" i="17"/>
  <c r="AJ98" i="17"/>
  <c r="AD106" i="17"/>
  <c r="R87" i="17"/>
  <c r="AD70" i="17"/>
  <c r="K82" i="17"/>
  <c r="AH101" i="17"/>
  <c r="X63" i="17"/>
  <c r="R104" i="17"/>
  <c r="AA83" i="17"/>
  <c r="R5" i="21"/>
  <c r="AC111" i="17"/>
  <c r="BJ76" i="17"/>
  <c r="C63" i="17"/>
  <c r="C87" i="17"/>
  <c r="AO112" i="17"/>
  <c r="G104" i="17"/>
  <c r="H66" i="17"/>
  <c r="AT115" i="17"/>
  <c r="C57" i="17"/>
  <c r="AO79" i="17"/>
  <c r="C88" i="17"/>
  <c r="C112" i="17"/>
  <c r="AS56" i="17"/>
  <c r="BG67" i="17"/>
  <c r="BH67" i="17"/>
  <c r="AO105" i="17"/>
  <c r="H114" i="17"/>
  <c r="AV93" i="17"/>
  <c r="F94" i="17"/>
  <c r="G56" i="17"/>
  <c r="BJ87" i="17"/>
  <c r="Y82" i="17"/>
  <c r="AD87" i="17"/>
  <c r="BH76" i="17"/>
  <c r="AK98" i="17"/>
  <c r="D68" i="17"/>
  <c r="Y84" i="17"/>
  <c r="AC71" i="17"/>
  <c r="BH93" i="17"/>
  <c r="AA68" i="17"/>
  <c r="U100" i="17"/>
  <c r="BH101" i="17"/>
  <c r="AI104" i="17"/>
  <c r="L104" i="17"/>
  <c r="AC105" i="17"/>
  <c r="W81" i="17"/>
  <c r="T64" i="17"/>
  <c r="AJ113" i="17"/>
  <c r="Z59" i="17"/>
  <c r="Q99" i="17"/>
  <c r="AB77" i="17"/>
  <c r="Y113" i="17"/>
  <c r="X90" i="17"/>
  <c r="AA77" i="17"/>
  <c r="P5" i="21"/>
  <c r="P41" i="21" s="1"/>
  <c r="BC115" i="17"/>
  <c r="L110" i="17"/>
  <c r="BD80" i="17"/>
  <c r="P99" i="17"/>
  <c r="Q61" i="17"/>
  <c r="AW88" i="17"/>
  <c r="L60" i="17"/>
  <c r="AY62" i="17"/>
  <c r="L83" i="17"/>
  <c r="L107" i="17"/>
  <c r="BG86" i="17"/>
  <c r="S105" i="17"/>
  <c r="T67" i="17"/>
  <c r="BC55" i="17"/>
  <c r="Q109" i="17"/>
  <c r="BB68" i="17"/>
  <c r="O89" i="17"/>
  <c r="O113" i="17"/>
  <c r="K90" i="17"/>
  <c r="AJ85" i="17"/>
  <c r="AL107" i="17"/>
  <c r="S114" i="17"/>
  <c r="Z62" i="17"/>
  <c r="L109" i="17"/>
  <c r="AF81" i="17"/>
  <c r="AD114" i="17"/>
  <c r="T69" i="17"/>
  <c r="Z56" i="17"/>
  <c r="AL70" i="17"/>
  <c r="T77" i="17"/>
  <c r="Y91" i="17"/>
  <c r="J87" i="17"/>
  <c r="AE99" i="17"/>
  <c r="AJ112" i="17"/>
  <c r="BC91" i="17"/>
  <c r="AD109" i="17"/>
  <c r="Y111" i="17"/>
  <c r="AK99" i="17"/>
  <c r="AD58" i="17"/>
  <c r="AA71" i="17"/>
  <c r="AI72" i="17"/>
  <c r="AN93" i="17"/>
  <c r="I66" i="17"/>
  <c r="AT64" i="17"/>
  <c r="BI84" i="17"/>
  <c r="BI108" i="17"/>
  <c r="AP114" i="17"/>
  <c r="H106" i="17"/>
  <c r="I68" i="17"/>
  <c r="AO56" i="17"/>
  <c r="I91" i="17"/>
  <c r="AQ83" i="17"/>
  <c r="D90" i="17"/>
  <c r="D114" i="17"/>
  <c r="AV101" i="17"/>
  <c r="C96" i="17"/>
  <c r="D58" i="17"/>
  <c r="AR62" i="17"/>
  <c r="BI100" i="17"/>
  <c r="F70" i="17"/>
  <c r="V64" i="17"/>
  <c r="AJ115" i="17"/>
  <c r="C89" i="17"/>
  <c r="X80" i="17"/>
  <c r="AF58" i="17"/>
  <c r="BI78" i="17"/>
  <c r="AL100" i="17"/>
  <c r="E70" i="17"/>
  <c r="X82" i="17"/>
  <c r="AB69" i="17"/>
  <c r="D76" i="17"/>
  <c r="W85" i="17"/>
  <c r="AB114" i="17"/>
  <c r="J57" i="17"/>
  <c r="AF85" i="17"/>
  <c r="M106" i="17"/>
  <c r="AB103" i="17"/>
  <c r="V79" i="17"/>
  <c r="U66" i="17"/>
  <c r="AJ88" i="17"/>
  <c r="V108" i="17"/>
  <c r="Z82" i="17"/>
  <c r="AN83" i="17"/>
  <c r="F67" i="17"/>
  <c r="F91" i="17"/>
  <c r="AO95" i="17"/>
  <c r="J68" i="17"/>
  <c r="BI99" i="17"/>
  <c r="E67" i="17"/>
  <c r="E91" i="17"/>
  <c r="AO62" i="17"/>
  <c r="G54" i="17"/>
  <c r="G78" i="17"/>
  <c r="AR101" i="17"/>
  <c r="BJ77" i="17"/>
  <c r="D105" i="17"/>
  <c r="BH57" i="17"/>
  <c r="BH81" i="17"/>
  <c r="AR68" i="17"/>
  <c r="J60" i="17"/>
  <c r="J84" i="17"/>
  <c r="G63" i="17"/>
  <c r="AB62" i="17"/>
  <c r="W96" i="17"/>
  <c r="AC78" i="17"/>
  <c r="AJ114" i="17"/>
  <c r="G80" i="17"/>
  <c r="AE94" i="17"/>
  <c r="AB83" i="17"/>
  <c r="D99" i="17"/>
  <c r="AL83" i="17"/>
  <c r="BH75" i="17"/>
  <c r="AC61" i="17"/>
  <c r="AH104" i="17"/>
  <c r="E78" i="17"/>
  <c r="Y64" i="17"/>
  <c r="AD85" i="17"/>
  <c r="BJ105" i="17"/>
  <c r="AF92" i="17"/>
  <c r="F97" i="17"/>
  <c r="V109" i="17"/>
  <c r="Z104" i="17"/>
  <c r="V107" i="17"/>
  <c r="Z61" i="17"/>
  <c r="AV99" i="17"/>
  <c r="C110" i="17"/>
  <c r="D72" i="17"/>
  <c r="AW111" i="17"/>
  <c r="G87" i="17"/>
  <c r="AN77" i="17"/>
  <c r="BJ86" i="17"/>
  <c r="BJ110" i="17"/>
  <c r="AW78" i="17"/>
  <c r="D73" i="17"/>
  <c r="D97" i="17"/>
  <c r="AP58" i="17"/>
  <c r="J93" i="17"/>
  <c r="BJ62" i="17"/>
  <c r="H73" i="17"/>
  <c r="H97" i="17"/>
  <c r="AO87" i="17"/>
  <c r="G79" i="17"/>
  <c r="G103" i="17"/>
  <c r="D82" i="17"/>
  <c r="S61" i="17"/>
  <c r="G72" i="17"/>
  <c r="AF67" i="17"/>
  <c r="AL55" i="17"/>
  <c r="D91" i="17"/>
  <c r="W78" i="17"/>
  <c r="AE56" i="17"/>
  <c r="BJ80" i="17"/>
  <c r="AF113" i="17"/>
  <c r="H91" i="17"/>
  <c r="AE96" i="17"/>
  <c r="AI99" i="17"/>
  <c r="BJ97" i="17"/>
  <c r="P63" i="17"/>
  <c r="V69" i="17"/>
  <c r="K54" i="17"/>
  <c r="AG87" i="17"/>
  <c r="N108" i="17"/>
  <c r="Y90" i="17"/>
  <c r="AC93" i="17"/>
  <c r="Y88" i="17"/>
  <c r="AJ74" i="17"/>
  <c r="AZ70" i="17"/>
  <c r="L105" i="17"/>
  <c r="M67" i="17"/>
  <c r="BA82" i="17"/>
  <c r="P82" i="17"/>
  <c r="AX60" i="17"/>
  <c r="K81" i="17"/>
  <c r="K105" i="17"/>
  <c r="AZ103" i="17"/>
  <c r="M68" i="17"/>
  <c r="M92" i="17"/>
  <c r="BD88" i="17"/>
  <c r="S88" i="17"/>
  <c r="BC101" i="17"/>
  <c r="Q68" i="17"/>
  <c r="Q92" i="17"/>
  <c r="BC109" i="17"/>
  <c r="P74" i="17"/>
  <c r="P98" i="17"/>
  <c r="M77" i="17"/>
  <c r="U102" i="17"/>
  <c r="Q69" i="17"/>
  <c r="AI61" i="17"/>
  <c r="AA62" i="17"/>
  <c r="M94" i="17"/>
  <c r="AL89" i="17"/>
  <c r="AI79" i="17"/>
  <c r="K59" i="17"/>
  <c r="X58" i="17"/>
  <c r="Q94" i="17"/>
  <c r="AF97" i="17"/>
  <c r="Z67" i="17"/>
  <c r="K76" i="17"/>
  <c r="Z103" i="17"/>
  <c r="AI58" i="17"/>
  <c r="AG113" i="17"/>
  <c r="AB79" i="17"/>
  <c r="BE78" i="17"/>
  <c r="AG71" i="17"/>
  <c r="AK97" i="17"/>
  <c r="X65" i="17"/>
  <c r="AB104" i="17"/>
  <c r="AI5" i="21"/>
  <c r="AI41" i="21" s="1"/>
  <c r="BE55" i="17"/>
  <c r="BH62" i="17"/>
  <c r="BH111" i="17"/>
  <c r="BI73" i="17"/>
  <c r="AP87" i="17"/>
  <c r="H71" i="17"/>
  <c r="H95" i="17"/>
  <c r="AN91" i="17"/>
  <c r="I56" i="17"/>
  <c r="BH87" i="17"/>
  <c r="D55" i="17"/>
  <c r="D79" i="17"/>
  <c r="S6" i="21"/>
  <c r="C61" i="17"/>
  <c r="C85" i="17"/>
  <c r="AQ97" i="17"/>
  <c r="BI65" i="17"/>
  <c r="C93" i="17"/>
  <c r="AH72" i="17"/>
  <c r="R98" i="17"/>
  <c r="C86" i="17"/>
  <c r="X107" i="17"/>
  <c r="AL113" i="17"/>
  <c r="BH113" i="17"/>
  <c r="W77" i="17"/>
  <c r="U89" i="17"/>
  <c r="X93" i="17"/>
  <c r="AK67" i="17"/>
  <c r="C111" i="17"/>
  <c r="X74" i="17"/>
  <c r="AC63" i="17"/>
  <c r="I92" i="17"/>
  <c r="AG90" i="17"/>
  <c r="BJ79" i="17"/>
  <c r="AC92" i="17"/>
  <c r="AK103" i="17"/>
  <c r="I101" i="17"/>
  <c r="AB95" i="17"/>
  <c r="W73" i="17"/>
  <c r="AB55" i="17"/>
  <c r="S107" i="17"/>
  <c r="BC112" i="17"/>
  <c r="R72" i="17"/>
  <c r="AW107" i="17"/>
  <c r="U87" i="17"/>
  <c r="J114" i="17"/>
  <c r="BF71" i="17"/>
  <c r="Q112" i="17"/>
  <c r="R74" i="17"/>
  <c r="BD75" i="17"/>
  <c r="R97" i="17"/>
  <c r="AZ115" i="17"/>
  <c r="M96" i="17"/>
  <c r="N58" i="17"/>
  <c r="BA61" i="17"/>
  <c r="L102" i="17"/>
  <c r="M64" i="17"/>
  <c r="BG81" i="17"/>
  <c r="J106" i="17"/>
  <c r="P78" i="17"/>
  <c r="AG78" i="17"/>
  <c r="O101" i="17"/>
  <c r="AW109" i="17"/>
  <c r="V95" i="17"/>
  <c r="AE59" i="17"/>
  <c r="AF89" i="17"/>
  <c r="X71" i="17"/>
  <c r="BJ74" i="17"/>
  <c r="Y87" i="17"/>
  <c r="AJ73" i="17"/>
  <c r="BJ82" i="17"/>
  <c r="V62" i="17"/>
  <c r="AA115" i="17"/>
  <c r="V5" i="21"/>
  <c r="AJ87" i="17"/>
  <c r="BH80" i="17"/>
  <c r="AD86" i="17"/>
  <c r="AI107" i="17"/>
  <c r="H104" i="17"/>
  <c r="Z83" i="17"/>
  <c r="V61" i="17"/>
  <c r="U95" i="17"/>
  <c r="BA64" i="17"/>
  <c r="N101" i="17"/>
  <c r="O63" i="17"/>
  <c r="BF115" i="17"/>
  <c r="S80" i="17"/>
  <c r="S104" i="17"/>
  <c r="AY111" i="17"/>
  <c r="N103" i="17"/>
  <c r="BA97" i="17"/>
  <c r="O64" i="17"/>
  <c r="O88" i="17"/>
  <c r="AY70" i="17"/>
  <c r="K89" i="17"/>
  <c r="K113" i="17"/>
  <c r="BE90" i="17"/>
  <c r="T90" i="17"/>
  <c r="BD103" i="17"/>
  <c r="R70" i="17"/>
  <c r="R94" i="17"/>
  <c r="N71" i="17"/>
  <c r="AI90" i="17"/>
  <c r="Q97" i="17"/>
  <c r="K98" i="17"/>
  <c r="W89" i="17"/>
  <c r="O90" i="17"/>
  <c r="AK82" i="17"/>
  <c r="AB71" i="17"/>
  <c r="K115" i="17"/>
  <c r="W75" i="17"/>
  <c r="AJ81" i="17"/>
  <c r="L61" i="17"/>
  <c r="W56" i="17"/>
  <c r="M72" i="17"/>
  <c r="AL88" i="17"/>
  <c r="AI93" i="17"/>
  <c r="T94" i="17"/>
  <c r="AB74" i="17"/>
  <c r="AK55" i="17"/>
  <c r="AJ72" i="17"/>
  <c r="AA63" i="17"/>
  <c r="AD59" i="17"/>
  <c r="H105" i="17"/>
  <c r="L82" i="17"/>
  <c r="AT103" i="17"/>
  <c r="D71" i="17"/>
  <c r="F99" i="17"/>
  <c r="J67" i="17"/>
  <c r="BH56" i="17"/>
  <c r="J6" i="21"/>
  <c r="BI57" i="17"/>
  <c r="BI81" i="17"/>
  <c r="AM66" i="17"/>
  <c r="G77" i="17"/>
  <c r="I105" i="17"/>
  <c r="E57" i="17"/>
  <c r="E81" i="17"/>
  <c r="AE5" i="21"/>
  <c r="D63" i="17"/>
  <c r="D87" i="17"/>
  <c r="BI90" i="17"/>
  <c r="W70" i="17"/>
  <c r="AC77" i="17"/>
  <c r="AJ69" i="17"/>
  <c r="AG98" i="17"/>
  <c r="BI107" i="17"/>
  <c r="Z78" i="17"/>
  <c r="V113" i="17"/>
  <c r="J69" i="17"/>
  <c r="Y56" i="17"/>
  <c r="AE79" i="17"/>
  <c r="W91" i="17"/>
  <c r="AL69" i="17"/>
  <c r="J86" i="17"/>
  <c r="AD99" i="17"/>
  <c r="Y77" i="17"/>
  <c r="G105" i="17"/>
  <c r="AJ57" i="17"/>
  <c r="BI62" i="17"/>
  <c r="AB90" i="17"/>
  <c r="AL105" i="17"/>
  <c r="AB112" i="17"/>
  <c r="AC106" i="17"/>
  <c r="BE88" i="17"/>
  <c r="T96" i="17"/>
  <c r="AY93" i="17"/>
  <c r="M60" i="17"/>
  <c r="M84" i="17"/>
  <c r="AT78" i="17"/>
  <c r="T82" i="17"/>
  <c r="T106" i="17"/>
  <c r="BF59" i="17"/>
  <c r="U67" i="17"/>
  <c r="BB99" i="17"/>
  <c r="P66" i="17"/>
  <c r="P90" i="17"/>
  <c r="BB107" i="17"/>
  <c r="O72" i="17"/>
  <c r="O96" i="17"/>
  <c r="AX76" i="17"/>
  <c r="M76" i="17"/>
  <c r="R110" i="17"/>
  <c r="T79" i="17"/>
  <c r="Y83" i="17"/>
  <c r="O73" i="17"/>
  <c r="AJ92" i="17"/>
  <c r="AF112" i="17"/>
  <c r="L100" i="17"/>
  <c r="V87" i="17"/>
  <c r="P92" i="17"/>
  <c r="AL84" i="17"/>
  <c r="AA69" i="17"/>
  <c r="O98" i="17"/>
  <c r="AD89" i="17"/>
  <c r="AJ56" i="17"/>
  <c r="U79" i="17"/>
  <c r="AA70" i="17"/>
  <c r="N74" i="17"/>
  <c r="AD5" i="21"/>
  <c r="AD41" i="21" s="1"/>
  <c r="AJ95" i="17"/>
  <c r="J107" i="17"/>
  <c r="X99" i="17"/>
  <c r="AK62" i="17"/>
  <c r="Q81" i="17"/>
  <c r="AP93" i="17"/>
  <c r="G67" i="17"/>
  <c r="G91" i="17"/>
  <c r="BF90" i="17"/>
  <c r="J109" i="17"/>
  <c r="BC68" i="17"/>
  <c r="P105" i="17"/>
  <c r="Q67" i="17"/>
  <c r="AQ96" i="17"/>
  <c r="R84" i="17"/>
  <c r="R108" i="17"/>
  <c r="AX107" i="17"/>
  <c r="M115" i="17"/>
  <c r="AX58" i="17"/>
  <c r="K95" i="17"/>
  <c r="L57" i="17"/>
  <c r="AX66" i="17"/>
  <c r="J95" i="17"/>
  <c r="K63" i="17"/>
  <c r="R101" i="17"/>
  <c r="AA75" i="17"/>
  <c r="K96" i="17"/>
  <c r="AB78" i="17"/>
  <c r="U108" i="17"/>
  <c r="S56" i="17"/>
  <c r="AI97" i="17"/>
  <c r="O93" i="17"/>
  <c r="P83" i="17"/>
  <c r="AC101" i="17"/>
  <c r="L59" i="17"/>
  <c r="P71" i="17"/>
  <c r="AF72" i="17"/>
  <c r="P100" i="17"/>
  <c r="AF68" i="17"/>
  <c r="AL85" i="17"/>
  <c r="N65" i="17"/>
  <c r="W87" i="17"/>
  <c r="R57" i="17"/>
  <c r="AK92" i="17"/>
  <c r="Y104" i="17"/>
  <c r="O85" i="17"/>
  <c r="U81" i="17"/>
  <c r="AN90" i="17"/>
  <c r="O78" i="17"/>
  <c r="O102" i="17"/>
  <c r="BD55" i="17"/>
  <c r="S63" i="17"/>
  <c r="AZ95" i="17"/>
  <c r="N62" i="17"/>
  <c r="N86" i="17"/>
  <c r="BC76" i="17"/>
  <c r="O111" i="17"/>
  <c r="P73" i="17"/>
  <c r="BG61" i="17"/>
  <c r="K72" i="17"/>
  <c r="BF74" i="17"/>
  <c r="S111" i="17"/>
  <c r="T73" i="17"/>
  <c r="BF82" i="17"/>
  <c r="S55" i="17"/>
  <c r="S79" i="17"/>
  <c r="P58" i="17"/>
  <c r="AD56" i="17"/>
  <c r="S112" i="17"/>
  <c r="S77" i="17"/>
  <c r="X81" i="17"/>
  <c r="P75" i="17"/>
  <c r="AK94" i="17"/>
  <c r="AG114" i="17"/>
  <c r="M102" i="17"/>
  <c r="T103" i="17"/>
  <c r="T75" i="17"/>
  <c r="AL67" i="17"/>
  <c r="X56" i="17"/>
  <c r="N57" i="17"/>
  <c r="W114" i="17"/>
  <c r="AG61" i="17"/>
  <c r="K84" i="17"/>
  <c r="Z68" i="17"/>
  <c r="O76" i="17"/>
  <c r="AF63" i="17"/>
  <c r="P103" i="17"/>
  <c r="AD79" i="17"/>
  <c r="AL72" i="17"/>
  <c r="BA86" i="17"/>
  <c r="M73" i="17"/>
  <c r="AY67" i="17"/>
  <c r="C92" i="17"/>
  <c r="D54" i="17"/>
  <c r="AO6" i="21"/>
  <c r="BH55" i="17"/>
  <c r="BH79" i="17"/>
  <c r="T7" i="21"/>
  <c r="BH102" i="17"/>
  <c r="C68" i="17"/>
  <c r="F98" i="17"/>
  <c r="G60" i="17"/>
  <c r="AA5" i="21"/>
  <c r="E104" i="17"/>
  <c r="F66" i="17"/>
  <c r="R6" i="21"/>
  <c r="C108" i="17"/>
  <c r="F74" i="17"/>
  <c r="AG77" i="17"/>
  <c r="T55" i="17"/>
  <c r="E105" i="17"/>
  <c r="V56" i="17"/>
  <c r="AK61" i="17"/>
  <c r="C94" i="17"/>
  <c r="AE93" i="17"/>
  <c r="AC108" i="17"/>
  <c r="AL73" i="17"/>
  <c r="AI102" i="17"/>
  <c r="F92" i="17"/>
  <c r="U101" i="17"/>
  <c r="AG103" i="17"/>
  <c r="BI76" i="17"/>
  <c r="M113" i="17"/>
  <c r="D66" i="17"/>
  <c r="AA57" i="17"/>
  <c r="AJ108" i="17"/>
  <c r="BI85" i="17"/>
  <c r="Z84" i="17"/>
  <c r="AE89" i="17"/>
  <c r="Y106" i="17"/>
  <c r="X57" i="17"/>
  <c r="AP68" i="17"/>
  <c r="I69" i="17"/>
  <c r="AU62" i="17"/>
  <c r="BI111" i="17"/>
  <c r="BJ73" i="17"/>
  <c r="AR97" i="17"/>
  <c r="I71" i="17"/>
  <c r="I95" i="17"/>
  <c r="AP101" i="17"/>
  <c r="J56" i="17"/>
  <c r="AM79" i="17"/>
  <c r="E55" i="17"/>
  <c r="E79" i="17"/>
  <c r="AM87" i="17"/>
  <c r="D61" i="17"/>
  <c r="D85" i="17"/>
  <c r="AS107" i="17"/>
  <c r="BJ65" i="17"/>
  <c r="G99" i="17"/>
  <c r="U107" i="17"/>
  <c r="Y102" i="17"/>
  <c r="O54" i="17"/>
  <c r="T102" i="17"/>
  <c r="AE69" i="17"/>
  <c r="L89" i="17"/>
  <c r="AK95" i="17"/>
  <c r="P81" i="17"/>
  <c r="W93" i="17"/>
  <c r="AB58" i="17"/>
  <c r="O87" i="17"/>
  <c r="AH109" i="17"/>
  <c r="AB63" i="17"/>
  <c r="U68" i="17"/>
  <c r="AA97" i="17"/>
  <c r="N63" i="17"/>
  <c r="AG74" i="17"/>
  <c r="U114" i="17"/>
  <c r="U85" i="17"/>
  <c r="AI83" i="17"/>
  <c r="AK105" i="17"/>
  <c r="AC113" i="17"/>
  <c r="BF81" i="17"/>
  <c r="E106" i="17"/>
  <c r="F68" i="17"/>
  <c r="AR93" i="17"/>
  <c r="J85" i="17"/>
  <c r="BG107" i="17"/>
  <c r="AV70" i="17"/>
  <c r="E108" i="17"/>
  <c r="H74" i="17"/>
  <c r="F69" i="17"/>
  <c r="F93" i="17"/>
  <c r="AU99" i="17"/>
  <c r="BJ94" i="17"/>
  <c r="C56" i="17"/>
  <c r="AQ60" i="17"/>
  <c r="BH98" i="17"/>
  <c r="C64" i="17"/>
  <c r="I75" i="17"/>
  <c r="I99" i="17"/>
  <c r="E76" i="17"/>
  <c r="V101" i="17"/>
  <c r="AA98" i="17"/>
  <c r="BJ95" i="17"/>
  <c r="AJ79" i="17"/>
  <c r="F87" i="17"/>
  <c r="V111" i="17"/>
  <c r="AG95" i="17"/>
  <c r="C74" i="17"/>
  <c r="X87" i="17"/>
  <c r="AD54" i="17"/>
  <c r="C82" i="17"/>
  <c r="AG115" i="17"/>
  <c r="D93" i="17"/>
  <c r="AA94" i="17"/>
  <c r="AE97" i="17"/>
  <c r="K110" i="17"/>
  <c r="AI86" i="17"/>
  <c r="W110" i="17"/>
  <c r="T72" i="17"/>
  <c r="AH89" i="17"/>
  <c r="W102" i="17"/>
  <c r="W76" i="17"/>
  <c r="BB80" i="17"/>
  <c r="AY99" i="17"/>
  <c r="AZ61" i="17"/>
  <c r="W5" i="21"/>
  <c r="W41" i="21" s="1"/>
  <c r="F114" i="17"/>
  <c r="I80" i="17"/>
  <c r="BI113" i="17"/>
  <c r="BJ75" i="17"/>
  <c r="AP5" i="21"/>
  <c r="AP41" i="21" s="1"/>
  <c r="C100" i="17"/>
  <c r="D62" i="17"/>
  <c r="AO93" i="17"/>
  <c r="J58" i="17"/>
  <c r="BI89" i="17"/>
  <c r="G100" i="17"/>
  <c r="H62" i="17"/>
  <c r="AE6" i="21"/>
  <c r="F106" i="17"/>
  <c r="G68" i="17"/>
  <c r="C109" i="17"/>
  <c r="AE86" i="17"/>
  <c r="Z88" i="17"/>
  <c r="AI74" i="17"/>
  <c r="AF74" i="17"/>
  <c r="D88" i="17"/>
  <c r="W105" i="17"/>
  <c r="AE67" i="17"/>
  <c r="BI115" i="17"/>
  <c r="V75" i="17"/>
  <c r="AB106" i="17"/>
  <c r="AE107" i="17"/>
  <c r="AJ104" i="17"/>
  <c r="BJ70" i="17"/>
  <c r="AB88" i="17"/>
  <c r="V88" i="17"/>
  <c r="J94" i="17"/>
  <c r="AH92" i="17"/>
  <c r="C81" i="17"/>
  <c r="Z55" i="17"/>
  <c r="AK110" i="17"/>
  <c r="Z69" i="17"/>
  <c r="AJ75" i="17"/>
  <c r="AZ105" i="17"/>
  <c r="BI56" i="17"/>
  <c r="AV113" i="17"/>
  <c r="E71" i="17"/>
  <c r="AS91" i="17"/>
  <c r="K62" i="17"/>
  <c r="K86" i="17"/>
  <c r="AV72" i="17"/>
  <c r="BJ57" i="17"/>
  <c r="BJ81" i="17"/>
  <c r="AO100" i="17"/>
  <c r="H77" i="17"/>
  <c r="AN81" i="17"/>
  <c r="F57" i="17"/>
  <c r="F81" i="17"/>
  <c r="AN89" i="17"/>
  <c r="E63" i="17"/>
  <c r="E87" i="17"/>
  <c r="M58" i="17"/>
  <c r="AH96" i="17"/>
  <c r="P112" i="17"/>
  <c r="W86" i="17"/>
  <c r="AA89" i="17"/>
  <c r="M83" i="17"/>
  <c r="AF105" i="17"/>
  <c r="U113" i="17"/>
  <c r="J110" i="17"/>
  <c r="X69" i="17"/>
  <c r="Q83" i="17"/>
  <c r="V91" i="17"/>
  <c r="AA56" i="17"/>
  <c r="K65" i="17"/>
  <c r="AG79" i="17"/>
  <c r="L55" i="17"/>
  <c r="S89" i="17"/>
  <c r="AC68" i="17"/>
  <c r="L84" i="17"/>
  <c r="AH76" i="17"/>
  <c r="AE77" i="17"/>
  <c r="U105" i="17"/>
  <c r="I70" i="17"/>
  <c r="BF104" i="17"/>
  <c r="U64" i="17"/>
  <c r="AW5" i="21"/>
  <c r="BI96" i="17"/>
  <c r="BJ58" i="17"/>
  <c r="AM89" i="17"/>
  <c r="H54" i="17"/>
  <c r="J82" i="17"/>
  <c r="BD101" i="17"/>
  <c r="BE63" i="17"/>
  <c r="AT6" i="21"/>
  <c r="D102" i="17"/>
  <c r="E64" i="17"/>
  <c r="AW6" i="21"/>
  <c r="BJ106" i="17"/>
  <c r="E72" i="17"/>
  <c r="BH86" i="17"/>
  <c r="BH110" i="17"/>
  <c r="G84" i="17"/>
  <c r="AE74" i="17"/>
  <c r="AI56" i="17"/>
  <c r="D111" i="17"/>
  <c r="AD84" i="17"/>
  <c r="AB75" i="17"/>
  <c r="AJ76" i="17"/>
  <c r="AG81" i="17"/>
  <c r="E90" i="17"/>
  <c r="V103" i="17"/>
  <c r="AF101" i="17"/>
  <c r="E98" i="17"/>
  <c r="AC89" i="17"/>
  <c r="Y69" i="17"/>
  <c r="Y70" i="17"/>
  <c r="AG109" i="17"/>
  <c r="C72" i="17"/>
  <c r="AA86" i="17"/>
  <c r="T111" i="17"/>
  <c r="BH91" i="17"/>
  <c r="S100" i="17"/>
  <c r="AC96" i="17"/>
  <c r="AC69" i="17"/>
  <c r="BF110" i="17"/>
  <c r="R89" i="17"/>
  <c r="R113" i="17"/>
  <c r="BG106" i="17"/>
  <c r="K77" i="17"/>
  <c r="BD84" i="17"/>
  <c r="BA103" i="17"/>
  <c r="BB65" i="17"/>
  <c r="BG73" i="17"/>
  <c r="R114" i="17"/>
  <c r="S76" i="17"/>
  <c r="BF80" i="17"/>
  <c r="BG82" i="17"/>
  <c r="AY74" i="17"/>
  <c r="L63" i="17"/>
  <c r="BD76" i="17"/>
  <c r="AY82" i="17"/>
  <c r="K69" i="17"/>
  <c r="BD92" i="17"/>
  <c r="AK74" i="17"/>
  <c r="Z75" i="17"/>
  <c r="BH70" i="17"/>
  <c r="AA91" i="17"/>
  <c r="AH69" i="17"/>
  <c r="H94" i="17"/>
  <c r="Z101" i="17"/>
  <c r="X84" i="17"/>
  <c r="AJ83" i="17"/>
  <c r="P111" i="17"/>
  <c r="BH95" i="17"/>
  <c r="AA66" i="17"/>
  <c r="L5" i="21"/>
  <c r="L41" i="21" s="1"/>
  <c r="F100" i="17"/>
  <c r="AE68" i="17"/>
  <c r="Z102" i="17"/>
  <c r="U57" i="17"/>
  <c r="AG108" i="17"/>
  <c r="G55" i="17"/>
  <c r="AF57" i="17"/>
  <c r="Z57" i="17"/>
  <c r="V63" i="17"/>
  <c r="AK77" i="17"/>
  <c r="BD67" i="17"/>
  <c r="O108" i="17"/>
  <c r="P70" i="17"/>
  <c r="BB97" i="17"/>
  <c r="BC59" i="17"/>
  <c r="BA6" i="21"/>
  <c r="BJ98" i="17"/>
  <c r="C60" i="17"/>
  <c r="H7" i="21"/>
  <c r="AY107" i="17"/>
  <c r="BB73" i="17"/>
  <c r="BE103" i="17"/>
  <c r="BF65" i="17"/>
  <c r="BG90" i="17"/>
  <c r="BD109" i="17"/>
  <c r="BE71" i="17"/>
  <c r="AX5" i="21"/>
  <c r="BB113" i="17"/>
  <c r="BE79" i="17"/>
  <c r="AL101" i="17"/>
  <c r="AC56" i="17"/>
  <c r="H86" i="17"/>
  <c r="AD72" i="17"/>
  <c r="AJ58" i="17"/>
  <c r="E113" i="17"/>
  <c r="AC82" i="17"/>
  <c r="AA73" i="17"/>
  <c r="AK78" i="17"/>
  <c r="AH83" i="17"/>
  <c r="H111" i="17"/>
  <c r="AD55" i="17"/>
  <c r="AG110" i="17"/>
  <c r="D57" i="17"/>
  <c r="V114" i="17"/>
  <c r="AC75" i="17"/>
  <c r="X68" i="17"/>
  <c r="AH111" i="17"/>
  <c r="D74" i="17"/>
  <c r="W103" i="17"/>
  <c r="AB100" i="17"/>
  <c r="W63" i="17"/>
  <c r="W88" i="17"/>
  <c r="AR111" i="17"/>
  <c r="BH115" i="17"/>
  <c r="AW105" i="17"/>
  <c r="D92" i="17"/>
  <c r="E54" i="17"/>
  <c r="AU70" i="17"/>
  <c r="BI55" i="17"/>
  <c r="BI79" i="17"/>
  <c r="AS74" i="17"/>
  <c r="BI102" i="17"/>
  <c r="AO114" i="17"/>
  <c r="G98" i="17"/>
  <c r="H60" i="17"/>
  <c r="AP60" i="17"/>
  <c r="F104" i="17"/>
  <c r="G66" i="17"/>
  <c r="AV80" i="17"/>
  <c r="D108" i="17"/>
  <c r="J80" i="17"/>
  <c r="AD61" i="17"/>
  <c r="W59" i="17"/>
  <c r="F105" i="17"/>
  <c r="T71" i="17"/>
  <c r="AC58" i="17"/>
  <c r="O62" i="17"/>
  <c r="AJ100" i="17"/>
  <c r="S54" i="17"/>
  <c r="AE109" i="17"/>
  <c r="Y85" i="17"/>
  <c r="R60" i="17"/>
  <c r="AG82" i="17"/>
  <c r="Y114" i="17"/>
  <c r="L114" i="17"/>
  <c r="X108" i="17"/>
  <c r="P106" i="17"/>
  <c r="N67" i="17"/>
  <c r="AD68" i="17"/>
  <c r="M69" i="17"/>
  <c r="AH88" i="17"/>
  <c r="R99" i="17"/>
  <c r="AD113" i="17"/>
  <c r="S96" i="17"/>
  <c r="BF61" i="17"/>
  <c r="T115" i="17"/>
  <c r="AZ90" i="17"/>
  <c r="M71" i="17"/>
  <c r="M95" i="17"/>
  <c r="AX55" i="17"/>
  <c r="T93" i="17"/>
  <c r="U55" i="17"/>
  <c r="BG56" i="17"/>
  <c r="U78" i="17"/>
  <c r="BC96" i="17"/>
  <c r="P77" i="17"/>
  <c r="P101" i="17"/>
  <c r="BC104" i="17"/>
  <c r="O83" i="17"/>
  <c r="O107" i="17"/>
  <c r="AY65" i="17"/>
  <c r="M87" i="17"/>
  <c r="S59" i="17"/>
  <c r="AL94" i="17"/>
  <c r="X102" i="17"/>
  <c r="O84" i="17"/>
  <c r="AD111" i="17"/>
  <c r="F5" i="21"/>
  <c r="AL59" i="17"/>
  <c r="V60" i="17"/>
  <c r="BA79" i="17"/>
  <c r="AK79" i="17"/>
  <c r="AH108" i="17"/>
  <c r="BA87" i="17"/>
  <c r="AD78" i="17"/>
  <c r="AH113" i="17"/>
  <c r="AK84" i="17"/>
  <c r="N107" i="17"/>
  <c r="BJ99" i="17"/>
  <c r="AA113" i="17"/>
  <c r="AI114" i="17"/>
  <c r="BH88" i="17"/>
  <c r="X72" i="17"/>
  <c r="AA104" i="17"/>
  <c r="U97" i="17"/>
  <c r="AO84" i="17"/>
  <c r="Q74" i="17"/>
  <c r="Q98" i="17"/>
  <c r="AX99" i="17"/>
  <c r="K64" i="17"/>
  <c r="K88" i="17"/>
  <c r="BB84" i="17"/>
  <c r="Q84" i="17"/>
  <c r="BD70" i="17"/>
  <c r="Q107" i="17"/>
  <c r="R69" i="17"/>
  <c r="BA105" i="17"/>
  <c r="N70" i="17"/>
  <c r="N94" i="17"/>
  <c r="AU80" i="17"/>
  <c r="L74" i="17"/>
  <c r="BG76" i="17"/>
  <c r="T113" i="17"/>
  <c r="U75" i="17"/>
  <c r="P114" i="17"/>
  <c r="AG93" i="17"/>
  <c r="Z98" i="17"/>
  <c r="N79" i="17"/>
  <c r="AE105" i="17"/>
  <c r="R71" i="17"/>
  <c r="AJ63" i="17"/>
  <c r="Z60" i="17"/>
  <c r="N96" i="17"/>
  <c r="AE91" i="17"/>
  <c r="AI54" i="17"/>
  <c r="N104" i="17"/>
  <c r="AE72" i="17"/>
  <c r="O115" i="17"/>
  <c r="AJ91" i="17"/>
  <c r="R107" i="17"/>
  <c r="L78" i="17"/>
  <c r="Y101" i="17"/>
  <c r="AJ60" i="17"/>
  <c r="AH115" i="17"/>
  <c r="Y66" i="17"/>
  <c r="AA92" i="17"/>
  <c r="N75" i="17"/>
  <c r="AM93" i="17"/>
  <c r="C113" i="17"/>
  <c r="D75" i="17"/>
  <c r="AN97" i="17"/>
  <c r="G114" i="17"/>
  <c r="AV64" i="17"/>
  <c r="BJ113" i="17"/>
  <c r="C75" i="17"/>
  <c r="AN56" i="17"/>
  <c r="D100" i="17"/>
  <c r="E62" i="17"/>
  <c r="AQ103" i="17"/>
  <c r="BH61" i="17"/>
  <c r="AQ54" i="17"/>
  <c r="H100" i="17"/>
  <c r="I62" i="17"/>
  <c r="AQ62" i="17"/>
  <c r="G106" i="17"/>
  <c r="H68" i="17"/>
  <c r="D109" i="17"/>
  <c r="AF99" i="17"/>
  <c r="H101" i="17"/>
  <c r="AE102" i="17"/>
  <c r="X100" i="17"/>
  <c r="P56" i="17"/>
  <c r="AL75" i="17"/>
  <c r="AD67" i="17"/>
  <c r="M91" i="17"/>
  <c r="AL97" i="17"/>
  <c r="T56" i="17"/>
  <c r="AD107" i="17"/>
  <c r="X83" i="17"/>
  <c r="M108" i="17"/>
  <c r="AF84" i="17"/>
  <c r="U65" i="17"/>
  <c r="K73" i="17"/>
  <c r="Z95" i="17"/>
  <c r="O65" i="17"/>
  <c r="M57" i="17"/>
  <c r="AC66" i="17"/>
  <c r="AX88" i="17"/>
  <c r="BJ56" i="17"/>
  <c r="BB71" i="17"/>
  <c r="P93" i="17"/>
  <c r="AX111" i="17"/>
  <c r="K92" i="17"/>
  <c r="L54" i="17"/>
  <c r="BA100" i="17"/>
  <c r="M79" i="17"/>
  <c r="M103" i="17"/>
  <c r="BE77" i="17"/>
  <c r="S99" i="17"/>
  <c r="BD98" i="17"/>
  <c r="Q79" i="17"/>
  <c r="Q103" i="17"/>
  <c r="BD106" i="17"/>
  <c r="P85" i="17"/>
  <c r="P109" i="17"/>
  <c r="M88" i="17"/>
  <c r="AF80" i="17"/>
  <c r="Q80" i="17"/>
  <c r="AH80" i="17"/>
  <c r="N99" i="17"/>
  <c r="AY83" i="17"/>
  <c r="U90" i="17"/>
  <c r="AD57" i="17"/>
  <c r="AG91" i="17"/>
  <c r="W69" i="17"/>
  <c r="BB81" i="17"/>
  <c r="AL81" i="17"/>
  <c r="AI110" i="17"/>
  <c r="BH103" i="17"/>
  <c r="Z76" i="17"/>
  <c r="AF83" i="17"/>
  <c r="AG63" i="17"/>
  <c r="AK89" i="17"/>
  <c r="BI82" i="17"/>
  <c r="Z111" i="17"/>
  <c r="AK54" i="17"/>
  <c r="W84" i="17"/>
  <c r="AN102" i="17"/>
  <c r="H98" i="17"/>
  <c r="I60" i="17"/>
  <c r="AV111" i="17"/>
  <c r="BJ96" i="17"/>
  <c r="C58" i="17"/>
  <c r="AO99" i="17"/>
  <c r="I54" i="17"/>
  <c r="AQ93" i="17"/>
  <c r="H115" i="17"/>
  <c r="I77" i="17"/>
  <c r="AO58" i="17"/>
  <c r="E102" i="17"/>
  <c r="F64" i="17"/>
  <c r="AU78" i="17"/>
  <c r="C106" i="17"/>
  <c r="AT99" i="17"/>
  <c r="BI86" i="17"/>
  <c r="BI110" i="17"/>
  <c r="H84" i="17"/>
  <c r="AD74" i="17"/>
  <c r="X106" i="17"/>
  <c r="E111" i="17"/>
  <c r="AG101" i="17"/>
  <c r="I103" i="17"/>
  <c r="AD100" i="17"/>
  <c r="W98" i="17"/>
  <c r="Q58" i="17"/>
  <c r="AF77" i="17"/>
  <c r="AA54" i="17"/>
  <c r="Q66" i="17"/>
  <c r="AL104" i="17"/>
  <c r="R85" i="17"/>
  <c r="X70" i="17"/>
  <c r="AB89" i="17"/>
  <c r="N110" i="17"/>
  <c r="AG86" i="17"/>
  <c r="S101" i="17"/>
  <c r="L75" i="17"/>
  <c r="V104" i="17"/>
  <c r="S93" i="17"/>
  <c r="AE104" i="17"/>
  <c r="AV109" i="17"/>
  <c r="F85" i="17"/>
  <c r="AO104" i="17"/>
  <c r="I100" i="17"/>
  <c r="J62" i="17"/>
  <c r="AO97" i="17"/>
  <c r="F55" i="17"/>
  <c r="F79" i="17"/>
  <c r="AM101" i="17"/>
  <c r="F110" i="17"/>
  <c r="AS112" i="17"/>
  <c r="BI101" i="17"/>
  <c r="BJ63" i="17"/>
  <c r="AT58" i="17"/>
  <c r="BH107" i="17"/>
  <c r="BI69" i="17"/>
  <c r="AP107" i="17"/>
  <c r="J54" i="17"/>
  <c r="D83" i="17"/>
  <c r="X115" i="17"/>
  <c r="AL112" i="17"/>
  <c r="BI70" i="17"/>
  <c r="Z91" i="17"/>
  <c r="W104" i="17"/>
  <c r="I94" i="17"/>
  <c r="AG100" i="17"/>
  <c r="BJ89" i="17"/>
  <c r="AA55" i="17"/>
  <c r="AD112" i="17"/>
  <c r="BI95" i="17"/>
  <c r="Z66" i="17"/>
  <c r="AE87" i="17"/>
  <c r="R68" i="17"/>
  <c r="AD81" i="17"/>
  <c r="K71" i="17"/>
  <c r="AE84" i="17"/>
  <c r="X114" i="17"/>
  <c r="R93" i="17"/>
  <c r="AK115" i="17"/>
  <c r="Y57" i="17"/>
  <c r="W99" i="17"/>
  <c r="AL65" i="17"/>
  <c r="AT66" i="17"/>
  <c r="C104" i="17"/>
  <c r="AO89" i="17"/>
  <c r="F111" i="17"/>
  <c r="G73" i="17"/>
  <c r="AM54" i="17"/>
  <c r="C98" i="17"/>
  <c r="D60" i="17"/>
  <c r="AV55" i="17"/>
  <c r="D59" i="17"/>
  <c r="AR95" i="17"/>
  <c r="J55" i="17"/>
  <c r="BG75" i="17"/>
  <c r="AR103" i="17"/>
  <c r="I61" i="17"/>
  <c r="I85" i="17"/>
  <c r="AN64" i="17"/>
  <c r="G65" i="17"/>
  <c r="BJ64" i="17"/>
  <c r="AA88" i="17"/>
  <c r="AE75" i="17"/>
  <c r="I86" i="17"/>
  <c r="AC72" i="17"/>
  <c r="Z77" i="17"/>
  <c r="F113" i="17"/>
  <c r="AH103" i="17"/>
  <c r="J91" i="17"/>
  <c r="AC98" i="17"/>
  <c r="V96" i="17"/>
  <c r="I111" i="17"/>
  <c r="Q65" i="17"/>
  <c r="W71" i="17"/>
  <c r="O95" i="17"/>
  <c r="V65" i="17"/>
  <c r="S87" i="17"/>
  <c r="W68" i="17"/>
  <c r="AA87" i="17"/>
  <c r="O112" i="17"/>
  <c r="AF91" i="17"/>
  <c r="AA100" i="17"/>
  <c r="V99" i="17"/>
  <c r="H85" i="17"/>
  <c r="AW104" i="17"/>
  <c r="L99" i="17"/>
  <c r="BB101" i="17"/>
  <c r="O114" i="17"/>
  <c r="P76" i="17"/>
  <c r="AZ98" i="17"/>
  <c r="L77" i="17"/>
  <c r="L101" i="17"/>
  <c r="AX102" i="17"/>
  <c r="M62" i="17"/>
  <c r="BE107" i="17"/>
  <c r="S58" i="17"/>
  <c r="S82" i="17"/>
  <c r="BE115" i="17"/>
  <c r="R64" i="17"/>
  <c r="R88" i="17"/>
  <c r="BA108" i="17"/>
  <c r="P68" i="17"/>
  <c r="J105" i="17"/>
  <c r="AJ105" i="17"/>
  <c r="V59" i="17"/>
  <c r="R65" i="17"/>
  <c r="AB60" i="17"/>
  <c r="AK69" i="17"/>
  <c r="O92" i="17"/>
  <c r="AD76" i="17"/>
  <c r="S84" i="17"/>
  <c r="AJ84" i="17"/>
  <c r="L87" i="17"/>
  <c r="R90" i="17"/>
  <c r="AA105" i="17"/>
  <c r="AH56" i="17"/>
  <c r="AI95" i="17"/>
  <c r="W108" i="17"/>
  <c r="E80" i="17"/>
  <c r="Y62" i="17"/>
  <c r="AH55" i="17"/>
  <c r="BJ107" i="17"/>
  <c r="U88" i="17"/>
  <c r="AA90" i="17"/>
  <c r="V97" i="17"/>
  <c r="AT54" i="17"/>
  <c r="H63" i="17"/>
  <c r="H87" i="17"/>
  <c r="AU74" i="17"/>
  <c r="BJ69" i="17"/>
  <c r="BJ93" i="17"/>
  <c r="AN54" i="17"/>
  <c r="H89" i="17"/>
  <c r="BH58" i="17"/>
  <c r="H112" i="17"/>
  <c r="I74" i="17"/>
  <c r="AM83" i="17"/>
  <c r="E75" i="17"/>
  <c r="E99" i="17"/>
  <c r="AS103" i="17"/>
  <c r="C79" i="17"/>
  <c r="E107" i="17"/>
  <c r="BI59" i="17"/>
  <c r="BI83" i="17"/>
  <c r="H57" i="17"/>
  <c r="AE55" i="17"/>
  <c r="Y55" i="17"/>
  <c r="E84" i="17"/>
  <c r="R59" i="17"/>
  <c r="I76" i="17"/>
  <c r="AE65" i="17"/>
  <c r="AF100" i="17"/>
  <c r="E93" i="17"/>
  <c r="V76" i="17"/>
  <c r="AA81" i="17"/>
  <c r="E101" i="17"/>
  <c r="AF88" i="17"/>
  <c r="G74" i="17"/>
  <c r="X113" i="17"/>
  <c r="AB108" i="17"/>
  <c r="C99" i="17"/>
  <c r="O61" i="17"/>
  <c r="AF64" i="17"/>
  <c r="L56" i="17"/>
  <c r="AG94" i="17"/>
  <c r="AF56" i="17"/>
  <c r="X76" i="17"/>
  <c r="BE61" i="17"/>
  <c r="Q104" i="17"/>
  <c r="R66" i="17"/>
  <c r="AM6" i="21"/>
  <c r="BF57" i="17"/>
  <c r="BI64" i="17"/>
  <c r="D94" i="17"/>
  <c r="E56" i="17"/>
  <c r="BE86" i="17"/>
  <c r="BB105" i="17"/>
  <c r="BC67" i="17"/>
  <c r="AS5" i="21"/>
  <c r="AS41" i="21" s="1"/>
  <c r="BI104" i="17"/>
  <c r="D70" i="17"/>
  <c r="BF105" i="17"/>
  <c r="BG91" i="17"/>
  <c r="AW96" i="17"/>
  <c r="BE111" i="17"/>
  <c r="BF73" i="17"/>
  <c r="F90" i="17"/>
  <c r="AB105" i="17"/>
  <c r="W107" i="17"/>
  <c r="AH79" i="17"/>
  <c r="R115" i="17"/>
  <c r="F107" i="17"/>
  <c r="AF59" i="17"/>
  <c r="AL63" i="17"/>
  <c r="D96" i="17"/>
  <c r="AD91" i="17"/>
  <c r="Z71" i="17"/>
  <c r="AL80" i="17"/>
  <c r="AI85" i="17"/>
  <c r="D113" i="17"/>
  <c r="Y107" i="17"/>
  <c r="AD104" i="17"/>
  <c r="BJ78" i="17"/>
  <c r="L103" i="17"/>
  <c r="E68" i="17"/>
  <c r="W66" i="17"/>
  <c r="AI113" i="17"/>
  <c r="M81" i="17"/>
  <c r="AF73" i="17"/>
  <c r="BC78" i="17"/>
  <c r="O97" i="17"/>
  <c r="P59" i="17"/>
  <c r="BD114" i="17"/>
  <c r="S74" i="17"/>
  <c r="BA92" i="17"/>
  <c r="N73" i="17"/>
  <c r="N97" i="17"/>
  <c r="BC111" i="17"/>
  <c r="P60" i="17"/>
  <c r="P84" i="17"/>
  <c r="AS100" i="17"/>
  <c r="K83" i="17"/>
  <c r="BF109" i="17"/>
  <c r="T60" i="17"/>
  <c r="T84" i="17"/>
  <c r="BG55" i="17"/>
  <c r="S66" i="17"/>
  <c r="S90" i="17"/>
  <c r="P69" i="17"/>
  <c r="AC99" i="17"/>
  <c r="T61" i="17"/>
  <c r="AF82" i="17"/>
  <c r="W100" i="17"/>
  <c r="P86" i="17"/>
  <c r="AC109" i="17"/>
  <c r="AF109" i="17"/>
  <c r="Q5" i="21"/>
  <c r="Q41" i="21" s="1"/>
  <c r="AE85" i="17"/>
  <c r="T86" i="17"/>
  <c r="AK86" i="17"/>
  <c r="AH91" i="17"/>
  <c r="C84" i="17"/>
  <c r="W95" i="17"/>
  <c r="AC94" i="17"/>
  <c r="AL86" i="17"/>
  <c r="M105" i="17"/>
  <c r="C101" i="17"/>
  <c r="X60" i="17"/>
  <c r="AI57" i="17"/>
  <c r="AE100" i="17"/>
  <c r="AB111" i="17"/>
  <c r="BE20" i="14"/>
  <c r="BG20" i="14" s="1"/>
  <c r="BC20" i="14"/>
  <c r="BQ51" i="17"/>
  <c r="C5" i="25" s="1"/>
  <c r="BK21" i="4"/>
  <c r="BP51" i="17"/>
  <c r="B5" i="25" s="1"/>
  <c r="BS51" i="17"/>
  <c r="E5" i="25" s="1"/>
  <c r="BK20" i="4"/>
  <c r="BR51" i="17"/>
  <c r="D5" i="25" s="1"/>
  <c r="AY21" i="14"/>
  <c r="AY107" i="14" s="1"/>
  <c r="BA21" i="14"/>
  <c r="AW107" i="14"/>
  <c r="BN38" i="21" l="1"/>
  <c r="BM35" i="21"/>
  <c r="BE14" i="14"/>
  <c r="BG14" i="14" s="1"/>
  <c r="BC14" i="14"/>
  <c r="BE7" i="14"/>
  <c r="BG7" i="14" s="1"/>
  <c r="BC7" i="14"/>
  <c r="BN34" i="21"/>
  <c r="AZ41" i="21"/>
  <c r="I85" i="22"/>
  <c r="BK101" i="17"/>
  <c r="AB41" i="21"/>
  <c r="BK79" i="17"/>
  <c r="BK84" i="17"/>
  <c r="X41" i="21"/>
  <c r="AJ116" i="17"/>
  <c r="AJ22" i="4" s="1"/>
  <c r="AJ26" i="4" s="1"/>
  <c r="BK99" i="17"/>
  <c r="BK98" i="17"/>
  <c r="D116" i="17"/>
  <c r="D22" i="4" s="1"/>
  <c r="D26" i="4" s="1"/>
  <c r="BK61" i="17"/>
  <c r="BK89" i="17"/>
  <c r="BK112" i="17"/>
  <c r="BK87" i="17"/>
  <c r="F116" i="17"/>
  <c r="F22" i="4" s="1"/>
  <c r="F26" i="4" s="1"/>
  <c r="BK77" i="17"/>
  <c r="BK95" i="17"/>
  <c r="Y116" i="17"/>
  <c r="Y22" i="4" s="1"/>
  <c r="Y26" i="4" s="1"/>
  <c r="U116" i="17"/>
  <c r="U22" i="4" s="1"/>
  <c r="U26" i="4" s="1"/>
  <c r="BL17" i="21"/>
  <c r="BC116" i="17"/>
  <c r="BC22" i="4" s="1"/>
  <c r="BC26" i="4" s="1"/>
  <c r="BN5" i="21"/>
  <c r="AL41" i="21"/>
  <c r="AY116" i="17"/>
  <c r="BK73" i="17"/>
  <c r="BN40" i="21"/>
  <c r="BB116" i="17"/>
  <c r="BB22" i="4" s="1"/>
  <c r="BB26" i="4" s="1"/>
  <c r="BL11" i="21"/>
  <c r="BL9" i="21"/>
  <c r="BO8" i="21"/>
  <c r="BK27" i="21"/>
  <c r="BP27" i="21"/>
  <c r="BM31" i="21"/>
  <c r="BM34" i="21"/>
  <c r="BO30" i="21"/>
  <c r="BL27" i="21"/>
  <c r="BM29" i="21"/>
  <c r="K41" i="21"/>
  <c r="BM9" i="21"/>
  <c r="BK39" i="21"/>
  <c r="BP39" i="21"/>
  <c r="AM41" i="21"/>
  <c r="Z41" i="21"/>
  <c r="BK13" i="21"/>
  <c r="BP13" i="21"/>
  <c r="BL8" i="21"/>
  <c r="AJ134" i="17"/>
  <c r="AM116" i="17"/>
  <c r="BK113" i="17"/>
  <c r="BK64" i="17"/>
  <c r="BK92" i="17"/>
  <c r="BK111" i="17"/>
  <c r="BK86" i="17"/>
  <c r="BK110" i="17"/>
  <c r="BK88" i="17"/>
  <c r="BK63" i="17"/>
  <c r="BM6" i="21"/>
  <c r="T116" i="17"/>
  <c r="T22" i="4" s="1"/>
  <c r="T26" i="4" s="1"/>
  <c r="V116" i="17"/>
  <c r="V22" i="4" s="1"/>
  <c r="V26" i="4" s="1"/>
  <c r="R116" i="17"/>
  <c r="R22" i="4" s="1"/>
  <c r="R26" i="4" s="1"/>
  <c r="BK71" i="17"/>
  <c r="BK103" i="17"/>
  <c r="BK30" i="21"/>
  <c r="BP30" i="21"/>
  <c r="BN24" i="21"/>
  <c r="S41" i="21"/>
  <c r="BO21" i="21"/>
  <c r="BO36" i="21"/>
  <c r="BK22" i="21"/>
  <c r="BP22" i="21"/>
  <c r="BN27" i="21"/>
  <c r="BO13" i="21"/>
  <c r="BN17" i="21"/>
  <c r="BL19" i="21"/>
  <c r="AR41" i="21"/>
  <c r="BO19" i="21"/>
  <c r="AV41" i="21"/>
  <c r="BD41" i="21"/>
  <c r="BM38" i="21"/>
  <c r="BL34" i="21"/>
  <c r="AU41" i="21"/>
  <c r="BO37" i="21"/>
  <c r="BN12" i="21"/>
  <c r="BK33" i="21"/>
  <c r="BP33" i="21"/>
  <c r="BL39" i="21"/>
  <c r="N41" i="21"/>
  <c r="BD116" i="17"/>
  <c r="BD22" i="4" s="1"/>
  <c r="BD26" i="4" s="1"/>
  <c r="BK35" i="21"/>
  <c r="BP35" i="21"/>
  <c r="AZ116" i="17"/>
  <c r="AZ22" i="4" s="1"/>
  <c r="AZ26" i="4" s="1"/>
  <c r="BL25" i="21"/>
  <c r="T41" i="21"/>
  <c r="BK34" i="21"/>
  <c r="BP34" i="21"/>
  <c r="BM30" i="21"/>
  <c r="AM134" i="17"/>
  <c r="BK60" i="17"/>
  <c r="BK72" i="17"/>
  <c r="AW41" i="21"/>
  <c r="BK81" i="17"/>
  <c r="BK68" i="17"/>
  <c r="M116" i="17"/>
  <c r="M22" i="4" s="1"/>
  <c r="M26" i="4" s="1"/>
  <c r="BK37" i="21"/>
  <c r="BP37" i="21"/>
  <c r="BK7" i="21"/>
  <c r="BP7" i="21"/>
  <c r="BN13" i="21"/>
  <c r="BL5" i="21"/>
  <c r="O41" i="21"/>
  <c r="BM40" i="21"/>
  <c r="BL31" i="21"/>
  <c r="AX41" i="21"/>
  <c r="AG41" i="21"/>
  <c r="BN36" i="21"/>
  <c r="BO28" i="21"/>
  <c r="BF41" i="21"/>
  <c r="AN41" i="21"/>
  <c r="BM28" i="21"/>
  <c r="AS116" i="17"/>
  <c r="AS22" i="4" s="1"/>
  <c r="AS26" i="4" s="1"/>
  <c r="BO38" i="21"/>
  <c r="BN31" i="21"/>
  <c r="BK11" i="21"/>
  <c r="BP11" i="21"/>
  <c r="BM18" i="21"/>
  <c r="BL18" i="21"/>
  <c r="BA41" i="21"/>
  <c r="BI116" i="17"/>
  <c r="BI22" i="4" s="1"/>
  <c r="BI26" i="4" s="1"/>
  <c r="BK24" i="21"/>
  <c r="BP24" i="21"/>
  <c r="BO18" i="21"/>
  <c r="BO27" i="21"/>
  <c r="BL32" i="21"/>
  <c r="BN29" i="21"/>
  <c r="BM8" i="21"/>
  <c r="AP116" i="17"/>
  <c r="AP22" i="4" s="1"/>
  <c r="AP26" i="4" s="1"/>
  <c r="BO29" i="21"/>
  <c r="BE116" i="17"/>
  <c r="BE22" i="4" s="1"/>
  <c r="BE26" i="4" s="1"/>
  <c r="BL13" i="21"/>
  <c r="AC41" i="21"/>
  <c r="BD134" i="17"/>
  <c r="AS134" i="17"/>
  <c r="AT116" i="17"/>
  <c r="BK106" i="17"/>
  <c r="I116" i="17"/>
  <c r="BK75" i="17"/>
  <c r="E116" i="17"/>
  <c r="BK82" i="17"/>
  <c r="BK108" i="17"/>
  <c r="AE41" i="21"/>
  <c r="G116" i="17"/>
  <c r="G22" i="4" s="1"/>
  <c r="G26" i="4" s="1"/>
  <c r="BK57" i="17"/>
  <c r="AR116" i="17"/>
  <c r="AR22" i="4" s="1"/>
  <c r="AR26" i="4" s="1"/>
  <c r="X116" i="17"/>
  <c r="X22" i="4" s="1"/>
  <c r="X26" i="4" s="1"/>
  <c r="BK54" i="17"/>
  <c r="C116" i="17"/>
  <c r="AL116" i="17"/>
  <c r="AL22" i="4" s="1"/>
  <c r="AL26" i="4" s="1"/>
  <c r="BK97" i="17"/>
  <c r="BL38" i="21"/>
  <c r="BO12" i="21"/>
  <c r="BM19" i="21"/>
  <c r="BO7" i="21"/>
  <c r="BL12" i="21"/>
  <c r="BM24" i="21"/>
  <c r="BK21" i="21"/>
  <c r="BP21" i="21"/>
  <c r="BK18" i="21"/>
  <c r="BP18" i="21"/>
  <c r="BK25" i="21"/>
  <c r="BP25" i="21"/>
  <c r="BN28" i="21"/>
  <c r="BK32" i="21"/>
  <c r="BP32" i="21"/>
  <c r="BM33" i="21"/>
  <c r="M41" i="21"/>
  <c r="BG116" i="17"/>
  <c r="BG22" i="4" s="1"/>
  <c r="BG26" i="4" s="1"/>
  <c r="BK12" i="21"/>
  <c r="BP12" i="21"/>
  <c r="BO40" i="21"/>
  <c r="BL40" i="21"/>
  <c r="BK9" i="21"/>
  <c r="BP9" i="21"/>
  <c r="BO10" i="21"/>
  <c r="BB134" i="17"/>
  <c r="Y134" i="17"/>
  <c r="AK116" i="17"/>
  <c r="AK22" i="4" s="1"/>
  <c r="AK26" i="4" s="1"/>
  <c r="L116" i="17"/>
  <c r="BK109" i="17"/>
  <c r="AD116" i="17"/>
  <c r="AD22" i="4" s="1"/>
  <c r="AD26" i="4" s="1"/>
  <c r="BK56" i="17"/>
  <c r="BK94" i="17"/>
  <c r="BK93" i="17"/>
  <c r="R41" i="21"/>
  <c r="Z116" i="17"/>
  <c r="Z22" i="4" s="1"/>
  <c r="Z26" i="4" s="1"/>
  <c r="BK65" i="17"/>
  <c r="BK83" i="17"/>
  <c r="AC116" i="17"/>
  <c r="AC22" i="4" s="1"/>
  <c r="AC26" i="4" s="1"/>
  <c r="BK102" i="17"/>
  <c r="BF116" i="17"/>
  <c r="BF22" i="4" s="1"/>
  <c r="BF26" i="4" s="1"/>
  <c r="F41" i="21"/>
  <c r="BK31" i="21"/>
  <c r="BP31" i="21"/>
  <c r="BH41" i="21"/>
  <c r="BK38" i="21"/>
  <c r="BP38" i="21"/>
  <c r="BO24" i="21"/>
  <c r="BM11" i="21"/>
  <c r="BK70" i="17"/>
  <c r="BK6" i="21"/>
  <c r="BP6" i="21"/>
  <c r="G41" i="21"/>
  <c r="BL33" i="21"/>
  <c r="BN30" i="21"/>
  <c r="BM13" i="21"/>
  <c r="BN10" i="21"/>
  <c r="AJ41" i="21"/>
  <c r="BK10" i="21"/>
  <c r="BP10" i="21"/>
  <c r="BL24" i="21"/>
  <c r="BO33" i="21"/>
  <c r="BA116" i="17"/>
  <c r="BA22" i="4" s="1"/>
  <c r="BA26" i="4" s="1"/>
  <c r="BM7" i="21"/>
  <c r="BM27" i="21"/>
  <c r="BN21" i="21"/>
  <c r="BO17" i="21"/>
  <c r="Y41" i="21"/>
  <c r="BH116" i="17"/>
  <c r="BH22" i="4" s="1"/>
  <c r="BH26" i="4" s="1"/>
  <c r="BN22" i="21"/>
  <c r="BL22" i="21"/>
  <c r="BN8" i="21"/>
  <c r="BK8" i="21"/>
  <c r="BP8" i="21"/>
  <c r="BL35" i="21"/>
  <c r="BM10" i="21"/>
  <c r="C134" i="17"/>
  <c r="BC134" i="17"/>
  <c r="AN116" i="17"/>
  <c r="AN22" i="4" s="1"/>
  <c r="AN26" i="4" s="1"/>
  <c r="BK104" i="17"/>
  <c r="AA116" i="17"/>
  <c r="BK58" i="17"/>
  <c r="AQ116" i="17"/>
  <c r="AQ22" i="4" s="1"/>
  <c r="AQ26" i="4" s="1"/>
  <c r="S116" i="17"/>
  <c r="S22" i="4" s="1"/>
  <c r="S26" i="4" s="1"/>
  <c r="O116" i="17"/>
  <c r="O134" i="17" s="1"/>
  <c r="BJ116" i="17"/>
  <c r="BJ22" i="4" s="1"/>
  <c r="BJ26" i="4" s="1"/>
  <c r="BK105" i="17"/>
  <c r="D41" i="21"/>
  <c r="W116" i="17"/>
  <c r="W22" i="4" s="1"/>
  <c r="W26" i="4" s="1"/>
  <c r="BK114" i="17"/>
  <c r="BK59" i="17"/>
  <c r="AH116" i="17"/>
  <c r="AH22" i="4" s="1"/>
  <c r="AH26" i="4" s="1"/>
  <c r="AF116" i="17"/>
  <c r="AG116" i="17"/>
  <c r="AG22" i="4" s="1"/>
  <c r="AG26" i="4" s="1"/>
  <c r="AH41" i="21"/>
  <c r="AU116" i="17"/>
  <c r="AU22" i="4" s="1"/>
  <c r="AU26" i="4" s="1"/>
  <c r="AT41" i="21"/>
  <c r="U41" i="21"/>
  <c r="BK78" i="17"/>
  <c r="BO35" i="21"/>
  <c r="I41" i="21"/>
  <c r="E41" i="21"/>
  <c r="BK5" i="21"/>
  <c r="BP5" i="21"/>
  <c r="AK41" i="21"/>
  <c r="BL7" i="21"/>
  <c r="BK19" i="21"/>
  <c r="BP19" i="21"/>
  <c r="BO9" i="21"/>
  <c r="BM22" i="21"/>
  <c r="BN35" i="21"/>
  <c r="BO6" i="21"/>
  <c r="C41" i="21"/>
  <c r="BK40" i="21"/>
  <c r="BP40" i="21"/>
  <c r="BO5" i="21"/>
  <c r="AY41" i="21"/>
  <c r="U134" i="17"/>
  <c r="BH134" i="17"/>
  <c r="M134" i="17"/>
  <c r="AP134" i="17"/>
  <c r="H116" i="17"/>
  <c r="H22" i="4" s="1"/>
  <c r="H26" i="4" s="1"/>
  <c r="BK100" i="17"/>
  <c r="BK74" i="17"/>
  <c r="J41" i="21"/>
  <c r="AV116" i="17"/>
  <c r="AV22" i="4" s="1"/>
  <c r="AV26" i="4" s="1"/>
  <c r="P116" i="17"/>
  <c r="P22" i="4" s="1"/>
  <c r="P26" i="4" s="1"/>
  <c r="BK91" i="17"/>
  <c r="BK66" i="17"/>
  <c r="BK115" i="17"/>
  <c r="BK90" i="17"/>
  <c r="BK80" i="17"/>
  <c r="Q116" i="17"/>
  <c r="BK55" i="17"/>
  <c r="BK62" i="17"/>
  <c r="BK69" i="17"/>
  <c r="N116" i="17"/>
  <c r="N22" i="4" s="1"/>
  <c r="N26" i="4" s="1"/>
  <c r="BG41" i="21"/>
  <c r="BB41" i="21"/>
  <c r="BO39" i="21"/>
  <c r="BN19" i="21"/>
  <c r="BO31" i="21"/>
  <c r="BM39" i="21"/>
  <c r="H41" i="21"/>
  <c r="BN6" i="21"/>
  <c r="BN9" i="21"/>
  <c r="BL21" i="21"/>
  <c r="BK36" i="21"/>
  <c r="BP36" i="21"/>
  <c r="BN39" i="21"/>
  <c r="AW116" i="17"/>
  <c r="AW22" i="4" s="1"/>
  <c r="AW26" i="4" s="1"/>
  <c r="BL37" i="21"/>
  <c r="BN11" i="21"/>
  <c r="BM21" i="21"/>
  <c r="BO34" i="21"/>
  <c r="BL29" i="21"/>
  <c r="V41" i="21"/>
  <c r="BL30" i="21"/>
  <c r="AQ41" i="21"/>
  <c r="R134" i="17"/>
  <c r="AN134" i="17"/>
  <c r="T134" i="17"/>
  <c r="AC134" i="17"/>
  <c r="AG134" i="17"/>
  <c r="V134" i="17"/>
  <c r="J116" i="17"/>
  <c r="J22" i="4" s="1"/>
  <c r="J26" i="4" s="1"/>
  <c r="AI116" i="17"/>
  <c r="BM5" i="21"/>
  <c r="AA41" i="21"/>
  <c r="BK85" i="17"/>
  <c r="K116" i="17"/>
  <c r="K22" i="4" s="1"/>
  <c r="K26" i="4" s="1"/>
  <c r="BK96" i="17"/>
  <c r="BK76" i="17"/>
  <c r="AE116" i="17"/>
  <c r="AE22" i="4" s="1"/>
  <c r="AE26" i="4" s="1"/>
  <c r="AB116" i="17"/>
  <c r="AB22" i="4" s="1"/>
  <c r="AB26" i="4" s="1"/>
  <c r="BK107" i="17"/>
  <c r="BO22" i="21"/>
  <c r="BN18" i="21"/>
  <c r="BK28" i="21"/>
  <c r="BP28" i="21"/>
  <c r="BN37" i="21"/>
  <c r="BL28" i="21"/>
  <c r="BJ41" i="21"/>
  <c r="BM32" i="21"/>
  <c r="BL6" i="21"/>
  <c r="BK17" i="21"/>
  <c r="BP17" i="21"/>
  <c r="BK29" i="21"/>
  <c r="BP29" i="21"/>
  <c r="AO41" i="21"/>
  <c r="BM37" i="21"/>
  <c r="BN33" i="21"/>
  <c r="BM17" i="21"/>
  <c r="BM12" i="21"/>
  <c r="BO25" i="21"/>
  <c r="BN25" i="21"/>
  <c r="AX116" i="17"/>
  <c r="AX22" i="4" s="1"/>
  <c r="AX26" i="4" s="1"/>
  <c r="BM36" i="21"/>
  <c r="BO32" i="21"/>
  <c r="BK67" i="17"/>
  <c r="BI41" i="21"/>
  <c r="BC41" i="21"/>
  <c r="BN32" i="21"/>
  <c r="AO116" i="17"/>
  <c r="AO22" i="4" s="1"/>
  <c r="AO26" i="4" s="1"/>
  <c r="AK134" i="17"/>
  <c r="S134" i="17"/>
  <c r="AZ134" i="17"/>
  <c r="K134" i="17"/>
  <c r="X134" i="17"/>
  <c r="BG134" i="17"/>
  <c r="AL134" i="17"/>
  <c r="C65" i="25"/>
  <c r="C78" i="25" s="1"/>
  <c r="BE21" i="14"/>
  <c r="BC21" i="14"/>
  <c r="BC107" i="14" s="1"/>
  <c r="BA107" i="14"/>
  <c r="AD134" i="17" l="1"/>
  <c r="F134" i="17"/>
  <c r="R9" i="17"/>
  <c r="R8" i="4" s="1"/>
  <c r="R12" i="4" s="1"/>
  <c r="R13" i="4" s="1"/>
  <c r="AX134" i="17"/>
  <c r="W134" i="17"/>
  <c r="U9" i="17" s="1"/>
  <c r="AI22" i="4"/>
  <c r="AI26" i="4" s="1"/>
  <c r="AI134" i="17"/>
  <c r="BF134" i="17"/>
  <c r="BP41" i="21"/>
  <c r="AR134" i="17"/>
  <c r="BS116" i="17"/>
  <c r="E31" i="25" s="1"/>
  <c r="AM22" i="4"/>
  <c r="AY22" i="4"/>
  <c r="AY26" i="4" s="1"/>
  <c r="AY134" i="17"/>
  <c r="AB134" i="17"/>
  <c r="AA9" i="17" s="1"/>
  <c r="BK41" i="21"/>
  <c r="AT22" i="4"/>
  <c r="AT26" i="4" s="1"/>
  <c r="AT134" i="17"/>
  <c r="BJ134" i="17"/>
  <c r="AQ134" i="17"/>
  <c r="Q22" i="4"/>
  <c r="Q26" i="4" s="1"/>
  <c r="Q134" i="17"/>
  <c r="BN41" i="21"/>
  <c r="AE134" i="17"/>
  <c r="AW134" i="17"/>
  <c r="BA134" i="17"/>
  <c r="AA22" i="4"/>
  <c r="AA26" i="4" s="1"/>
  <c r="BR116" i="17"/>
  <c r="D31" i="25" s="1"/>
  <c r="I22" i="4"/>
  <c r="I26" i="4" s="1"/>
  <c r="I134" i="17"/>
  <c r="AF22" i="4"/>
  <c r="AF26" i="4" s="1"/>
  <c r="AF134" i="17"/>
  <c r="O22" i="4"/>
  <c r="O26" i="4" s="1"/>
  <c r="BQ116" i="17"/>
  <c r="C31" i="25" s="1"/>
  <c r="BL41" i="21"/>
  <c r="AA134" i="17"/>
  <c r="N134" i="17"/>
  <c r="L9" i="17" s="1"/>
  <c r="Z134" i="17"/>
  <c r="AJ9" i="17"/>
  <c r="BO41" i="21"/>
  <c r="L22" i="4"/>
  <c r="L26" i="4" s="1"/>
  <c r="L134" i="17"/>
  <c r="C22" i="4"/>
  <c r="C26" i="4" s="1"/>
  <c r="BP116" i="17"/>
  <c r="B31" i="25" s="1"/>
  <c r="AH134" i="17"/>
  <c r="P134" i="17"/>
  <c r="BI134" i="17"/>
  <c r="H134" i="17"/>
  <c r="BK116" i="17"/>
  <c r="BK134" i="17"/>
  <c r="E22" i="4"/>
  <c r="E26" i="4" s="1"/>
  <c r="E134" i="17"/>
  <c r="J134" i="17"/>
  <c r="AV134" i="17"/>
  <c r="G134" i="17"/>
  <c r="R13" i="17"/>
  <c r="R14" i="17" s="1"/>
  <c r="BM41" i="21"/>
  <c r="D134" i="17"/>
  <c r="AO134" i="17"/>
  <c r="AM9" i="17" s="1"/>
  <c r="AU134" i="17"/>
  <c r="BE134" i="17"/>
  <c r="D65" i="25"/>
  <c r="D68" i="25"/>
  <c r="D75" i="25"/>
  <c r="D69" i="25"/>
  <c r="D78" i="25"/>
  <c r="D76" i="25"/>
  <c r="D71" i="25"/>
  <c r="D67" i="25"/>
  <c r="D70" i="25"/>
  <c r="D77" i="25"/>
  <c r="D73" i="25"/>
  <c r="D72" i="25"/>
  <c r="D74" i="25"/>
  <c r="D66" i="25"/>
  <c r="D64" i="25"/>
  <c r="J85" i="22"/>
  <c r="BG21" i="14"/>
  <c r="BG107" i="14" s="1"/>
  <c r="BE107" i="14"/>
  <c r="AG9" i="17" l="1"/>
  <c r="AG8" i="4" s="1"/>
  <c r="AG12" i="4" s="1"/>
  <c r="AG13" i="4" s="1"/>
  <c r="I9" i="17"/>
  <c r="I13" i="17" s="1"/>
  <c r="I14" i="17" s="1"/>
  <c r="AP9" i="17"/>
  <c r="AP13" i="17" s="1"/>
  <c r="AP14" i="17" s="1"/>
  <c r="C90" i="25"/>
  <c r="D90" i="25"/>
  <c r="AV9" i="17"/>
  <c r="AV8" i="4" s="1"/>
  <c r="AV12" i="4" s="1"/>
  <c r="AV13" i="4" s="1"/>
  <c r="F9" i="17"/>
  <c r="F8" i="4" s="1"/>
  <c r="C9" i="17"/>
  <c r="C8" i="4" s="1"/>
  <c r="X9" i="17"/>
  <c r="X13" i="17" s="1"/>
  <c r="X14" i="17" s="1"/>
  <c r="AM8" i="4"/>
  <c r="AM13" i="17"/>
  <c r="AM14" i="17" s="1"/>
  <c r="L13" i="17"/>
  <c r="L14" i="17" s="1"/>
  <c r="L8" i="4"/>
  <c r="L12" i="4" s="1"/>
  <c r="L13" i="4" s="1"/>
  <c r="U8" i="4"/>
  <c r="U12" i="4" s="1"/>
  <c r="U13" i="4" s="1"/>
  <c r="U13" i="17"/>
  <c r="U14" i="17" s="1"/>
  <c r="BL22" i="17"/>
  <c r="BL119" i="17"/>
  <c r="BL104" i="17"/>
  <c r="BL125" i="17"/>
  <c r="BL124" i="17"/>
  <c r="BL110" i="17"/>
  <c r="BL85" i="17"/>
  <c r="BL118" i="17"/>
  <c r="BL50" i="17"/>
  <c r="BL45" i="17"/>
  <c r="BL109" i="17"/>
  <c r="BL38" i="17"/>
  <c r="BL77" i="17"/>
  <c r="BL123" i="17"/>
  <c r="BL111" i="17"/>
  <c r="BL93" i="17"/>
  <c r="BL78" i="17"/>
  <c r="BL24" i="17"/>
  <c r="BL30" i="17"/>
  <c r="BL101" i="17"/>
  <c r="BL63" i="17"/>
  <c r="BL39" i="17"/>
  <c r="BL112" i="17"/>
  <c r="BL51" i="17"/>
  <c r="BL82" i="17"/>
  <c r="BL59" i="17"/>
  <c r="BL44" i="17"/>
  <c r="BL68" i="17"/>
  <c r="BL102" i="17"/>
  <c r="BL52" i="17"/>
  <c r="BL28" i="17"/>
  <c r="BL113" i="17"/>
  <c r="BL64" i="17"/>
  <c r="BL133" i="17"/>
  <c r="BL107" i="17"/>
  <c r="BL80" i="17"/>
  <c r="BL34" i="17"/>
  <c r="BL115" i="17"/>
  <c r="BL116" i="17"/>
  <c r="BL97" i="17"/>
  <c r="BL33" i="17"/>
  <c r="BL40" i="17"/>
  <c r="BL66" i="17"/>
  <c r="BL79" i="17"/>
  <c r="BL130" i="17"/>
  <c r="BL37" i="17"/>
  <c r="BL23" i="17"/>
  <c r="BL106" i="17"/>
  <c r="BL21" i="17"/>
  <c r="BL128" i="17"/>
  <c r="BL71" i="17"/>
  <c r="BL56" i="17"/>
  <c r="BL96" i="17"/>
  <c r="BL58" i="17"/>
  <c r="BL69" i="17"/>
  <c r="BL47" i="17"/>
  <c r="BL67" i="17"/>
  <c r="BL105" i="17"/>
  <c r="BL103" i="17"/>
  <c r="BL55" i="17"/>
  <c r="BL57" i="17"/>
  <c r="BL76" i="17"/>
  <c r="BL41" i="17"/>
  <c r="BL94" i="17"/>
  <c r="BL73" i="17"/>
  <c r="BL99" i="17"/>
  <c r="BL86" i="17"/>
  <c r="BL61" i="17"/>
  <c r="BL134" i="17"/>
  <c r="BL127" i="17"/>
  <c r="BL27" i="17"/>
  <c r="BL87" i="17"/>
  <c r="BL88" i="17"/>
  <c r="BL98" i="17"/>
  <c r="BL48" i="17"/>
  <c r="BL19" i="17"/>
  <c r="BL35" i="17"/>
  <c r="BL31" i="17"/>
  <c r="BL26" i="17"/>
  <c r="BL122" i="17"/>
  <c r="BL92" i="17"/>
  <c r="BL49" i="17"/>
  <c r="BL81" i="17"/>
  <c r="BL32" i="17"/>
  <c r="BL62" i="17"/>
  <c r="BL108" i="17"/>
  <c r="BL90" i="17"/>
  <c r="BL100" i="17"/>
  <c r="BL75" i="17"/>
  <c r="BL129" i="17"/>
  <c r="BL126" i="17"/>
  <c r="BL65" i="17"/>
  <c r="BL132" i="17"/>
  <c r="BL42" i="17"/>
  <c r="BL54" i="17"/>
  <c r="BL91" i="17"/>
  <c r="BL36" i="17"/>
  <c r="BL74" i="17"/>
  <c r="BL60" i="17"/>
  <c r="BL120" i="17"/>
  <c r="BL89" i="17"/>
  <c r="BL20" i="17"/>
  <c r="BL114" i="17"/>
  <c r="BL72" i="17"/>
  <c r="BL70" i="17"/>
  <c r="BL46" i="17"/>
  <c r="BL84" i="17"/>
  <c r="BL95" i="17"/>
  <c r="BL131" i="17"/>
  <c r="BL121" i="17"/>
  <c r="BL83" i="17"/>
  <c r="AS9" i="17"/>
  <c r="AJ13" i="17"/>
  <c r="AJ14" i="17" s="1"/>
  <c r="AJ8" i="4"/>
  <c r="AJ12" i="4" s="1"/>
  <c r="AJ13" i="4" s="1"/>
  <c r="AD9" i="17"/>
  <c r="BR13" i="21"/>
  <c r="BQ10" i="21"/>
  <c r="BQ35" i="21"/>
  <c r="BR39" i="21"/>
  <c r="BU25" i="21"/>
  <c r="BV35" i="21"/>
  <c r="BQ33" i="21"/>
  <c r="BS18" i="21"/>
  <c r="BS37" i="21"/>
  <c r="BQ24" i="21"/>
  <c r="BR30" i="21"/>
  <c r="BU9" i="21"/>
  <c r="BU31" i="21"/>
  <c r="BV21" i="21"/>
  <c r="BS39" i="21"/>
  <c r="BT25" i="21"/>
  <c r="BV6" i="21"/>
  <c r="BT7" i="21"/>
  <c r="BT29" i="21"/>
  <c r="BV7" i="21"/>
  <c r="BS38" i="21"/>
  <c r="BS12" i="21"/>
  <c r="BV13" i="21"/>
  <c r="BR18" i="21"/>
  <c r="BQ12" i="21"/>
  <c r="BQ38" i="21"/>
  <c r="BU6" i="21"/>
  <c r="BU28" i="21"/>
  <c r="BV32" i="21"/>
  <c r="BQ36" i="21"/>
  <c r="BS21" i="21"/>
  <c r="BQ5" i="21"/>
  <c r="BQ27" i="21"/>
  <c r="BR32" i="21"/>
  <c r="BU11" i="21"/>
  <c r="BU33" i="21"/>
  <c r="BV24" i="21"/>
  <c r="BT6" i="21"/>
  <c r="BT28" i="21"/>
  <c r="BV29" i="21"/>
  <c r="BT9" i="21"/>
  <c r="BT31" i="21"/>
  <c r="BV41" i="21"/>
  <c r="BV39" i="21"/>
  <c r="BS25" i="21"/>
  <c r="BR21" i="21"/>
  <c r="BQ17" i="21"/>
  <c r="BR12" i="21"/>
  <c r="BU8" i="21"/>
  <c r="BU30" i="21"/>
  <c r="BV10" i="21"/>
  <c r="BR10" i="21"/>
  <c r="BS24" i="21"/>
  <c r="BQ7" i="21"/>
  <c r="BQ29" i="21"/>
  <c r="BR34" i="21"/>
  <c r="BU13" i="21"/>
  <c r="BU35" i="21"/>
  <c r="BV38" i="21"/>
  <c r="BT8" i="21"/>
  <c r="BT30" i="21"/>
  <c r="BV8" i="21"/>
  <c r="BT11" i="21"/>
  <c r="BT33" i="21"/>
  <c r="BQ40" i="21"/>
  <c r="BV17" i="21"/>
  <c r="BS34" i="21"/>
  <c r="BR24" i="21"/>
  <c r="BQ19" i="21"/>
  <c r="BR25" i="21"/>
  <c r="BU10" i="21"/>
  <c r="BU32" i="21"/>
  <c r="BV12" i="21"/>
  <c r="BR22" i="21"/>
  <c r="BS27" i="21"/>
  <c r="BQ9" i="21"/>
  <c r="BQ31" i="21"/>
  <c r="BR36" i="21"/>
  <c r="BU18" i="21"/>
  <c r="BU37" i="21"/>
  <c r="BV5" i="21"/>
  <c r="BT32" i="21"/>
  <c r="BR6" i="21"/>
  <c r="BT13" i="21"/>
  <c r="BT35" i="21"/>
  <c r="BR17" i="21"/>
  <c r="BS40" i="21"/>
  <c r="BS5" i="21"/>
  <c r="BU39" i="21"/>
  <c r="BT34" i="21"/>
  <c r="BT18" i="21"/>
  <c r="BS6" i="21"/>
  <c r="BT39" i="21"/>
  <c r="BR7" i="21"/>
  <c r="BR29" i="21"/>
  <c r="BQ25" i="21"/>
  <c r="BR33" i="21"/>
  <c r="BU17" i="21"/>
  <c r="BU36" i="21"/>
  <c r="BV11" i="21"/>
  <c r="BS9" i="21"/>
  <c r="BS31" i="21"/>
  <c r="BQ13" i="21"/>
  <c r="BQ39" i="21"/>
  <c r="BR40" i="21"/>
  <c r="BU24" i="21"/>
  <c r="BV40" i="21"/>
  <c r="BS17" i="21"/>
  <c r="BT17" i="21"/>
  <c r="BT36" i="21"/>
  <c r="BS22" i="21"/>
  <c r="BT21" i="21"/>
  <c r="BT40" i="21"/>
  <c r="BS8" i="21"/>
  <c r="BQ32" i="21"/>
  <c r="BV36" i="21"/>
  <c r="BR9" i="21"/>
  <c r="BQ6" i="21"/>
  <c r="BQ28" i="21"/>
  <c r="BR35" i="21"/>
  <c r="BU19" i="21"/>
  <c r="BU38" i="21"/>
  <c r="BV19" i="21"/>
  <c r="BS11" i="21"/>
  <c r="BS33" i="21"/>
  <c r="BQ18" i="21"/>
  <c r="BR8" i="21"/>
  <c r="BU5" i="21"/>
  <c r="BU27" i="21"/>
  <c r="BV22" i="21"/>
  <c r="BS28" i="21"/>
  <c r="BT19" i="21"/>
  <c r="BT38" i="21"/>
  <c r="BS32" i="21"/>
  <c r="BT24" i="21"/>
  <c r="BV28" i="21"/>
  <c r="BS19" i="21"/>
  <c r="BQ37" i="21"/>
  <c r="BV25" i="21"/>
  <c r="BT10" i="21"/>
  <c r="BV37" i="21"/>
  <c r="BR5" i="21"/>
  <c r="BR27" i="21"/>
  <c r="BQ22" i="21"/>
  <c r="BR31" i="21"/>
  <c r="BU12" i="21"/>
  <c r="BU34" i="21"/>
  <c r="BV33" i="21"/>
  <c r="BS29" i="21"/>
  <c r="BQ11" i="21"/>
  <c r="BQ34" i="21"/>
  <c r="BR38" i="21"/>
  <c r="BU21" i="21"/>
  <c r="BR28" i="21"/>
  <c r="BT12" i="21"/>
  <c r="BS10" i="21"/>
  <c r="BT37" i="21"/>
  <c r="BV30" i="21"/>
  <c r="BR11" i="21"/>
  <c r="BQ8" i="21"/>
  <c r="BQ30" i="21"/>
  <c r="BR37" i="21"/>
  <c r="BU22" i="21"/>
  <c r="BU40" i="21"/>
  <c r="BV9" i="21"/>
  <c r="BS13" i="21"/>
  <c r="BS35" i="21"/>
  <c r="BQ21" i="21"/>
  <c r="BR19" i="21"/>
  <c r="BU7" i="21"/>
  <c r="BU29" i="21"/>
  <c r="BV34" i="21"/>
  <c r="BS36" i="21"/>
  <c r="BT22" i="21"/>
  <c r="BV31" i="21"/>
  <c r="BT5" i="21"/>
  <c r="BT27" i="21"/>
  <c r="BV27" i="21"/>
  <c r="BS30" i="21"/>
  <c r="BS7" i="21"/>
  <c r="BV18" i="21"/>
  <c r="O9" i="17"/>
  <c r="AA13" i="17"/>
  <c r="AA14" i="17" s="1"/>
  <c r="AA8" i="4"/>
  <c r="B90" i="25"/>
  <c r="BK22" i="4"/>
  <c r="BK26" i="4" s="1"/>
  <c r="AM26" i="4"/>
  <c r="E90" i="25" s="1"/>
  <c r="AG13" i="17" l="1"/>
  <c r="AG14" i="17" s="1"/>
  <c r="I8" i="4"/>
  <c r="I12" i="4" s="1"/>
  <c r="I13" i="4" s="1"/>
  <c r="AP8" i="4"/>
  <c r="AP12" i="4" s="1"/>
  <c r="AP13" i="4" s="1"/>
  <c r="F13" i="17"/>
  <c r="F14" i="17" s="1"/>
  <c r="X8" i="4"/>
  <c r="X12" i="4" s="1"/>
  <c r="X13" i="4" s="1"/>
  <c r="AV13" i="17"/>
  <c r="AV14" i="17" s="1"/>
  <c r="BK9" i="17"/>
  <c r="C13" i="17"/>
  <c r="C14" i="17" s="1"/>
  <c r="BR41" i="21"/>
  <c r="F12" i="4"/>
  <c r="F13" i="4" s="1"/>
  <c r="C12" i="4"/>
  <c r="AS13" i="17"/>
  <c r="AS14" i="17" s="1"/>
  <c r="AS8" i="4"/>
  <c r="AS12" i="4" s="1"/>
  <c r="AS13" i="4" s="1"/>
  <c r="O13" i="17"/>
  <c r="O14" i="17" s="1"/>
  <c r="O8" i="4"/>
  <c r="BL23" i="4"/>
  <c r="BL26" i="4"/>
  <c r="BL24" i="4"/>
  <c r="BL22" i="4"/>
  <c r="BL20" i="4"/>
  <c r="BL21" i="4"/>
  <c r="BL19" i="4"/>
  <c r="BL17" i="4"/>
  <c r="BL25" i="4"/>
  <c r="BL18" i="4"/>
  <c r="AA12" i="4"/>
  <c r="AA13" i="4" s="1"/>
  <c r="BT41" i="21"/>
  <c r="BU41" i="21"/>
  <c r="BS41" i="21"/>
  <c r="BQ41" i="21"/>
  <c r="AD8" i="4"/>
  <c r="AD12" i="4" s="1"/>
  <c r="AD13" i="4" s="1"/>
  <c r="AD13" i="17"/>
  <c r="AD14" i="17" s="1"/>
  <c r="AM12" i="4"/>
  <c r="AM13" i="4" s="1"/>
  <c r="B89" i="25" l="1"/>
  <c r="BK8" i="4"/>
  <c r="D89" i="25"/>
  <c r="E89" i="25"/>
  <c r="C13" i="4"/>
  <c r="O12" i="4"/>
  <c r="O13" i="4" s="1"/>
  <c r="C89" i="25"/>
  <c r="BK13" i="17"/>
  <c r="BK14" i="17"/>
  <c r="BL10" i="17" l="1"/>
  <c r="BL11" i="17"/>
  <c r="BL14" i="17"/>
  <c r="BL13" i="17"/>
  <c r="BL12" i="17"/>
  <c r="BL5" i="17"/>
  <c r="BL9" i="17"/>
  <c r="BK12" i="4"/>
  <c r="BK13" i="4"/>
  <c r="BL10" i="4" l="1"/>
  <c r="BL11" i="4"/>
  <c r="BL13" i="4"/>
  <c r="BL9" i="4"/>
  <c r="BL8" i="4"/>
  <c r="BL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tc={3FDE3412-3D5E-4586-A5EC-216740FC406F}</author>
    <author>tc={75D9E729-5C33-4DA6-8AED-980B504B269C}</author>
    <author>tc={1ADDFC0C-5667-4E5A-A262-7BE07A8F9DCE}</author>
    <author>tc={336046C1-3529-4521-A190-23D374DAAAA4}</author>
    <author>tc={F66BBA28-F706-41D8-BEC7-3D537037BD28}</author>
    <author>tc={6CADF217-2D03-4DC9-96A0-767B9D8B544C}</author>
    <author>tc={4F30D6A6-B1F0-49ED-BE5C-0A4026FF0FCB}</author>
    <author>tc={B28A1711-9F0A-487D-96A6-A10ED14F5A61}</author>
    <author>tc={93F14E8E-241E-4F28-9121-B0DCE2534E70}</author>
    <author>tc={D3A6B551-E862-4777-A646-E5565DABF663}</author>
    <author>tc={E0E99234-CEC2-4F4E-9A12-7BC82716B1B0}</author>
    <author>tc={6D297EDA-AE4B-42D8-858A-87E1E69B59B2}</author>
    <author>tc={07382BFD-9848-4216-A55F-FCBDDBCCF197}</author>
    <author>tc={17ADBD93-F381-4B20-AFD8-C07565D596F1}</author>
  </authors>
  <commentList>
    <comment ref="AJ7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Analista de Meio Ambiente Economista / CBO: 2512-30 /Fonte: salario.com.br Em 18/11/2021</t>
      </text>
    </comment>
    <comment ref="AJ8" authorId="1" shapeId="0" xr:uid="{00000000-0006-0000-05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Cargo: Biólogo em MG / CBO:2211-05 /Fonte: salario.com.br / Em 18/11/2021</t>
      </text>
    </comment>
    <comment ref="AJ9" authorId="2" shapeId="0" xr:uid="{00000000-0006-0000-05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Adotado cargo de Tecnico Ambiental Ensino médio completo Região MG / Fonte: Salarios.com.br em 18/11/2021</t>
      </text>
    </comment>
    <comment ref="AJ10" authorId="3" shapeId="0" xr:uid="{00000000-0006-0000-05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Ref. Cargo de Assistente administrativo em MG /CBO:4110-10/Fonte: salario.com.br / Em 19/11/2021</t>
      </text>
    </comment>
    <comment ref="AJ11" authorId="4" shapeId="0" xr:uid="{00000000-0006-0000-05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Encarregado da Área Florestal (Salario.com.br) em 18/11/2021</t>
      </text>
    </comment>
    <comment ref="AJ12" authorId="5" shapeId="0" xr:uid="{00000000-0006-0000-05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Considerado cargo de Ajudantes (CBO:5134-35) /Fonte: salario.com.br/Consulta em 18/18/2021</t>
      </text>
    </comment>
    <comment ref="AJ13" authorId="6" shapeId="0" xr:uid="{00000000-0006-0000-05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Considerado cargo de Ajudantes (CBO:5134-35) /Fonte: salario.com.br/Consulta em 18/18/2021</t>
      </text>
    </comment>
    <comment ref="AJ14" authorId="7" shapeId="0" xr:uid="{00000000-0006-0000-05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Diretor Geral de empresas e Organizações em SP / CBO:1210-10 / Fonte: salario.com.br Em 18/11/2021</t>
      </text>
    </comment>
    <comment ref="AJ15" authorId="8" shapeId="0" xr:uid="{00000000-0006-0000-05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 Diretor Administrativo Financeiro /CBO: 1231-10 / Fonte salario.com.br Em 19/11/2021</t>
      </text>
    </comment>
    <comment ref="AJ16" authorId="9" shapeId="0" xr:uid="{00000000-0006-0000-05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Referencia Cargo Gerente de Planejamento e Novos Projetos/CBO:1426-05/Fonte: salario.com.br Em 18/11/2021</t>
      </text>
    </comment>
    <comment ref="AJ17" authorId="10" shapeId="0" xr:uid="{00000000-0006-0000-05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Referencia Cargo Gerente de Planejamento e Novos Projetos/CBO:1426-05/Fonte: salario.com.br Em 18/11/2021</t>
      </text>
    </comment>
    <comment ref="AJ18" authorId="11" shapeId="0" xr:uid="{00000000-0006-0000-05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 Engº Agrônomo Solos / CBO: 2221-10 / Fonte: salario.com.br / Jornada 44 horas semanais /Em 18/11/2021</t>
      </text>
    </comment>
    <comment ref="AJ19" authorId="12" shapeId="0" xr:uid="{00000000-0006-0000-05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Referencia Cargo Coordenador Administrativo / Base salario.com.br / Jornada: 44 horas semanais / CBO: 4101-05). Em 18/11/2021</t>
      </text>
    </comment>
    <comment ref="AJ21" authorId="13" shapeId="0" xr:uid="{00000000-0006-0000-05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Cargo Assistente administrativo SP (CBO:4110-10)/Fonte: salario.com.br Em 18/11/2021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<sst xmlns="http://schemas.openxmlformats.org/spreadsheetml/2006/main" count="1393" uniqueCount="591">
  <si>
    <t>Memória de Cálculo
Termo de Parceria nº 51/2021 celebrado entre o Instituto Estadual de Florestas - OEP e o Instituto Ekos Brasil (OSCIP)</t>
  </si>
  <si>
    <t>Período Proposto</t>
  </si>
  <si>
    <t>01 de Janeiro de 2022 a 31 de dezembro de 2025</t>
  </si>
  <si>
    <t>Versão 7.1 do Modelo de Memória de Cálculo - Julho de 2020</t>
  </si>
  <si>
    <t>Tabela 1 - Previsão Sintética de Receitas e Gastos Mensais em Regime de Competência</t>
  </si>
  <si>
    <t>Total</t>
  </si>
  <si>
    <t>% do Total</t>
  </si>
  <si>
    <t>SR</t>
  </si>
  <si>
    <t>Saldo Remanescente</t>
  </si>
  <si>
    <t>Entrada de Recursos</t>
  </si>
  <si>
    <t>1.1</t>
  </si>
  <si>
    <t>Receitas</t>
  </si>
  <si>
    <t>1.1.1</t>
  </si>
  <si>
    <t>Repasses do Termo de Parceria</t>
  </si>
  <si>
    <t>1.1.2</t>
  </si>
  <si>
    <t>Receita Arrecadada Prevista no TP</t>
  </si>
  <si>
    <t>1.1.3</t>
  </si>
  <si>
    <t>Outras Receitas</t>
  </si>
  <si>
    <t>1.2</t>
  </si>
  <si>
    <t>Rendimentos de Aplicações Fin.</t>
  </si>
  <si>
    <t>(E) Total de Entradas:</t>
  </si>
  <si>
    <t>S. Rem. (SR) + Ent. (E)</t>
  </si>
  <si>
    <t>Saída de 
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</si>
  <si>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</si>
  <si>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</si>
  <si>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</si>
  <si>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</si>
  <si>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</si>
  <si>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</si>
  <si>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</si>
  <si>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</si>
  <si>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</si>
  <si>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</si>
  <si>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</si>
  <si>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</si>
  <si>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</si>
  <si>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</si>
  <si>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</si>
  <si>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</si>
  <si>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Transferência para Reserva de Recursos</t>
  </si>
  <si>
    <t>2.5</t>
  </si>
  <si>
    <t>Custos de Desmobilização</t>
  </si>
  <si>
    <t>(S) Total de Saídas:</t>
  </si>
  <si>
    <t>Tabela 2 - Previsão de Gastos Gerais das Atividades do Termo de Parceria</t>
  </si>
  <si>
    <t>Nº</t>
  </si>
  <si>
    <t>Atividades do Termo de Parceria -
Vinculação ao Programa de Trabalho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</si>
  <si>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</si>
  <si>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</si>
  <si>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</si>
  <si>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</si>
  <si>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</si>
  <si>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</si>
  <si>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</si>
  <si>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</si>
  <si>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</si>
  <si>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</si>
  <si>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</si>
  <si>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</si>
  <si>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</si>
  <si>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</si>
  <si>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</si>
  <si>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</si>
  <si>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</si>
  <si>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</si>
  <si>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</si>
  <si>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</si>
  <si>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</si>
  <si>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</si>
  <si>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</si>
  <si>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</si>
  <si>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</si>
  <si>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</si>
  <si>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</si>
  <si>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</si>
  <si>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</si>
  <si>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</si>
  <si>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</si>
  <si>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</si>
  <si>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</si>
  <si>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</si>
  <si>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</si>
  <si>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</si>
  <si>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</si>
  <si>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</si>
  <si>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</si>
  <si>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</si>
  <si>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</si>
  <si>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</si>
  <si>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</si>
  <si>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</si>
  <si>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</si>
  <si>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</si>
  <si>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</si>
  <si>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</si>
  <si>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</si>
  <si>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</si>
  <si>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</si>
  <si>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</si>
  <si>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</si>
  <si>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</si>
  <si>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</si>
  <si>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</si>
  <si>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</si>
  <si>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</si>
  <si>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</si>
  <si>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</si>
  <si>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t>Ano 1
Valor</t>
  </si>
  <si>
    <t>Ano 2
Valor</t>
  </si>
  <si>
    <t>Ano 3
Valor</t>
  </si>
  <si>
    <t>Ano 4
Valor</t>
  </si>
  <si>
    <t>Ano 5
Valor</t>
  </si>
  <si>
    <t>Ano 1 
%</t>
  </si>
  <si>
    <t>Ano 2 
%</t>
  </si>
  <si>
    <t>Ano 3 
%</t>
  </si>
  <si>
    <t>Ano 4 
%</t>
  </si>
  <si>
    <t>Ano 5 
%</t>
  </si>
  <si>
    <t>Área Meio - Atividades e Gastos</t>
  </si>
  <si>
    <t>Coordenação Geral do Programa de Trabalho</t>
  </si>
  <si>
    <t>Manutenção dos aceiros</t>
  </si>
  <si>
    <t>Projetos de arquitetura e engenharia</t>
  </si>
  <si>
    <t>Implantação de obras de manutenção e de novas edificações no PERD</t>
  </si>
  <si>
    <t>Aquisição de materiais e insumos para a execução do objeto</t>
  </si>
  <si>
    <t>Fornecer internet nas áreas estabelecidas pelo IEF</t>
  </si>
  <si>
    <t>Plano de Manejo</t>
  </si>
  <si>
    <t>Plano de Gestão Estratégica, Tática e Operacional</t>
  </si>
  <si>
    <t>Diagnóstico Sócio Economico</t>
  </si>
  <si>
    <t>Gestão para reconhecimento do PERD como patrimonio mundial - UNESCO</t>
  </si>
  <si>
    <t>Plano de Sustentabilidade Financeira</t>
  </si>
  <si>
    <t>Reconhecimento do PERD como patrimônio mundial - UNESCO</t>
  </si>
  <si>
    <t>Plano de Uso Público</t>
  </si>
  <si>
    <t>Implementação da Torre de Observação</t>
  </si>
  <si>
    <t>Plano de Proteção, Conservação, Fiscalização e Monitoramento</t>
  </si>
  <si>
    <t>Projeto executivo do sistema de vigilância</t>
  </si>
  <si>
    <t>Implementação do sistema de videovigilância</t>
  </si>
  <si>
    <t>Plano de Pesquisa e de Reestruturação do Herbário do PERD</t>
  </si>
  <si>
    <t>Plano de Comunicação e Marketing</t>
  </si>
  <si>
    <t>Portfólio de produtos de comunicação e marketing</t>
  </si>
  <si>
    <t>Plano de trabalho para regularização fundiária do PERD</t>
  </si>
  <si>
    <t>Regularização da matrícula nº R.1-6.897</t>
  </si>
  <si>
    <t>Regularização fundiária e ampliação do PERD</t>
  </si>
  <si>
    <t>Estudo de georreferenciamento de ampliação do PERD</t>
  </si>
  <si>
    <t>Estruturação de pesquisas nos bancos de dados do PERD</t>
  </si>
  <si>
    <t>Diagnóstico Sócioeconômico</t>
  </si>
  <si>
    <t>Projeto Executivo da Torre de Observação</t>
  </si>
  <si>
    <t>Projeto Executivo do Sistema de Vigilância</t>
  </si>
  <si>
    <t>Prestação de serviços de vigilância</t>
  </si>
  <si>
    <t>Atividade 27</t>
  </si>
  <si>
    <t>Atividade 28</t>
  </si>
  <si>
    <t>Atividade 29</t>
  </si>
  <si>
    <t>Tabela 3 - Previsão Analítica de Receitas e Gastos Mensais em Regime de Competência</t>
  </si>
  <si>
    <t>ANO 1</t>
  </si>
  <si>
    <t>ANO 2</t>
  </si>
  <si>
    <t>ANO 3</t>
  </si>
  <si>
    <t>ANO 4</t>
  </si>
  <si>
    <t>(E) Total de Entradas</t>
  </si>
  <si>
    <t>Saldo Rem. (SR) + Entradas (E)</t>
  </si>
  <si>
    <t>Salários+Encargos</t>
  </si>
  <si>
    <t>Bolsa+Encargos</t>
  </si>
  <si>
    <t>Beneficio</t>
  </si>
  <si>
    <t>Reajuste dos Beneficios</t>
  </si>
  <si>
    <t>Reajuste2 dos Beneficios</t>
  </si>
  <si>
    <t>Reajuste3 dos Beneficios</t>
  </si>
  <si>
    <t>Reajuste4 dos Beneficios</t>
  </si>
  <si>
    <t>Reajuste5 dos Beneficios</t>
  </si>
  <si>
    <t>Saída de Recursos</t>
  </si>
  <si>
    <t>Celetistas</t>
  </si>
  <si>
    <t>Salários e Remunerações</t>
  </si>
  <si>
    <t>Intervalo Manual</t>
  </si>
  <si>
    <t>2.1.1.1</t>
  </si>
  <si>
    <t>Padrao</t>
  </si>
  <si>
    <t>$E$6:$E$105</t>
  </si>
  <si>
    <t>2.1.1.2</t>
  </si>
  <si>
    <t>Adicional Noturno</t>
  </si>
  <si>
    <t>Coluna Manual</t>
  </si>
  <si>
    <t>2.1.1.3</t>
  </si>
  <si>
    <t>Hora Extra</t>
  </si>
  <si>
    <t>2.1.1.4</t>
  </si>
  <si>
    <t>DSR sobre Hora Extra/Adic. Noturno</t>
  </si>
  <si>
    <t>2.1.1.5</t>
  </si>
  <si>
    <t>Outros Gastos com Pessoal</t>
  </si>
  <si>
    <t>Subtotal Salários :</t>
  </si>
  <si>
    <t>2.1.2.1</t>
  </si>
  <si>
    <t>Bolsa Estágio</t>
  </si>
  <si>
    <t>$E$112:$E$121</t>
  </si>
  <si>
    <t>2.1.2.2</t>
  </si>
  <si>
    <t>Auxílio Transporte</t>
  </si>
  <si>
    <t>Quintuplicada</t>
  </si>
  <si>
    <t>$G$112:$G$121</t>
  </si>
  <si>
    <t>Subtotal Estagiários:</t>
  </si>
  <si>
    <t>2.1.3.1</t>
  </si>
  <si>
    <t>INSS Patronal</t>
  </si>
  <si>
    <t>$F$6:$F$105</t>
  </si>
  <si>
    <t>2.1.3.2</t>
  </si>
  <si>
    <t>PIS</t>
  </si>
  <si>
    <t>$G$6:$G$105</t>
  </si>
  <si>
    <t>2.1.3.3</t>
  </si>
  <si>
    <t>FGTS</t>
  </si>
  <si>
    <t>$H$6:$H$105</t>
  </si>
  <si>
    <t>2.1.3.4</t>
  </si>
  <si>
    <t>FGTS Multa Rescisória</t>
  </si>
  <si>
    <t>$I$6:$I$105</t>
  </si>
  <si>
    <t>2.1.3.5</t>
  </si>
  <si>
    <t>13º Salário</t>
  </si>
  <si>
    <t>$J$6:$J$105</t>
  </si>
  <si>
    <t>Invervalo dos Estagiarios</t>
  </si>
  <si>
    <t>2.1.3.6</t>
  </si>
  <si>
    <t>Férias</t>
  </si>
  <si>
    <t>Dobrada</t>
  </si>
  <si>
    <t>$K$6:$K$105</t>
  </si>
  <si>
    <t>$F$112:$F$121</t>
  </si>
  <si>
    <t>2.1.3.7</t>
  </si>
  <si>
    <t>1/3 de Férias</t>
  </si>
  <si>
    <t>$L$6:$L$105</t>
  </si>
  <si>
    <t>Coluna dos Estagiarios</t>
  </si>
  <si>
    <t>2.1.3.8</t>
  </si>
  <si>
    <t>Rescisão de Trabalho</t>
  </si>
  <si>
    <t>$M$6:$M$105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</si>
  <si>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</si>
  <si>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</si>
  <si>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</si>
  <si>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</si>
  <si>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</si>
  <si>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</si>
  <si>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</si>
  <si>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</si>
  <si>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</si>
  <si>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Beneficios</t>
  </si>
  <si>
    <t>2.1.4.1</t>
  </si>
  <si>
    <t>Vale Transporte</t>
  </si>
  <si>
    <t>2.1.4.2</t>
  </si>
  <si>
    <t>Vale Alimentação</t>
  </si>
  <si>
    <t>12x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</si>
  <si>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</si>
  <si>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</si>
  <si>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</si>
  <si>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</si>
  <si>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</si>
  <si>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</si>
  <si>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</si>
  <si>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</si>
  <si>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</si>
  <si>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</si>
  <si>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</si>
  <si>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</si>
  <si>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</si>
  <si>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</si>
  <si>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</si>
  <si>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</si>
  <si>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</si>
  <si>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</si>
  <si>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</si>
  <si>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</si>
  <si>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</si>
  <si>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</si>
  <si>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</si>
  <si>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</si>
  <si>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</si>
  <si>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</si>
  <si>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</si>
  <si>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</si>
  <si>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</si>
  <si>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</si>
  <si>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</si>
  <si>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</si>
  <si>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</si>
  <si>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</si>
  <si>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</si>
  <si>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</si>
  <si>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</si>
  <si>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</si>
  <si>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</si>
  <si>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</si>
  <si>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</si>
  <si>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</si>
  <si>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</si>
  <si>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</si>
  <si>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</si>
  <si>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</si>
  <si>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</si>
  <si>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</si>
  <si>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</si>
  <si>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</si>
  <si>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</si>
  <si>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</si>
  <si>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</si>
  <si>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</si>
  <si>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</si>
  <si>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</si>
  <si>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</si>
  <si>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</si>
  <si>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</si>
  <si>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</si>
  <si>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</si>
  <si>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</si>
  <si>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</si>
  <si>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</si>
  <si>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</si>
  <si>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</si>
  <si>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</si>
  <si>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</si>
  <si>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</si>
  <si>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</si>
  <si>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</si>
  <si>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</si>
  <si>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</si>
  <si>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</si>
  <si>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</si>
  <si>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</si>
  <si>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</si>
  <si>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</si>
  <si>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</si>
  <si>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</si>
  <si>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</si>
  <si>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</si>
  <si>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</si>
  <si>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</si>
  <si>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</si>
  <si>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</si>
  <si>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</si>
  <si>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</si>
  <si>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</si>
  <si>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</si>
  <si>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</si>
  <si>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</si>
  <si>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</si>
  <si>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</si>
  <si>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</si>
  <si>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</si>
  <si>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</si>
  <si>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</si>
  <si>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</si>
  <si>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</si>
  <si>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</si>
  <si>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</si>
  <si>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</si>
  <si>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</si>
  <si>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</si>
  <si>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</si>
  <si>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</si>
  <si>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</si>
  <si>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</si>
  <si>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</si>
  <si>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</si>
  <si>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</si>
  <si>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</si>
  <si>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</si>
  <si>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</si>
  <si>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</si>
  <si>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</si>
  <si>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</si>
  <si>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</si>
  <si>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</si>
  <si>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</si>
  <si>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</si>
  <si>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</si>
  <si>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</si>
  <si>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</si>
  <si>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</si>
  <si>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</si>
  <si>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</si>
  <si>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</si>
  <si>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</si>
  <si>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</si>
  <si>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</si>
  <si>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</si>
  <si>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</si>
  <si>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</si>
  <si>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</si>
  <si>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Subtotal: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</si>
  <si>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</si>
  <si>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</si>
  <si>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</si>
  <si>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</si>
  <si>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</si>
  <si>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</si>
  <si>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</si>
  <si>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</si>
  <si>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</si>
  <si>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</si>
  <si>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</si>
  <si>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</si>
  <si>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</si>
  <si>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</si>
  <si>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</si>
  <si>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</si>
  <si>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</si>
  <si>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</si>
  <si>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</si>
  <si>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</si>
  <si>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</si>
  <si>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</si>
  <si>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</si>
  <si>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</si>
  <si>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</si>
  <si>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Outros Materiais Permanentes</t>
  </si>
  <si>
    <t>(S) Total de Saídas</t>
  </si>
  <si>
    <t>Tabela 4 - Previsão Mensal dos Encargos e Benefícios de Pessoal</t>
  </si>
  <si>
    <t>Detalhamento Celetistas</t>
  </si>
  <si>
    <t>Cargo</t>
  </si>
  <si>
    <t>Qnt. Trab.</t>
  </si>
  <si>
    <t xml:space="preserve">Rem. Bruta </t>
  </si>
  <si>
    <t>Rem. Bruta
x
Qnt. Trab.</t>
  </si>
  <si>
    <t>Total
(Rem. Bruta
+ Encargos
+ Benefícios)</t>
  </si>
  <si>
    <t>Custo/Mês(R$)</t>
  </si>
  <si>
    <t>Custo/Ano(R$)</t>
  </si>
  <si>
    <t>Custo 48 Meses(R$)</t>
  </si>
  <si>
    <t xml:space="preserve">R - Coordenador Local </t>
  </si>
  <si>
    <t>R - Biólogo Senior</t>
  </si>
  <si>
    <t xml:space="preserve">R - Analista Técnico </t>
  </si>
  <si>
    <t>R - Assistente Administrativo</t>
  </si>
  <si>
    <t xml:space="preserve">R - Líder Operacional </t>
  </si>
  <si>
    <t>R - Agente de Serviço de Parque</t>
  </si>
  <si>
    <t>S - Diretor Presidente (25%)</t>
  </si>
  <si>
    <t>S - Diretor Administrativo Financeiro (50%)</t>
  </si>
  <si>
    <t>S - Gerente Geral de Contrato</t>
  </si>
  <si>
    <t>S - Gerente de Planejamento e  Estratégia</t>
  </si>
  <si>
    <t xml:space="preserve">S - Coordenador  Técnico </t>
  </si>
  <si>
    <t xml:space="preserve">S - Coordenador  Administrativo </t>
  </si>
  <si>
    <t xml:space="preserve">S - Assistente Administrativo </t>
  </si>
  <si>
    <t>Detalhamento Estagiários</t>
  </si>
  <si>
    <t>Qnt. Estag.</t>
  </si>
  <si>
    <t>Bolsa Estágio
x
Qnt. Estag.</t>
  </si>
  <si>
    <t>Total
(Bolsa Estág.
+ Férias
+ Benefícios)</t>
  </si>
  <si>
    <t>Estagiário (Sede)</t>
  </si>
  <si>
    <t>Detalhamento dos Outros Encargos</t>
  </si>
  <si>
    <t>Detalhamento dos Outros Benefícios</t>
  </si>
  <si>
    <t>Denominação do Encargo</t>
  </si>
  <si>
    <t>%</t>
  </si>
  <si>
    <t>Embasamento Legal</t>
  </si>
  <si>
    <t>Benefício</t>
  </si>
  <si>
    <t>R$</t>
  </si>
  <si>
    <t>Justificativa</t>
  </si>
  <si>
    <t>Total:</t>
  </si>
  <si>
    <t>Tabela 5 - Previsão de Gastos com Pessoal</t>
  </si>
  <si>
    <t xml:space="preserve">Plano de Saúde </t>
  </si>
  <si>
    <t>Qnt. Trabalhadores</t>
  </si>
  <si>
    <t>Carga-Horária 
(Semanal)</t>
  </si>
  <si>
    <t>Mês Inicial de Trabalho</t>
  </si>
  <si>
    <t>Mês Final de Trabalho</t>
  </si>
  <si>
    <t>1ª Convenção Coletiva de Trabalho - CCT</t>
  </si>
  <si>
    <t>2ª Convenção Coletiva de Trabalho - CCT</t>
  </si>
  <si>
    <t>3ª Convenção Coletiva de Trabalho - CCT</t>
  </si>
  <si>
    <t>4ª Convenção Coletiva de Trabalho - CCT</t>
  </si>
  <si>
    <t>5ª Convenção Coletiva de Trabalho - CCT</t>
  </si>
  <si>
    <t>Gastos Mensais 
Antes do Reajuste</t>
  </si>
  <si>
    <t>PESQUISA DE MERCADO¹</t>
  </si>
  <si>
    <t>Gastos Mensais 
Após Reajuste1</t>
  </si>
  <si>
    <t>Gastos Mensais 
Após Reajuste2</t>
  </si>
  <si>
    <t>Gastos Mensais 
Após Reajuste3</t>
  </si>
  <si>
    <t>Gastos Mensais 
Após Reajuste4</t>
  </si>
  <si>
    <t>Gastos Mensais 
Após Reajuste5</t>
  </si>
  <si>
    <t>Mês da Data Base</t>
  </si>
  <si>
    <t>% de Reajuste da Rem.</t>
  </si>
  <si>
    <t>Aumento do Valor dos Benefícios</t>
  </si>
  <si>
    <t>Remuneração Bruta do Cargo</t>
  </si>
  <si>
    <t xml:space="preserve">Total
(Rem. Bruta
+ Encargos
+ Benefícios) </t>
  </si>
  <si>
    <t>Salário Médio</t>
  </si>
  <si>
    <t>Menor Salário</t>
  </si>
  <si>
    <t>Maior Salário</t>
  </si>
  <si>
    <t>12º Mês</t>
  </si>
  <si>
    <t>1º</t>
  </si>
  <si>
    <t>2º</t>
  </si>
  <si>
    <t>3º</t>
  </si>
  <si>
    <t>4º</t>
  </si>
  <si>
    <t>5º</t>
  </si>
  <si>
    <t>1º Aumento de Bolsa Estágio</t>
  </si>
  <si>
    <t>2º Aumento de Bolsa Estágio</t>
  </si>
  <si>
    <t>3º Aumento de Bolsa Estágio</t>
  </si>
  <si>
    <t>4º Aumento de Bolsa Estágio</t>
  </si>
  <si>
    <t>5º Aumento de Bolsa Estágio</t>
  </si>
  <si>
    <t>% de Reajuste da Bolsa Estágio</t>
  </si>
  <si>
    <t xml:space="preserve">Total
(Rem. Bruta
+ Férias
+ Benefícios) </t>
  </si>
  <si>
    <t>1) Descrição da Pesquisa de Mercado</t>
  </si>
  <si>
    <t xml:space="preserve">Para a definição das remunerações a serem praticadas no termo de parceria em tela, foram utilizadas consultas de mercado realizadas no dia 19/11 no site: https://www.salario.com.br, com dados oficiais do Novo CAGED. Bem como, para o posto de agente de serviço de parque, foi utilizado também o Edital de concurso MGS 03/2021.
A seguir estão apresentados os cargos/postos de trabalho integrantes da parceria, e à frente dos mesmos o cargo/posto de serviço, a referência específica utilizada para a pesquisa e os valores do salário médio e do menor e maior salário obtidos na pesquisa:
R - COORDENADOR LOCAL – Analista de Meio Ambiente (https://www.salario.com.br/profissao/analista-de-meio-ambiente-economista-cbo-251230/). Salário médio R$ 4.680,93/Menor Salário R$ 4.190,74/Maior Salário R$ 11.477,73
R - BIÓLOGO SENIOR – Biólogo MG (https://www.salario.com.br/profissao/biologo-cbo-221105/mg/). Salário médio R$ 3.512,77/Menor Salário R$ 3.206,07/Maior Salário R$ 7.108,55
R - ANALISTA TÉCNICO – Analista de Meio Ambiente (https://www.salario.com.br/profissao/analista-de-meio-ambiente-economista-cbo-251230/). Salário médio R$ 3.022,74/Menor Salário R$ 2.758,82/Maior Salário R$ 5.973,91
R - ASSISTENTE ADMINISTRATIVO – Assistente Administrativo (https://www.salario.com.br/profissao/assistente-administrativo-cbo-411010/mg/). Salário médio R$ 3.022,74/Menor Salário R$ 2.758,82/Maior Salário R$ 5.973,91
R - LÍDER OPERACIONAL – Encarregado da área florestal (https://www.salario.com.br/profissao/encarregado-da-area-florestal-cbo-630110/). Salário médio R$ 2.277,67/Menor Salário R$ 2.000,00/Maior Salário R$ 5.206,04
R - AGENTE DE SERVIÇO DE PARQUE – Ajudante (https://www.salario.com.br/profissao/ajudante-cbo-513435/mg/). Salário médio R$ 1.165,78/Menor Salário R$ 1.100,00/Maior Salário R$ 1.589,34 e, 
Agente Serviço de Parque habilitado -Edital 03/21 MGS (https://www.mgs.srv.br/abrir_arquivo.aspx?cdLocal=18&amp;arquivo={A5D53BB0-3BED-A8EECCCE-EDECCCBDAA6E}.pdf) Remuneração: R$1.589,34.
S - DIRETOR PRESIDENTE (25%)– Diretor Geral de Empresas e organizações (https://www.salario.com.br/profissao/diretor-geral-de-empresa-e-organizacoes-exceto-de-interesse-publico-cbo-121010/sao-paulo-sp/). Salário médio R$ 19.414,12/Menor Salário R$ 17.719,06/Maior Salário R$ 59.405,25.
S - DIRETOR ADMINISTRATIVO FINANCEIRO *(50%) – Diretor Administrativo e financeiro (https://www.salario.com.br/profissao/diretor-administrativo-e-financeiro-cbo-123110/sao-paulo-sp/). Salário médio R$ 20.013,38/Menor Salário R$ 18.265,99/Maior Salário R$ 58.257,24
S - GERENTE GERAL DE CONTRATO – Gerente de planejamento e novos projetos (https://www.salario.com.br/profissao/gerente-de-planejamento-e-novos-projetos-cbo-142605/sao-paulo-sp/). Salário médio R$ 12.460,21/Menor Salário R$ 11.372,30/Maior Salário R$ 25.072,01
S - GERENTE DE PLANEJAMENTO E ESTRATÉGIA – Gerente de planejamento e novos projetos (https://www.salario.com.br/profissao/gerente-de-planejamento-e-novos-projetos-cbo-142605/sao-paulo-sp/). Salário médio R$ 12.460,21/Menor Salário R$ 11.372,30/Maior Salário R$ 25.072,01
S - COORDENADOR TÉCNICO - Engenheiro Agrônomo/solos (https://www.salario.com.br/profissao/engenheiro-agronomo-solos-cbo-222110/sao-paulo-sp/). Salário médio R$ 6.678,66/Menor Salário R$ 6.095,54/Maior Salário R$ 14.499,20
Obs: Neste caso foi utilizada uma formação superior como referência, dada a possibilidade de preenchimento do cargo por diversas formações superiores.
S - COORDENADOR  ADMINISTRATIVO – coordenador administrativo (https://www.salario.com.br/profissao/coordenador-administrativo-cbo-410105/sao-paulo-sp/). Salário médio R3.887,73/Menor Salário R$ 3.548,29/Maior Salário R$ 9.067,02   
S - ASSISTENTE ADMINISTRATIVO – Assistente Administrativo SP (https://www.salario.com.br/profissao/assistente-administrativo-cbo-411010/sao-paulo-sp/). Salário médio R$ 2.185,87/Menor Salário R$ 1.995,02/Maior Salário R$ 4.067,45
* Para o cargo de diretor administrativo financeiro, esclarecemos que o valor apresentado se refere ao rateio da remuneração na proporção de 50% considerando o valor já praticado pelo Instituto Ekos, tendo em vista que a função será desempenhada por profissional já contratado, conforme eleição por se tratar de cargo estatutário da entidade.
</t>
  </si>
  <si>
    <t>Tabela 6 - Previsão de Aquisição de Bens Permanentes</t>
  </si>
  <si>
    <t>Item</t>
  </si>
  <si>
    <t>Subcategoria</t>
  </si>
  <si>
    <t>Descrição</t>
  </si>
  <si>
    <t>Mês</t>
  </si>
  <si>
    <t>Valor Unitário</t>
  </si>
  <si>
    <t>Quantidade</t>
  </si>
  <si>
    <t>Justificativa para Aquisição</t>
  </si>
  <si>
    <t>Caminhonete a diesel, 4x4, cabine dupla (Ref. S-10  Chevrolet modelo Z71) - Deslocamento equipe de campo / Excluso custos de combustivel, manutenção e carro reserva</t>
  </si>
  <si>
    <t>apoio ás atividades operacionais</t>
  </si>
  <si>
    <t>Computadores, impressoras/copiadoras, scanners, telefones celulares, baterias, carregadores de rádio e celular, rádios</t>
  </si>
  <si>
    <t>infraestrutura administrativa básica</t>
  </si>
  <si>
    <t>Veículo de passeio (Referencia Touto-FIAT ou Jimmy / Sugestão IEF) - Equipe de campo e visitas coordenação geral / Excluso custos de combustivel, manutenção e carro reserva</t>
  </si>
  <si>
    <t>Motocicleta 300cc off road (2unidades)</t>
  </si>
  <si>
    <t>Barco, motor de popa e reboque (1 conjunto)</t>
  </si>
  <si>
    <t>Tabela 7 - Previsão Detalhada do Fluxo de Gastos Gerais em Regime de Competência</t>
  </si>
  <si>
    <t>Nº Lançto</t>
  </si>
  <si>
    <t>Valor</t>
  </si>
  <si>
    <t>Mês Inicial</t>
  </si>
  <si>
    <t>Mês Final</t>
  </si>
  <si>
    <t>Observações</t>
  </si>
  <si>
    <t>Valor Total do Lançamento</t>
  </si>
  <si>
    <t>Aumento Anual (%)</t>
  </si>
  <si>
    <t>Reajuste Aluguel - Ano 1</t>
  </si>
  <si>
    <t>Contabilidade e seguros</t>
  </si>
  <si>
    <t>Reajuste Anual - Ano 1</t>
  </si>
  <si>
    <t>DESPESAS ADMINISTRATIVAS ANO - 2</t>
  </si>
  <si>
    <t>Reajuste Anual</t>
  </si>
  <si>
    <t>DESPESAS ADMINISTRATIVAS ANO - 3</t>
  </si>
  <si>
    <t xml:space="preserve">Reajuste Aluguel </t>
  </si>
  <si>
    <t>DESPESAS ADMINISTRATIVAS ANO - 4</t>
  </si>
  <si>
    <t>EQUIPE DE COORDENAÇÃO GERAL DO PROJETO (SEDE) E DESPESAS ADMINISTRATIVAS (SEDE E REGIONAL) - 48 MESES</t>
  </si>
  <si>
    <t>Gestor do Contrato</t>
  </si>
  <si>
    <t>CLT</t>
  </si>
  <si>
    <t>COORDENAÇÃO</t>
  </si>
  <si>
    <t>Planejamneto e Gestão Financeira do Contrato</t>
  </si>
  <si>
    <t>Coordenador: Áreas Temáticas</t>
  </si>
  <si>
    <t xml:space="preserve">Coordenador: Áreas Temáticas </t>
  </si>
  <si>
    <t>Despesas mensais equipe Adm. Sede: Passagens e deslocamentos terrestres</t>
  </si>
  <si>
    <t>Despesas mensais equipe Adm. Sede: Hospedagem, Alimentação, outros</t>
  </si>
  <si>
    <t>Despesas Mensais Adm Regional</t>
  </si>
  <si>
    <t>ÁREA TEMÁTICA 1 - OPERAÇÃO E MANUTENÇÃO DO PERD / 48 MESES</t>
  </si>
  <si>
    <t>Verba estimada pelo IEF para Manutenção dos Aceros (Extensão:14Km X Largura:30m)</t>
  </si>
  <si>
    <t>Projetos a serem elaborados</t>
  </si>
  <si>
    <t>Verba estimada pelo IEF para implantação de futuras obras(sem projetos na fase de definição da verba)</t>
  </si>
  <si>
    <t>Aquisição mensal de insumos, materiais diversos. Verba mensal estipulada pelo IEF</t>
  </si>
  <si>
    <t>Verba estimada para implantação de pontos de internet no parque (Valor estimado pelo IEF, sem projeto na fase de definição da verba)</t>
  </si>
  <si>
    <t>ÁREA TEMÁTICA 2 - PLANO DE MANEJO 3 -18</t>
  </si>
  <si>
    <t>Especialista Técnico 1</t>
  </si>
  <si>
    <t>Empresas Terceiras Especializadas</t>
  </si>
  <si>
    <t>Despesas diversas/Custos Diretos</t>
  </si>
  <si>
    <t>ÁREA TEMÁTICA 2 - PLANO DE GESTÃO ESTRATÉGICA, TÁTICA E OPERACIONAL / 13-18</t>
  </si>
  <si>
    <t>ÁREA TEMÁTICA 2 - PLANO DE SUSTENTABILIDADE FINANCEIRA  DO PERD  / 8-15</t>
  </si>
  <si>
    <t>ÁREA TEMÁTICA 2 - DIAGNOSTICO SÓCIOECONÔMICO / 4-9</t>
  </si>
  <si>
    <t>ÁREA TEMÁTICA 2 - ELABORAR DOSSIE TÉCNICO UNESCO / 16-29</t>
  </si>
  <si>
    <t>Custos Diretos - O Dossiê técnico será eçaborado pelos coordenadores EKOS e equipe técnica do IEF</t>
  </si>
  <si>
    <t>ÁREA TEMÁTICA 2 - GESTÃO STAKEHOLDERS UNESCO / 16- 48</t>
  </si>
  <si>
    <t xml:space="preserve">Gestão integrada EKOS-IEF. </t>
  </si>
  <si>
    <t>ÁREA TEMÁTICA 3 - PLANO DE USO PÚBLICO  / 20 -33</t>
  </si>
  <si>
    <t>ÁREA TEMÁTICA 3 -PROJETO EXECUTIVO DA TORRE DE OBSERVAÇÃO / 7-12</t>
  </si>
  <si>
    <t>ÁREA TEMÁTICA 3 - IMPLANTAÇÃO DA TORRE DE OBSERVAÇÃO / 15-22</t>
  </si>
  <si>
    <t>Especialista Técnico 2</t>
  </si>
  <si>
    <t>ÁREA TEMÁTICA 4 - PLANO DE PROTEÇÃO, CONSERVAÇÃO, FISCALIZAÇÃO E MONITORAMENTO / 16-25</t>
  </si>
  <si>
    <t>ÁREA TEMÁTICA 4 - PROJETO EXECUTIVO DO SISTEMA DE VIDEOVIGILÂNCIA  / 19-21</t>
  </si>
  <si>
    <t>Verba estimada para projeto executivo  do sistema de videovigilância do parque (Valor estimado pelo IEF, sem projeto na fase de definição da verba)</t>
  </si>
  <si>
    <t>ÁREA TEMÁTICA 4 - IMPLANTAÇÃO DO SISTEMA DE VIDEOVIGILÂNCIA / 23-25</t>
  </si>
  <si>
    <t>Verba estimada para implantação do sistema de videovigilância do parque (Valor estimado pelo IEF, sem projeto na fase de definição da verba)</t>
  </si>
  <si>
    <t>ÁREA TEMÁTICA 4 - VIDEOVIGILÂNCIA / 22-22</t>
  </si>
  <si>
    <t>Contratação de serviços  de pessoal - Agente de Serviços de Parque</t>
  </si>
  <si>
    <t>ÁREA TEMÁTICA  5 - Plano de Pesquisa e de  Reestruturaçao do Herbáreo do PERD / 14-32</t>
  </si>
  <si>
    <t>ÁREA TEMÁTICA 5 -INDEXAÇÃO DE EXSICATAS + BANCO DE DADOS DE PESQUISA / 4-27</t>
  </si>
  <si>
    <t>Empresas Terceiras Especializadas - Verba destinada para elaboração do Banco de Dados. O Biólogo Sênior, com apoio da equipe regional, realizará a indexação das exsicatas.</t>
  </si>
  <si>
    <t>ÁREA TEMÁTICA 6 - PLANO DE COMUNICAÇÃO E MARKETING / 27-34</t>
  </si>
  <si>
    <t>ÁREA TEMÁTICA 6 - PORTFOLIO DE PRODUTOS DE COMUNICAÇÃO E MARKETING / 35-40</t>
  </si>
  <si>
    <t>ÁREA TEMÁTICA 7 - PLANO DE TRABALHO PARA REGULARIZAÇÃO FUNDIÁRIA DO PERD / 19-22</t>
  </si>
  <si>
    <t>ÁREA TEMÁTICA 7 -RETIFICAÇÃO E REGULARIZAÇÃO DA MATRICULA EM NOME DO IEF / 28-44</t>
  </si>
  <si>
    <t>Despesas diversas</t>
  </si>
  <si>
    <t>ÁREA TEMÁTICA 7 -PRODUÇÃO E JUNTADA DE DOCUMENTOS PARA A REGULARIZAÇÃO DE DUAS ÁREAS DE AMPLIAÇÃO DO PERD  / 30-38</t>
  </si>
  <si>
    <t>ÁREA TEMÁTICA 7 -GEORREFERENCIAMENTO PARA RETIFICAÇÃO E AMPLIAÇÃO DOS LIMITES DO PERD  / 22-28</t>
  </si>
  <si>
    <t>Total de Gastos Gerais</t>
  </si>
  <si>
    <t>Tabela 8 - Previsão Detalhada dos Custos de Desmobilização em Regime de Competência</t>
  </si>
  <si>
    <t>Categoria</t>
  </si>
  <si>
    <t>Total de Gastos de Desmobilização</t>
  </si>
  <si>
    <t>_____________________</t>
  </si>
  <si>
    <t>Ana Cristina Moeri Brühwiller</t>
  </si>
  <si>
    <t>Diretora Presidente</t>
  </si>
  <si>
    <t>337583988-74</t>
  </si>
  <si>
    <t>Belo Horizonte,          de                     de</t>
  </si>
  <si>
    <t>CUSTO ANUAL DE PESSOAL CLT - Em R$</t>
  </si>
  <si>
    <t>CUSTO ANUAL DE GASTOS GERAIS - Em R$</t>
  </si>
  <si>
    <t>ÁREAS</t>
  </si>
  <si>
    <t>VALOR (R$)</t>
  </si>
  <si>
    <t>% Áreas</t>
  </si>
  <si>
    <t>Despesas Administrativas</t>
  </si>
  <si>
    <t>Pessoal CLT</t>
  </si>
  <si>
    <t>Coordenação</t>
  </si>
  <si>
    <t>Coordenação - Custos Diretos</t>
  </si>
  <si>
    <t>Despesas Regional</t>
  </si>
  <si>
    <t>Área Temática -1</t>
  </si>
  <si>
    <t>Área Temática -2</t>
  </si>
  <si>
    <t>Área Temática -3</t>
  </si>
  <si>
    <t>Área Temática -4</t>
  </si>
  <si>
    <t>Área Temática -5</t>
  </si>
  <si>
    <t>Área Temática -6</t>
  </si>
  <si>
    <t>Área Temática -7</t>
  </si>
  <si>
    <t>Bens</t>
  </si>
  <si>
    <t>Desmobilização</t>
  </si>
  <si>
    <t>Valor Total PERD (R$)</t>
  </si>
  <si>
    <t>Fonte: Planilha GASTOS GERAIS.</t>
  </si>
  <si>
    <t>VALORES TOTAIS DE ENTRADAS E SAÍDAS POR ANO - Em R$</t>
  </si>
  <si>
    <t>ENTRADAS</t>
  </si>
  <si>
    <t>SAÍDAS</t>
  </si>
  <si>
    <t>Fonte: Planilha SINTÉTICO.</t>
  </si>
  <si>
    <t>Rendimentos Financeiros da Reserva de Recursos</t>
  </si>
  <si>
    <t>Receita Arrecadada em Função do TP</t>
  </si>
  <si>
    <t>Gastos da Reserva de Recursos</t>
  </si>
  <si>
    <t>Rescisão de Trabalho (Saldo Salário, Aviso Prévio, outros)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</si>
</sst>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0"/>
    <numFmt numFmtId="168" formatCode="_(* #,##0_);_(* \(#,##0\);_(* &quot;-&quot;??_);_(@_)"/>
    <numFmt numFmtId="169" formatCode="0.0%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8"/>
      <name val="Times New Roman"/>
      <family val="1"/>
    </font>
    <font>
      <b/>
      <sz val="20"/>
      <name val="Ariel"/>
    </font>
    <font>
      <sz val="20"/>
      <name val="Ariel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 Black"/>
      <family val="2"/>
    </font>
    <font>
      <b/>
      <sz val="8"/>
      <name val="Verdana"/>
      <family val="2"/>
    </font>
    <font>
      <i/>
      <sz val="16"/>
      <name val="Ariel"/>
    </font>
    <font>
      <b/>
      <sz val="8"/>
      <name val="Arial"/>
      <family val="2"/>
    </font>
    <font>
      <b/>
      <sz val="16"/>
      <name val="Ariel"/>
    </font>
    <font>
      <sz val="16"/>
      <name val="Ariel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sz val="8"/>
      <color rgb="FF002060"/>
      <name val="Arial"/>
      <family val="2"/>
    </font>
    <font>
      <b/>
      <sz val="6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/>
      <bottom/>
      <diagonal/>
    </border>
  </borders>
  <cellStyleXfs count="130">
    <xf numFmtId="0" fontId="0" fillId="0" borderId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4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8" fillId="0" borderId="0" xfId="5" applyFont="1"/>
    <xf numFmtId="0" fontId="6" fillId="0" borderId="0" xfId="5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9" fillId="3" borderId="0" xfId="5" applyFont="1" applyFill="1"/>
    <xf numFmtId="0" fontId="13" fillId="3" borderId="0" xfId="5" applyFont="1" applyFill="1" applyAlignment="1">
      <alignment vertical="center"/>
    </xf>
    <xf numFmtId="4" fontId="9" fillId="3" borderId="0" xfId="5" applyNumberFormat="1" applyFont="1" applyFill="1" applyAlignment="1">
      <alignment horizontal="center"/>
    </xf>
    <xf numFmtId="0" fontId="3" fillId="3" borderId="0" xfId="0" applyFont="1" applyFill="1"/>
    <xf numFmtId="0" fontId="26" fillId="0" borderId="0" xfId="0" applyFont="1"/>
    <xf numFmtId="0" fontId="22" fillId="3" borderId="0" xfId="0" applyFont="1" applyFill="1" applyAlignment="1">
      <alignment horizontal="right" vertical="center" wrapText="1"/>
    </xf>
    <xf numFmtId="4" fontId="22" fillId="3" borderId="1" xfId="5" applyNumberFormat="1" applyFont="1" applyFill="1" applyBorder="1" applyAlignment="1">
      <alignment horizontal="right" vertical="center" wrapText="1"/>
    </xf>
    <xf numFmtId="166" fontId="5" fillId="3" borderId="0" xfId="12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22" fillId="3" borderId="1" xfId="5" applyFont="1" applyFill="1" applyBorder="1" applyAlignment="1">
      <alignment horizontal="left" vertical="center"/>
    </xf>
    <xf numFmtId="0" fontId="22" fillId="3" borderId="1" xfId="5" applyFont="1" applyFill="1" applyBorder="1" applyAlignment="1">
      <alignment horizontal="right" vertical="center" wrapText="1"/>
    </xf>
    <xf numFmtId="166" fontId="22" fillId="3" borderId="1" xfId="12" applyFont="1" applyFill="1" applyBorder="1" applyAlignment="1">
      <alignment horizontal="right" vertical="center" wrapText="1"/>
    </xf>
    <xf numFmtId="0" fontId="22" fillId="3" borderId="2" xfId="5" applyFont="1" applyFill="1" applyBorder="1" applyAlignment="1">
      <alignment horizontal="left" vertical="center" wrapText="1"/>
    </xf>
    <xf numFmtId="4" fontId="22" fillId="3" borderId="2" xfId="5" applyNumberFormat="1" applyFont="1" applyFill="1" applyBorder="1" applyAlignment="1">
      <alignment horizontal="right" vertical="center" wrapText="1"/>
    </xf>
    <xf numFmtId="0" fontId="5" fillId="3" borderId="0" xfId="5" applyFont="1" applyFill="1" applyAlignment="1">
      <alignment horizontal="left" vertical="center" wrapText="1"/>
    </xf>
    <xf numFmtId="166" fontId="28" fillId="3" borderId="0" xfId="12" applyFont="1" applyFill="1" applyBorder="1" applyAlignment="1">
      <alignment horizontal="right" vertical="center" wrapText="1"/>
    </xf>
    <xf numFmtId="166" fontId="29" fillId="3" borderId="0" xfId="12" applyFont="1" applyFill="1" applyBorder="1" applyAlignment="1">
      <alignment horizontal="right" vertical="center" wrapText="1"/>
    </xf>
    <xf numFmtId="166" fontId="29" fillId="3" borderId="2" xfId="12" applyFont="1" applyFill="1" applyBorder="1" applyAlignment="1">
      <alignment horizontal="right" vertical="center" wrapText="1"/>
    </xf>
    <xf numFmtId="166" fontId="29" fillId="3" borderId="1" xfId="12" applyFont="1" applyFill="1" applyBorder="1" applyAlignment="1">
      <alignment horizontal="right" vertical="center" wrapText="1"/>
    </xf>
    <xf numFmtId="166" fontId="29" fillId="3" borderId="3" xfId="12" applyFont="1" applyFill="1" applyBorder="1" applyAlignment="1">
      <alignment horizontal="right" vertical="center" wrapText="1"/>
    </xf>
    <xf numFmtId="0" fontId="30" fillId="3" borderId="1" xfId="5" applyFont="1" applyFill="1" applyBorder="1" applyAlignment="1">
      <alignment horizontal="left" vertical="center" wrapText="1"/>
    </xf>
    <xf numFmtId="0" fontId="31" fillId="3" borderId="0" xfId="5" applyFont="1" applyFill="1" applyAlignment="1">
      <alignment horizontal="left" vertical="center"/>
    </xf>
    <xf numFmtId="0" fontId="30" fillId="3" borderId="2" xfId="5" applyFont="1" applyFill="1" applyBorder="1" applyAlignment="1">
      <alignment horizontal="left" vertical="center" wrapText="1"/>
    </xf>
    <xf numFmtId="0" fontId="31" fillId="3" borderId="0" xfId="5" applyFont="1" applyFill="1" applyAlignment="1">
      <alignment horizontal="right" vertical="center"/>
    </xf>
    <xf numFmtId="0" fontId="4" fillId="3" borderId="0" xfId="5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0" xfId="4" applyFont="1" applyFill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0" fontId="31" fillId="3" borderId="0" xfId="0" applyFont="1" applyFill="1" applyAlignment="1">
      <alignment horizontal="left" vertical="center"/>
    </xf>
    <xf numFmtId="4" fontId="22" fillId="3" borderId="0" xfId="5" applyNumberFormat="1" applyFont="1" applyFill="1" applyAlignment="1">
      <alignment horizontal="right" vertical="center" wrapText="1"/>
    </xf>
    <xf numFmtId="0" fontId="22" fillId="3" borderId="0" xfId="5" applyFont="1" applyFill="1" applyAlignment="1">
      <alignment horizontal="center" vertical="center" wrapText="1"/>
    </xf>
    <xf numFmtId="166" fontId="28" fillId="3" borderId="4" xfId="12" applyFont="1" applyFill="1" applyBorder="1" applyAlignment="1">
      <alignment horizontal="right" vertical="center" wrapText="1"/>
    </xf>
    <xf numFmtId="166" fontId="29" fillId="3" borderId="4" xfId="12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3" borderId="0" xfId="0" applyFont="1" applyFill="1" applyAlignment="1" applyProtection="1">
      <alignment horizontal="left" vertical="center" wrapText="1"/>
      <protection locked="0"/>
    </xf>
    <xf numFmtId="4" fontId="16" fillId="3" borderId="0" xfId="0" applyNumberFormat="1" applyFont="1" applyFill="1" applyAlignment="1" applyProtection="1">
      <alignment horizontal="right" vertical="center" wrapText="1"/>
      <protection locked="0"/>
    </xf>
    <xf numFmtId="167" fontId="16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4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167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166" fontId="16" fillId="3" borderId="0" xfId="12" applyFont="1" applyFill="1" applyBorder="1" applyAlignment="1" applyProtection="1">
      <alignment horizontal="right" vertical="center" wrapText="1"/>
    </xf>
    <xf numFmtId="166" fontId="16" fillId="3" borderId="2" xfId="12" applyFont="1" applyFill="1" applyBorder="1" applyAlignment="1" applyProtection="1">
      <alignment horizontal="right" vertical="center" wrapText="1"/>
    </xf>
    <xf numFmtId="166" fontId="15" fillId="3" borderId="1" xfId="12" applyFont="1" applyFill="1" applyBorder="1" applyAlignment="1" applyProtection="1">
      <alignment horizontal="right" vertical="center" wrapText="1"/>
    </xf>
    <xf numFmtId="166" fontId="5" fillId="3" borderId="5" xfId="12" applyFont="1" applyFill="1" applyBorder="1" applyAlignment="1" applyProtection="1">
      <alignment horizontal="right" vertical="center"/>
      <protection locked="0"/>
    </xf>
    <xf numFmtId="166" fontId="5" fillId="3" borderId="0" xfId="12" applyFont="1" applyFill="1" applyBorder="1" applyAlignment="1" applyProtection="1">
      <alignment horizontal="right" vertical="center"/>
      <protection locked="0"/>
    </xf>
    <xf numFmtId="17" fontId="22" fillId="3" borderId="1" xfId="0" applyNumberFormat="1" applyFont="1" applyFill="1" applyBorder="1" applyAlignment="1">
      <alignment horizontal="left" vertical="center" wrapText="1"/>
    </xf>
    <xf numFmtId="168" fontId="22" fillId="3" borderId="1" xfId="12" applyNumberFormat="1" applyFont="1" applyFill="1" applyBorder="1" applyAlignment="1">
      <alignment horizontal="right" vertical="center" wrapText="1"/>
    </xf>
    <xf numFmtId="0" fontId="34" fillId="3" borderId="0" xfId="5" applyFont="1" applyFill="1" applyAlignment="1">
      <alignment horizontal="center"/>
    </xf>
    <xf numFmtId="0" fontId="25" fillId="2" borderId="0" xfId="0" applyFont="1" applyFill="1" applyAlignment="1" applyProtection="1">
      <alignment horizontal="center"/>
      <protection locked="0"/>
    </xf>
    <xf numFmtId="0" fontId="36" fillId="3" borderId="0" xfId="5" applyFont="1" applyFill="1" applyAlignment="1">
      <alignment horizont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7" fontId="2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166" fontId="5" fillId="3" borderId="6" xfId="12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right" vertical="center" wrapText="1"/>
    </xf>
    <xf numFmtId="166" fontId="22" fillId="3" borderId="3" xfId="12" applyFont="1" applyFill="1" applyBorder="1" applyAlignment="1" applyProtection="1">
      <alignment horizontal="right" vertical="center"/>
    </xf>
    <xf numFmtId="0" fontId="5" fillId="3" borderId="7" xfId="0" applyFont="1" applyFill="1" applyBorder="1" applyAlignment="1">
      <alignment vertical="center"/>
    </xf>
    <xf numFmtId="166" fontId="22" fillId="3" borderId="7" xfId="12" applyFont="1" applyFill="1" applyBorder="1" applyAlignment="1" applyProtection="1">
      <alignment horizontal="right" vertical="center"/>
    </xf>
    <xf numFmtId="0" fontId="22" fillId="3" borderId="1" xfId="0" applyFont="1" applyFill="1" applyBorder="1" applyAlignment="1">
      <alignment vertical="center" wrapText="1"/>
    </xf>
    <xf numFmtId="166" fontId="22" fillId="3" borderId="1" xfId="12" applyFont="1" applyFill="1" applyBorder="1" applyAlignment="1" applyProtection="1">
      <alignment horizontal="right" vertical="center"/>
    </xf>
    <xf numFmtId="0" fontId="5" fillId="3" borderId="2" xfId="0" applyFont="1" applyFill="1" applyBorder="1" applyAlignment="1">
      <alignment vertical="center"/>
    </xf>
    <xf numFmtId="4" fontId="22" fillId="3" borderId="2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166" fontId="5" fillId="3" borderId="0" xfId="12" applyFont="1" applyFill="1" applyBorder="1" applyAlignment="1" applyProtection="1">
      <alignment horizontal="center" vertical="center"/>
    </xf>
    <xf numFmtId="166" fontId="5" fillId="3" borderId="8" xfId="12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>
      <alignment horizontal="right" vertical="center" wrapText="1"/>
    </xf>
    <xf numFmtId="166" fontId="22" fillId="3" borderId="2" xfId="12" applyFont="1" applyFill="1" applyBorder="1" applyAlignment="1" applyProtection="1">
      <alignment horizontal="right" vertical="center"/>
    </xf>
    <xf numFmtId="0" fontId="22" fillId="3" borderId="2" xfId="0" applyFont="1" applyFill="1" applyBorder="1" applyAlignment="1">
      <alignment vertical="center"/>
    </xf>
    <xf numFmtId="166" fontId="22" fillId="3" borderId="1" xfId="12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vertical="center" wrapText="1"/>
      <protection locked="0"/>
    </xf>
    <xf numFmtId="166" fontId="5" fillId="3" borderId="0" xfId="12" applyFont="1" applyFill="1" applyBorder="1" applyAlignment="1" applyProtection="1">
      <alignment horizontal="right" vertical="center" wrapText="1"/>
      <protection locked="0"/>
    </xf>
    <xf numFmtId="1" fontId="5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" fontId="3" fillId="3" borderId="0" xfId="0" applyNumberFormat="1" applyFont="1" applyFill="1" applyAlignment="1" applyProtection="1">
      <alignment vertical="center"/>
      <protection locked="0"/>
    </xf>
    <xf numFmtId="166" fontId="3" fillId="3" borderId="9" xfId="12" applyFont="1" applyFill="1" applyBorder="1" applyAlignment="1" applyProtection="1">
      <alignment horizontal="right" vertical="center"/>
      <protection locked="0"/>
    </xf>
    <xf numFmtId="166" fontId="3" fillId="3" borderId="10" xfId="12" applyFont="1" applyFill="1" applyBorder="1" applyAlignment="1" applyProtection="1">
      <alignment horizontal="right" vertical="center"/>
      <protection locked="0"/>
    </xf>
    <xf numFmtId="0" fontId="26" fillId="3" borderId="0" xfId="0" applyFont="1" applyFill="1" applyAlignment="1">
      <alignment horizontal="left" vertical="center"/>
    </xf>
    <xf numFmtId="10" fontId="22" fillId="3" borderId="1" xfId="10" applyNumberFormat="1" applyFont="1" applyFill="1" applyBorder="1" applyAlignment="1">
      <alignment horizontal="right" vertical="center" wrapText="1"/>
    </xf>
    <xf numFmtId="10" fontId="22" fillId="3" borderId="7" xfId="10" applyNumberFormat="1" applyFont="1" applyFill="1" applyBorder="1" applyAlignment="1" applyProtection="1">
      <alignment horizontal="right" vertical="center"/>
    </xf>
    <xf numFmtId="166" fontId="5" fillId="3" borderId="3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166" fontId="5" fillId="3" borderId="0" xfId="12" applyFont="1" applyFill="1" applyBorder="1" applyAlignment="1" applyProtection="1">
      <alignment horizontal="center" vertical="center" wrapText="1"/>
      <protection locked="0"/>
    </xf>
    <xf numFmtId="166" fontId="5" fillId="3" borderId="6" xfId="12" applyFont="1" applyFill="1" applyBorder="1" applyAlignment="1" applyProtection="1">
      <alignment horizontal="center" vertical="center" wrapText="1"/>
      <protection locked="0"/>
    </xf>
    <xf numFmtId="4" fontId="22" fillId="3" borderId="1" xfId="0" applyNumberFormat="1" applyFont="1" applyFill="1" applyBorder="1" applyAlignment="1" applyProtection="1">
      <alignment horizontal="right" vertical="center"/>
      <protection locked="0"/>
    </xf>
    <xf numFmtId="4" fontId="22" fillId="3" borderId="1" xfId="0" applyNumberFormat="1" applyFont="1" applyFill="1" applyBorder="1" applyAlignment="1">
      <alignment horizontal="right" vertical="center"/>
    </xf>
    <xf numFmtId="0" fontId="22" fillId="3" borderId="1" xfId="5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5" applyFont="1" applyFill="1" applyBorder="1" applyAlignment="1">
      <alignment horizontal="left" vertical="center"/>
    </xf>
    <xf numFmtId="0" fontId="22" fillId="3" borderId="2" xfId="5" applyFont="1" applyFill="1" applyBorder="1" applyAlignment="1">
      <alignment horizontal="right" vertical="center" wrapText="1"/>
    </xf>
    <xf numFmtId="10" fontId="22" fillId="3" borderId="1" xfId="10" applyNumberFormat="1" applyFont="1" applyFill="1" applyBorder="1" applyAlignment="1" applyProtection="1">
      <alignment horizontal="right" vertical="center"/>
      <protection locked="0"/>
    </xf>
    <xf numFmtId="10" fontId="22" fillId="3" borderId="1" xfId="10" applyNumberFormat="1" applyFont="1" applyFill="1" applyBorder="1" applyAlignment="1" applyProtection="1">
      <alignment horizontal="right" vertical="center"/>
    </xf>
    <xf numFmtId="10" fontId="22" fillId="3" borderId="1" xfId="10" applyNumberFormat="1" applyFont="1" applyFill="1" applyBorder="1" applyAlignment="1" applyProtection="1">
      <alignment horizontal="center" vertical="center"/>
    </xf>
    <xf numFmtId="10" fontId="5" fillId="3" borderId="6" xfId="10" applyNumberFormat="1" applyFont="1" applyFill="1" applyBorder="1" applyAlignment="1" applyProtection="1">
      <alignment horizontal="center" vertical="center"/>
    </xf>
    <xf numFmtId="10" fontId="22" fillId="3" borderId="2" xfId="10" applyNumberFormat="1" applyFont="1" applyFill="1" applyBorder="1" applyAlignment="1" applyProtection="1">
      <alignment horizontal="right" vertical="center"/>
    </xf>
    <xf numFmtId="10" fontId="22" fillId="3" borderId="6" xfId="10" applyNumberFormat="1" applyFont="1" applyFill="1" applyBorder="1" applyAlignment="1" applyProtection="1">
      <alignment horizontal="center" vertical="center"/>
    </xf>
    <xf numFmtId="10" fontId="5" fillId="3" borderId="0" xfId="10" applyNumberFormat="1" applyFont="1" applyFill="1" applyBorder="1" applyAlignment="1" applyProtection="1">
      <alignment horizontal="center" vertical="center"/>
    </xf>
    <xf numFmtId="10" fontId="22" fillId="3" borderId="3" xfId="10" applyNumberFormat="1" applyFont="1" applyFill="1" applyBorder="1" applyAlignment="1" applyProtection="1">
      <alignment horizontal="right" vertical="center"/>
    </xf>
    <xf numFmtId="10" fontId="5" fillId="3" borderId="8" xfId="10" applyNumberFormat="1" applyFont="1" applyFill="1" applyBorder="1" applyAlignment="1" applyProtection="1">
      <alignment horizontal="center" vertical="center"/>
    </xf>
    <xf numFmtId="10" fontId="5" fillId="3" borderId="3" xfId="10" applyNumberFormat="1" applyFont="1" applyFill="1" applyBorder="1" applyAlignment="1" applyProtection="1">
      <alignment horizontal="right" vertical="center"/>
    </xf>
    <xf numFmtId="166" fontId="29" fillId="3" borderId="7" xfId="12" applyFont="1" applyFill="1" applyBorder="1" applyAlignment="1">
      <alignment horizontal="right" vertical="center" wrapText="1"/>
    </xf>
    <xf numFmtId="0" fontId="22" fillId="3" borderId="7" xfId="5" applyFont="1" applyFill="1" applyBorder="1" applyAlignment="1">
      <alignment horizontal="right" vertical="center" wrapText="1"/>
    </xf>
    <xf numFmtId="10" fontId="22" fillId="3" borderId="7" xfId="10" applyNumberFormat="1" applyFont="1" applyFill="1" applyBorder="1" applyAlignment="1">
      <alignment horizontal="right" vertical="center" wrapText="1"/>
    </xf>
    <xf numFmtId="10" fontId="22" fillId="3" borderId="0" xfId="10" applyNumberFormat="1" applyFont="1" applyFill="1" applyBorder="1" applyAlignment="1">
      <alignment horizontal="center" vertical="center" wrapText="1"/>
    </xf>
    <xf numFmtId="10" fontId="29" fillId="3" borderId="1" xfId="10" applyNumberFormat="1" applyFont="1" applyFill="1" applyBorder="1" applyAlignment="1">
      <alignment horizontal="right" vertical="center" wrapText="1"/>
    </xf>
    <xf numFmtId="10" fontId="29" fillId="3" borderId="2" xfId="10" applyNumberFormat="1" applyFont="1" applyFill="1" applyBorder="1" applyAlignment="1">
      <alignment horizontal="right" vertical="center" wrapText="1"/>
    </xf>
    <xf numFmtId="10" fontId="22" fillId="3" borderId="2" xfId="10" applyNumberFormat="1" applyFont="1" applyFill="1" applyBorder="1" applyAlignment="1">
      <alignment horizontal="right" vertical="center" wrapText="1"/>
    </xf>
    <xf numFmtId="10" fontId="4" fillId="3" borderId="0" xfId="10" applyNumberFormat="1" applyFont="1" applyFill="1" applyBorder="1" applyAlignment="1">
      <alignment horizontal="right" vertical="center"/>
    </xf>
    <xf numFmtId="10" fontId="29" fillId="3" borderId="3" xfId="10" applyNumberFormat="1" applyFont="1" applyFill="1" applyBorder="1" applyAlignment="1">
      <alignment horizontal="right" vertical="center" wrapText="1"/>
    </xf>
    <xf numFmtId="10" fontId="3" fillId="0" borderId="0" xfId="10" applyNumberFormat="1"/>
    <xf numFmtId="10" fontId="28" fillId="3" borderId="0" xfId="10" applyNumberFormat="1" applyFont="1" applyFill="1" applyBorder="1" applyAlignment="1">
      <alignment horizontal="right" vertical="center" wrapText="1"/>
    </xf>
    <xf numFmtId="10" fontId="28" fillId="3" borderId="4" xfId="10" applyNumberFormat="1" applyFont="1" applyFill="1" applyBorder="1" applyAlignment="1">
      <alignment horizontal="right" vertical="center" wrapText="1"/>
    </xf>
    <xf numFmtId="166" fontId="22" fillId="3" borderId="1" xfId="5" applyNumberFormat="1" applyFont="1" applyFill="1" applyBorder="1" applyAlignment="1">
      <alignment horizontal="right" vertical="center" wrapText="1"/>
    </xf>
    <xf numFmtId="166" fontId="28" fillId="3" borderId="1" xfId="12" applyFont="1" applyFill="1" applyBorder="1" applyAlignment="1">
      <alignment horizontal="right" vertical="center" wrapText="1"/>
    </xf>
    <xf numFmtId="166" fontId="22" fillId="3" borderId="0" xfId="12" applyFont="1" applyFill="1" applyBorder="1" applyAlignment="1" applyProtection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168" fontId="22" fillId="3" borderId="1" xfId="12" applyNumberFormat="1" applyFont="1" applyFill="1" applyBorder="1" applyAlignment="1" applyProtection="1">
      <alignment horizontal="right" vertical="center" wrapText="1"/>
    </xf>
    <xf numFmtId="166" fontId="22" fillId="3" borderId="1" xfId="12" applyFont="1" applyFill="1" applyBorder="1" applyAlignment="1" applyProtection="1">
      <alignment horizontal="right" vertical="center" wrapText="1"/>
    </xf>
    <xf numFmtId="166" fontId="5" fillId="3" borderId="0" xfId="12" applyFont="1" applyFill="1" applyBorder="1" applyAlignment="1" applyProtection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166" fontId="5" fillId="3" borderId="1" xfId="12" applyFont="1" applyFill="1" applyBorder="1" applyAlignment="1" applyProtection="1">
      <alignment horizontal="right" vertical="center"/>
      <protection locked="0"/>
    </xf>
    <xf numFmtId="10" fontId="5" fillId="3" borderId="0" xfId="10" applyNumberFormat="1" applyFont="1" applyFill="1" applyBorder="1" applyAlignment="1" applyProtection="1">
      <alignment horizontal="right" vertical="center"/>
    </xf>
    <xf numFmtId="166" fontId="22" fillId="3" borderId="4" xfId="12" applyFont="1" applyFill="1" applyBorder="1" applyAlignment="1" applyProtection="1">
      <alignment horizontal="right" vertical="center"/>
    </xf>
    <xf numFmtId="9" fontId="8" fillId="3" borderId="1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22" fillId="3" borderId="2" xfId="0" applyFont="1" applyFill="1" applyBorder="1" applyAlignment="1" applyProtection="1">
      <alignment horizontal="center" vertical="center" wrapText="1"/>
      <protection locked="0"/>
    </xf>
    <xf numFmtId="166" fontId="5" fillId="3" borderId="16" xfId="12" applyFont="1" applyFill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66" fontId="5" fillId="3" borderId="15" xfId="12" applyFont="1" applyFill="1" applyBorder="1" applyAlignment="1" applyProtection="1">
      <alignment horizontal="center" vertical="center" wrapText="1"/>
    </xf>
    <xf numFmtId="166" fontId="22" fillId="3" borderId="12" xfId="12" applyFont="1" applyFill="1" applyBorder="1" applyAlignment="1" applyProtection="1">
      <alignment horizontal="right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166" fontId="5" fillId="3" borderId="17" xfId="12" applyFont="1" applyFill="1" applyBorder="1" applyAlignment="1" applyProtection="1">
      <alignment horizontal="right" vertical="center" wrapText="1"/>
      <protection locked="0"/>
    </xf>
    <xf numFmtId="166" fontId="22" fillId="3" borderId="15" xfId="12" applyFont="1" applyFill="1" applyBorder="1" applyAlignment="1" applyProtection="1">
      <alignment horizontal="right" vertical="center" wrapText="1"/>
    </xf>
    <xf numFmtId="166" fontId="22" fillId="3" borderId="14" xfId="12" applyFont="1" applyFill="1" applyBorder="1" applyAlignment="1" applyProtection="1">
      <alignment horizontal="right" vertical="center" wrapText="1"/>
    </xf>
    <xf numFmtId="9" fontId="8" fillId="3" borderId="0" xfId="0" applyNumberFormat="1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9" fontId="8" fillId="3" borderId="11" xfId="10" applyFont="1" applyFill="1" applyBorder="1" applyAlignment="1" applyProtection="1">
      <alignment horizontal="center" vertical="center"/>
      <protection locked="0"/>
    </xf>
    <xf numFmtId="9" fontId="8" fillId="3" borderId="11" xfId="10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166" fontId="5" fillId="3" borderId="31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4" fontId="22" fillId="3" borderId="12" xfId="5" applyNumberFormat="1" applyFont="1" applyFill="1" applyBorder="1" applyAlignment="1">
      <alignment horizontal="center" vertical="center" wrapText="1"/>
    </xf>
    <xf numFmtId="4" fontId="22" fillId="3" borderId="13" xfId="5" applyNumberFormat="1" applyFont="1" applyFill="1" applyBorder="1" applyAlignment="1">
      <alignment horizontal="center" vertical="center" wrapText="1"/>
    </xf>
    <xf numFmtId="4" fontId="22" fillId="3" borderId="14" xfId="5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15" xfId="0" applyFon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right" vertical="center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right" vertical="center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3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26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27" fillId="2" borderId="0" xfId="5" applyFont="1" applyFill="1" applyAlignment="1" applyProtection="1">
      <alignment vertical="center"/>
      <protection locked="0"/>
    </xf>
    <xf numFmtId="4" fontId="27" fillId="2" borderId="0" xfId="5" applyNumberFormat="1" applyFont="1" applyFill="1" applyAlignment="1" applyProtection="1">
      <alignment vertical="center"/>
      <protection locked="0"/>
    </xf>
    <xf numFmtId="0" fontId="4" fillId="2" borderId="0" xfId="5" applyFont="1" applyFill="1" applyAlignment="1" applyProtection="1">
      <alignment vertical="center"/>
      <protection locked="0"/>
    </xf>
    <xf numFmtId="0" fontId="4" fillId="0" borderId="0" xfId="5" applyFont="1" applyAlignment="1" applyProtection="1">
      <alignment vertical="center"/>
      <protection locked="0"/>
    </xf>
    <xf numFmtId="4" fontId="4" fillId="0" borderId="0" xfId="5" applyNumberFormat="1" applyFont="1" applyAlignment="1" applyProtection="1">
      <alignment vertical="center"/>
      <protection locked="0"/>
    </xf>
    <xf numFmtId="0" fontId="7" fillId="0" borderId="0" xfId="5" applyFont="1" applyAlignment="1" applyProtection="1">
      <alignment horizontal="justify" vertical="center"/>
      <protection locked="0"/>
    </xf>
    <xf numFmtId="10" fontId="4" fillId="0" borderId="0" xfId="10" applyNumberFormat="1" applyFont="1" applyAlignment="1" applyProtection="1">
      <alignment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10" fontId="5" fillId="3" borderId="1" xfId="10" applyNumberFormat="1" applyFont="1" applyFill="1" applyBorder="1" applyAlignment="1" applyProtection="1">
      <alignment horizontal="right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7" xfId="5" applyFont="1" applyFill="1" applyBorder="1" applyAlignment="1">
      <alignment horizontal="left" vertical="center"/>
    </xf>
    <xf numFmtId="0" fontId="5" fillId="3" borderId="7" xfId="5" applyFont="1" applyFill="1" applyBorder="1" applyAlignment="1">
      <alignment horizontal="left" vertical="center" wrapText="1"/>
    </xf>
    <xf numFmtId="166" fontId="28" fillId="3" borderId="7" xfId="12" applyFont="1" applyFill="1" applyBorder="1" applyAlignment="1">
      <alignment horizontal="right" vertical="center" wrapText="1"/>
    </xf>
    <xf numFmtId="10" fontId="28" fillId="3" borderId="7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 applyProtection="1">
      <alignment vertical="center"/>
      <protection locked="0"/>
    </xf>
    <xf numFmtId="0" fontId="5" fillId="3" borderId="0" xfId="6" applyFont="1" applyFill="1" applyAlignment="1" applyProtection="1">
      <alignment horizontal="left" vertical="center" wrapText="1"/>
      <protection locked="0"/>
    </xf>
    <xf numFmtId="0" fontId="5" fillId="3" borderId="0" xfId="4" applyFont="1" applyFill="1" applyAlignment="1" applyProtection="1">
      <alignment vertical="center" wrapText="1"/>
      <protection locked="0"/>
    </xf>
    <xf numFmtId="0" fontId="5" fillId="3" borderId="0" xfId="4" applyFont="1" applyFill="1" applyAlignment="1" applyProtection="1">
      <alignment horizontal="left" vertical="center" wrapText="1"/>
      <protection locked="0"/>
    </xf>
    <xf numFmtId="0" fontId="5" fillId="3" borderId="4" xfId="4" applyFont="1" applyFill="1" applyBorder="1" applyAlignment="1" applyProtection="1">
      <alignment horizontal="left" vertical="center" wrapText="1"/>
      <protection locked="0"/>
    </xf>
    <xf numFmtId="166" fontId="5" fillId="3" borderId="2" xfId="12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4" fontId="0" fillId="3" borderId="0" xfId="0" applyNumberFormat="1" applyFill="1"/>
    <xf numFmtId="0" fontId="22" fillId="3" borderId="6" xfId="0" applyFont="1" applyFill="1" applyBorder="1" applyAlignment="1">
      <alignment horizontal="center" vertical="center" wrapText="1"/>
    </xf>
    <xf numFmtId="168" fontId="22" fillId="3" borderId="6" xfId="12" applyNumberFormat="1" applyFont="1" applyFill="1" applyBorder="1" applyAlignment="1" applyProtection="1">
      <alignment horizontal="right" vertical="center" wrapText="1"/>
    </xf>
    <xf numFmtId="166" fontId="22" fillId="3" borderId="6" xfId="12" applyFont="1" applyFill="1" applyBorder="1" applyAlignment="1" applyProtection="1">
      <alignment horizontal="right" vertical="center" wrapText="1"/>
    </xf>
    <xf numFmtId="166" fontId="22" fillId="3" borderId="0" xfId="12" applyFont="1" applyFill="1" applyBorder="1" applyAlignment="1" applyProtection="1">
      <alignment horizontal="right" vertical="center" wrapText="1"/>
    </xf>
    <xf numFmtId="166" fontId="5" fillId="3" borderId="16" xfId="12" applyFont="1" applyFill="1" applyBorder="1" applyAlignment="1" applyProtection="1">
      <alignment horizontal="right" vertical="center" wrapText="1"/>
      <protection locked="0"/>
    </xf>
    <xf numFmtId="166" fontId="22" fillId="3" borderId="13" xfId="12" applyFont="1" applyFill="1" applyBorder="1" applyAlignment="1" applyProtection="1">
      <alignment horizontal="right" vertical="center" wrapText="1"/>
    </xf>
    <xf numFmtId="0" fontId="22" fillId="3" borderId="6" xfId="0" applyFont="1" applyFill="1" applyBorder="1" applyAlignment="1">
      <alignment horizontal="left" vertical="center"/>
    </xf>
    <xf numFmtId="166" fontId="22" fillId="3" borderId="17" xfId="12" applyFont="1" applyFill="1" applyBorder="1" applyAlignment="1" applyProtection="1">
      <alignment horizontal="right" vertical="center"/>
    </xf>
    <xf numFmtId="166" fontId="22" fillId="3" borderId="14" xfId="12" applyFont="1" applyFill="1" applyBorder="1" applyAlignment="1">
      <alignment horizontal="right" vertical="center" wrapText="1"/>
    </xf>
    <xf numFmtId="166" fontId="22" fillId="3" borderId="1" xfId="12" applyFont="1" applyFill="1" applyBorder="1" applyAlignment="1">
      <alignment horizontal="center" vertical="center" wrapText="1"/>
    </xf>
    <xf numFmtId="1" fontId="5" fillId="3" borderId="27" xfId="12" applyNumberFormat="1" applyFont="1" applyFill="1" applyBorder="1" applyAlignment="1" applyProtection="1">
      <alignment horizontal="center" vertical="center" wrapText="1"/>
      <protection locked="0"/>
    </xf>
    <xf numFmtId="1" fontId="5" fillId="3" borderId="15" xfId="12" applyNumberFormat="1" applyFont="1" applyFill="1" applyBorder="1" applyAlignment="1" applyProtection="1">
      <alignment horizontal="center" vertical="center" wrapText="1"/>
      <protection locked="0"/>
    </xf>
    <xf numFmtId="1" fontId="5" fillId="3" borderId="29" xfId="12" applyNumberFormat="1" applyFont="1" applyFill="1" applyBorder="1" applyAlignment="1" applyProtection="1">
      <alignment horizontal="center" vertical="center" wrapText="1"/>
      <protection locked="0"/>
    </xf>
    <xf numFmtId="1" fontId="5" fillId="3" borderId="17" xfId="12" applyNumberFormat="1" applyFont="1" applyFill="1" applyBorder="1" applyAlignment="1" applyProtection="1">
      <alignment horizontal="center" vertical="center" wrapText="1"/>
      <protection locked="0"/>
    </xf>
    <xf numFmtId="166" fontId="5" fillId="3" borderId="15" xfId="12" applyFont="1" applyFill="1" applyBorder="1" applyAlignment="1">
      <alignment horizontal="right" vertical="center" wrapText="1"/>
    </xf>
    <xf numFmtId="17" fontId="22" fillId="3" borderId="0" xfId="0" applyNumberFormat="1" applyFont="1" applyFill="1" applyAlignment="1">
      <alignment horizontal="left" vertical="center" wrapText="1"/>
    </xf>
    <xf numFmtId="168" fontId="22" fillId="3" borderId="0" xfId="12" applyNumberFormat="1" applyFont="1" applyFill="1" applyBorder="1" applyAlignment="1">
      <alignment horizontal="right" vertical="center" wrapText="1"/>
    </xf>
    <xf numFmtId="17" fontId="22" fillId="3" borderId="0" xfId="0" applyNumberFormat="1" applyFont="1" applyFill="1" applyAlignment="1">
      <alignment horizontal="center" vertical="center" wrapText="1"/>
    </xf>
    <xf numFmtId="166" fontId="22" fillId="3" borderId="0" xfId="12" applyFont="1" applyFill="1" applyBorder="1" applyAlignment="1">
      <alignment horizontal="right" vertical="center" wrapText="1"/>
    </xf>
    <xf numFmtId="166" fontId="22" fillId="3" borderId="0" xfId="12" applyFont="1" applyFill="1" applyBorder="1" applyAlignment="1">
      <alignment horizontal="center" vertical="center" wrapText="1"/>
    </xf>
    <xf numFmtId="0" fontId="5" fillId="3" borderId="8" xfId="12" applyNumberFormat="1" applyFont="1" applyFill="1" applyBorder="1" applyAlignment="1" applyProtection="1">
      <alignment horizontal="center" vertical="center"/>
    </xf>
    <xf numFmtId="10" fontId="3" fillId="3" borderId="0" xfId="10" applyNumberFormat="1" applyFont="1" applyFill="1" applyAlignment="1">
      <alignment vertical="center"/>
    </xf>
    <xf numFmtId="0" fontId="5" fillId="3" borderId="0" xfId="7" applyFont="1" applyFill="1" applyAlignment="1" applyProtection="1">
      <alignment horizontal="left" vertical="center" wrapText="1"/>
      <protection locked="0"/>
    </xf>
    <xf numFmtId="10" fontId="3" fillId="3" borderId="0" xfId="10" applyNumberFormat="1" applyFont="1" applyFill="1" applyAlignment="1" applyProtection="1">
      <alignment vertical="center"/>
    </xf>
    <xf numFmtId="10" fontId="3" fillId="3" borderId="0" xfId="10" applyNumberFormat="1" applyFont="1" applyFill="1" applyAlignment="1" applyProtection="1">
      <alignment vertical="center"/>
      <protection locked="0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>
      <alignment horizontal="center" vertical="center"/>
    </xf>
    <xf numFmtId="1" fontId="5" fillId="3" borderId="30" xfId="12" applyNumberFormat="1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10" fontId="5" fillId="3" borderId="35" xfId="0" applyNumberFormat="1" applyFont="1" applyFill="1" applyBorder="1" applyAlignment="1" applyProtection="1">
      <alignment horizontal="right" vertical="center"/>
      <protection locked="0"/>
    </xf>
    <xf numFmtId="10" fontId="5" fillId="3" borderId="34" xfId="0" applyNumberFormat="1" applyFont="1" applyFill="1" applyBorder="1" applyAlignment="1" applyProtection="1">
      <alignment horizontal="right" vertical="center"/>
      <protection locked="0"/>
    </xf>
    <xf numFmtId="10" fontId="5" fillId="3" borderId="33" xfId="0" applyNumberFormat="1" applyFont="1" applyFill="1" applyBorder="1" applyAlignment="1" applyProtection="1">
      <alignment horizontal="right" vertical="center"/>
      <protection locked="0"/>
    </xf>
    <xf numFmtId="0" fontId="26" fillId="3" borderId="0" xfId="0" applyFont="1" applyFill="1" applyAlignment="1">
      <alignment vertical="center" wrapText="1"/>
    </xf>
    <xf numFmtId="1" fontId="5" fillId="3" borderId="0" xfId="12" applyNumberFormat="1" applyFont="1" applyFill="1" applyBorder="1" applyAlignment="1" applyProtection="1">
      <alignment horizontal="center" vertical="center" wrapText="1"/>
      <protection locked="0"/>
    </xf>
    <xf numFmtId="166" fontId="5" fillId="3" borderId="17" xfId="12" applyFont="1" applyFill="1" applyBorder="1" applyAlignment="1" applyProtection="1">
      <alignment horizontal="right" vertical="center"/>
    </xf>
    <xf numFmtId="166" fontId="5" fillId="3" borderId="27" xfId="12" applyFont="1" applyFill="1" applyBorder="1" applyAlignment="1" applyProtection="1">
      <alignment horizontal="right" vertical="center" wrapText="1"/>
      <protection locked="0"/>
    </xf>
    <xf numFmtId="166" fontId="5" fillId="3" borderId="15" xfId="12" applyFont="1" applyFill="1" applyBorder="1" applyAlignment="1" applyProtection="1">
      <alignment horizontal="right" vertical="center" wrapText="1"/>
      <protection locked="0"/>
    </xf>
    <xf numFmtId="166" fontId="5" fillId="3" borderId="28" xfId="12" applyFont="1" applyFill="1" applyBorder="1" applyAlignment="1" applyProtection="1">
      <alignment horizontal="right" vertical="center" wrapText="1"/>
      <protection locked="0"/>
    </xf>
    <xf numFmtId="166" fontId="5" fillId="3" borderId="0" xfId="12" applyFont="1" applyFill="1" applyBorder="1" applyAlignment="1">
      <alignment horizontal="right" wrapText="1"/>
    </xf>
    <xf numFmtId="0" fontId="39" fillId="3" borderId="0" xfId="5" applyFont="1" applyFill="1" applyProtection="1"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>
      <alignment vertical="center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>
      <alignment vertical="center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 vertical="center"/>
    </xf>
    <xf numFmtId="0" fontId="3" fillId="6" borderId="0" xfId="0" applyFont="1" applyFill="1" applyAlignment="1">
      <alignment vertical="center"/>
    </xf>
    <xf numFmtId="166" fontId="22" fillId="3" borderId="12" xfId="12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vertical="center" wrapText="1"/>
    </xf>
    <xf numFmtId="166" fontId="5" fillId="3" borderId="27" xfId="12" applyFont="1" applyFill="1" applyBorder="1" applyAlignment="1">
      <alignment horizontal="right" vertical="center" wrapText="1"/>
    </xf>
    <xf numFmtId="166" fontId="5" fillId="3" borderId="17" xfId="12" applyFont="1" applyFill="1" applyBorder="1" applyAlignment="1">
      <alignment horizontal="right" vertical="center" wrapText="1"/>
    </xf>
    <xf numFmtId="166" fontId="5" fillId="3" borderId="6" xfId="12" applyFont="1" applyFill="1" applyBorder="1" applyAlignment="1">
      <alignment horizontal="right" vertical="center" wrapText="1"/>
    </xf>
    <xf numFmtId="166" fontId="5" fillId="3" borderId="2" xfId="12" applyFont="1" applyFill="1" applyBorder="1" applyAlignment="1">
      <alignment horizontal="right" vertical="center" wrapText="1"/>
    </xf>
    <xf numFmtId="0" fontId="3" fillId="3" borderId="0" xfId="0" applyFont="1" applyFill="1" applyProtection="1">
      <protection locked="0"/>
    </xf>
    <xf numFmtId="166" fontId="5" fillId="3" borderId="30" xfId="12" applyFont="1" applyFill="1" applyBorder="1" applyAlignment="1" applyProtection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0" fontId="3" fillId="3" borderId="9" xfId="10" applyNumberFormat="1" applyFont="1" applyFill="1" applyBorder="1" applyAlignment="1" applyProtection="1">
      <alignment horizontal="right" vertical="center"/>
      <protection locked="0"/>
    </xf>
    <xf numFmtId="10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4" fontId="22" fillId="3" borderId="36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10" fontId="22" fillId="3" borderId="36" xfId="1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166" fontId="22" fillId="3" borderId="36" xfId="12" applyFont="1" applyFill="1" applyBorder="1" applyAlignment="1" applyProtection="1">
      <alignment horizontal="right" vertical="center"/>
    </xf>
    <xf numFmtId="166" fontId="22" fillId="3" borderId="37" xfId="12" applyFont="1" applyFill="1" applyBorder="1" applyAlignment="1" applyProtection="1">
      <alignment horizontal="right" vertical="center"/>
    </xf>
    <xf numFmtId="10" fontId="22" fillId="3" borderId="36" xfId="10" applyNumberFormat="1" applyFont="1" applyFill="1" applyBorder="1" applyAlignment="1" applyProtection="1">
      <alignment horizontal="right" vertical="center"/>
    </xf>
    <xf numFmtId="0" fontId="8" fillId="3" borderId="12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166" fontId="5" fillId="3" borderId="38" xfId="12" applyFont="1" applyFill="1" applyBorder="1" applyAlignment="1" applyProtection="1">
      <alignment horizontal="right" vertical="center"/>
    </xf>
    <xf numFmtId="166" fontId="22" fillId="3" borderId="39" xfId="12" applyFont="1" applyFill="1" applyBorder="1" applyAlignment="1" applyProtection="1">
      <alignment horizontal="right" vertical="center"/>
    </xf>
    <xf numFmtId="10" fontId="22" fillId="3" borderId="38" xfId="10" applyNumberFormat="1" applyFont="1" applyFill="1" applyBorder="1" applyAlignment="1" applyProtection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6" fontId="7" fillId="0" borderId="0" xfId="5" applyNumberFormat="1" applyFont="1" applyAlignment="1" applyProtection="1">
      <alignment horizontal="justify" vertical="center"/>
      <protection locked="0"/>
    </xf>
    <xf numFmtId="49" fontId="3" fillId="3" borderId="27" xfId="0" applyNumberFormat="1" applyFont="1" applyFill="1" applyBorder="1" applyAlignment="1">
      <alignment horizontal="left" wrapText="1"/>
    </xf>
    <xf numFmtId="0" fontId="5" fillId="3" borderId="0" xfId="0" applyFont="1" applyFill="1" applyAlignment="1" applyProtection="1">
      <alignment horizontal="right" vertical="center" wrapText="1"/>
      <protection locked="0"/>
    </xf>
    <xf numFmtId="0" fontId="33" fillId="3" borderId="0" xfId="5" applyFont="1" applyFill="1" applyAlignment="1" applyProtection="1">
      <alignment horizontal="center" vertical="center" wrapText="1"/>
      <protection locked="0"/>
    </xf>
    <xf numFmtId="0" fontId="26" fillId="3" borderId="40" xfId="4" applyFont="1" applyFill="1" applyBorder="1" applyAlignment="1">
      <alignment horizontal="left" vertical="center" wrapText="1"/>
    </xf>
    <xf numFmtId="0" fontId="40" fillId="3" borderId="40" xfId="4" applyFont="1" applyFill="1" applyBorder="1" applyAlignment="1">
      <alignment horizontal="left" vertical="center" wrapText="1"/>
    </xf>
    <xf numFmtId="0" fontId="3" fillId="3" borderId="0" xfId="4" applyFill="1" applyAlignment="1">
      <alignment vertical="center" wrapText="1"/>
    </xf>
    <xf numFmtId="0" fontId="3" fillId="3" borderId="0" xfId="4" applyFill="1" applyAlignment="1">
      <alignment wrapText="1"/>
    </xf>
    <xf numFmtId="0" fontId="3" fillId="3" borderId="0" xfId="4" applyFill="1" applyAlignment="1">
      <alignment horizontal="left" vertical="center" wrapText="1"/>
    </xf>
    <xf numFmtId="0" fontId="40" fillId="3" borderId="40" xfId="7" applyFont="1" applyFill="1" applyBorder="1" applyAlignment="1">
      <alignment horizontal="left" vertical="center" wrapText="1"/>
    </xf>
    <xf numFmtId="0" fontId="40" fillId="3" borderId="0" xfId="4" applyFont="1" applyFill="1" applyAlignment="1">
      <alignment horizontal="left" vertical="center" wrapText="1"/>
    </xf>
    <xf numFmtId="0" fontId="41" fillId="3" borderId="4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1" fontId="8" fillId="2" borderId="1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wrapText="1"/>
      <protection locked="0"/>
    </xf>
    <xf numFmtId="0" fontId="31" fillId="3" borderId="8" xfId="5" applyFont="1" applyFill="1" applyBorder="1" applyAlignment="1">
      <alignment horizontal="left" vertical="center"/>
    </xf>
    <xf numFmtId="0" fontId="5" fillId="3" borderId="8" xfId="5" applyFont="1" applyFill="1" applyBorder="1" applyAlignment="1">
      <alignment horizontal="left" vertical="center" wrapText="1"/>
    </xf>
    <xf numFmtId="166" fontId="28" fillId="3" borderId="8" xfId="12" applyFont="1" applyFill="1" applyBorder="1" applyAlignment="1">
      <alignment horizontal="right" vertical="center" wrapText="1"/>
    </xf>
    <xf numFmtId="166" fontId="29" fillId="3" borderId="8" xfId="12" applyFont="1" applyFill="1" applyBorder="1" applyAlignment="1">
      <alignment horizontal="right" vertical="center" wrapText="1"/>
    </xf>
    <xf numFmtId="10" fontId="28" fillId="3" borderId="8" xfId="10" applyNumberFormat="1" applyFont="1" applyFill="1" applyBorder="1" applyAlignment="1">
      <alignment horizontal="right" vertical="center" wrapText="1"/>
    </xf>
    <xf numFmtId="49" fontId="3" fillId="3" borderId="16" xfId="0" applyNumberFormat="1" applyFont="1" applyFill="1" applyBorder="1" applyAlignment="1" applyProtection="1">
      <alignment horizontal="left" wrapText="1"/>
      <protection locked="0"/>
    </xf>
    <xf numFmtId="0" fontId="3" fillId="3" borderId="1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168" fontId="22" fillId="3" borderId="2" xfId="12" applyNumberFormat="1" applyFont="1" applyFill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locked="0"/>
    </xf>
    <xf numFmtId="166" fontId="22" fillId="3" borderId="14" xfId="12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1" fontId="5" fillId="3" borderId="41" xfId="12" applyNumberFormat="1" applyFont="1" applyFill="1" applyBorder="1" applyAlignment="1" applyProtection="1">
      <alignment horizontal="center" vertical="center" wrapText="1"/>
      <protection locked="0"/>
    </xf>
    <xf numFmtId="43" fontId="0" fillId="3" borderId="0" xfId="0" applyNumberFormat="1" applyFill="1" applyProtection="1"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44" fontId="0" fillId="3" borderId="0" xfId="0" applyNumberFormat="1" applyFill="1" applyProtection="1">
      <protection locked="0"/>
    </xf>
    <xf numFmtId="9" fontId="0" fillId="3" borderId="46" xfId="10" applyFont="1" applyFill="1" applyBorder="1" applyAlignment="1" applyProtection="1">
      <alignment horizontal="center" vertical="center"/>
      <protection locked="0"/>
    </xf>
    <xf numFmtId="9" fontId="0" fillId="3" borderId="39" xfId="10" applyFon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Protection="1">
      <protection locked="0"/>
    </xf>
    <xf numFmtId="166" fontId="5" fillId="3" borderId="49" xfId="12" applyFont="1" applyFill="1" applyBorder="1" applyAlignment="1" applyProtection="1">
      <alignment horizontal="right" vertical="center"/>
    </xf>
    <xf numFmtId="0" fontId="0" fillId="3" borderId="1" xfId="0" applyFill="1" applyBorder="1" applyProtection="1">
      <protection locked="0"/>
    </xf>
    <xf numFmtId="166" fontId="22" fillId="3" borderId="1" xfId="0" applyNumberFormat="1" applyFont="1" applyFill="1" applyBorder="1" applyAlignment="1">
      <alignment horizontal="right" vertical="center"/>
    </xf>
    <xf numFmtId="43" fontId="3" fillId="3" borderId="0" xfId="0" applyNumberFormat="1" applyFont="1" applyFill="1" applyAlignment="1" applyProtection="1">
      <alignment vertical="center"/>
      <protection locked="0"/>
    </xf>
    <xf numFmtId="166" fontId="3" fillId="3" borderId="0" xfId="0" applyNumberFormat="1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6" fillId="3" borderId="37" xfId="0" applyFont="1" applyFill="1" applyBorder="1" applyAlignment="1" applyProtection="1">
      <alignment horizontal="center" vertical="center"/>
      <protection locked="0"/>
    </xf>
    <xf numFmtId="43" fontId="0" fillId="0" borderId="37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10" borderId="37" xfId="0" applyFont="1" applyFill="1" applyBorder="1" applyAlignment="1" applyProtection="1">
      <alignment horizontal="center" vertical="center"/>
      <protection locked="0"/>
    </xf>
    <xf numFmtId="43" fontId="0" fillId="0" borderId="44" xfId="0" applyNumberFormat="1" applyBorder="1"/>
    <xf numFmtId="0" fontId="8" fillId="0" borderId="47" xfId="0" applyFont="1" applyBorder="1"/>
    <xf numFmtId="0" fontId="8" fillId="10" borderId="37" xfId="0" applyFont="1" applyFill="1" applyBorder="1" applyAlignment="1">
      <alignment horizontal="center" vertical="center"/>
    </xf>
    <xf numFmtId="0" fontId="8" fillId="0" borderId="47" xfId="0" applyFont="1" applyBorder="1" applyAlignment="1">
      <alignment wrapText="1"/>
    </xf>
    <xf numFmtId="43" fontId="8" fillId="10" borderId="37" xfId="0" applyNumberFormat="1" applyFont="1" applyFill="1" applyBorder="1" applyAlignment="1">
      <alignment horizontal="center" vertical="center"/>
    </xf>
    <xf numFmtId="9" fontId="8" fillId="10" borderId="37" xfId="10" applyFont="1" applyFill="1" applyBorder="1" applyAlignment="1">
      <alignment horizontal="center" vertical="center"/>
    </xf>
    <xf numFmtId="0" fontId="0" fillId="3" borderId="38" xfId="0" applyFill="1" applyBorder="1" applyProtection="1">
      <protection locked="0"/>
    </xf>
    <xf numFmtId="43" fontId="48" fillId="3" borderId="37" xfId="0" applyNumberFormat="1" applyFont="1" applyFill="1" applyBorder="1" applyProtection="1">
      <protection locked="0"/>
    </xf>
    <xf numFmtId="9" fontId="0" fillId="3" borderId="0" xfId="10" applyFont="1" applyFill="1" applyProtection="1">
      <protection locked="0"/>
    </xf>
    <xf numFmtId="169" fontId="0" fillId="0" borderId="48" xfId="10" applyNumberFormat="1" applyFont="1" applyBorder="1"/>
    <xf numFmtId="169" fontId="0" fillId="0" borderId="39" xfId="10" applyNumberFormat="1" applyFont="1" applyBorder="1"/>
    <xf numFmtId="169" fontId="0" fillId="0" borderId="46" xfId="10" applyNumberFormat="1" applyFont="1" applyBorder="1"/>
    <xf numFmtId="43" fontId="0" fillId="0" borderId="0" xfId="0" applyNumberFormat="1"/>
    <xf numFmtId="43" fontId="0" fillId="0" borderId="37" xfId="0" applyNumberFormat="1" applyBorder="1"/>
    <xf numFmtId="0" fontId="49" fillId="3" borderId="16" xfId="0" applyFont="1" applyFill="1" applyBorder="1" applyAlignment="1" applyProtection="1">
      <alignment horizontal="right" vertical="center"/>
      <protection locked="0"/>
    </xf>
    <xf numFmtId="166" fontId="5" fillId="3" borderId="50" xfId="12" applyFont="1" applyFill="1" applyBorder="1" applyAlignment="1" applyProtection="1">
      <alignment horizontal="right" vertical="center"/>
    </xf>
    <xf numFmtId="0" fontId="38" fillId="3" borderId="0" xfId="0" applyFont="1" applyFill="1" applyProtection="1">
      <protection locked="0"/>
    </xf>
    <xf numFmtId="0" fontId="5" fillId="7" borderId="16" xfId="0" applyFont="1" applyFill="1" applyBorder="1" applyAlignment="1" applyProtection="1">
      <alignment horizontal="right" vertical="center"/>
      <protection locked="0"/>
    </xf>
    <xf numFmtId="0" fontId="50" fillId="3" borderId="16" xfId="0" applyFont="1" applyFill="1" applyBorder="1" applyAlignment="1" applyProtection="1">
      <alignment horizontal="right" vertical="center"/>
      <protection locked="0"/>
    </xf>
    <xf numFmtId="0" fontId="50" fillId="0" borderId="16" xfId="0" applyFont="1" applyBorder="1" applyAlignment="1" applyProtection="1">
      <alignment horizontal="right" vertical="center"/>
      <protection locked="0"/>
    </xf>
    <xf numFmtId="166" fontId="50" fillId="3" borderId="16" xfId="12" applyFont="1" applyFill="1" applyBorder="1" applyAlignment="1" applyProtection="1">
      <alignment horizontal="right" vertical="center"/>
      <protection locked="0"/>
    </xf>
    <xf numFmtId="166" fontId="5" fillId="0" borderId="17" xfId="12" applyFont="1" applyFill="1" applyBorder="1" applyAlignment="1" applyProtection="1">
      <alignment horizontal="right" vertical="center"/>
    </xf>
    <xf numFmtId="0" fontId="8" fillId="0" borderId="37" xfId="0" applyFont="1" applyBorder="1"/>
    <xf numFmtId="0" fontId="5" fillId="3" borderId="0" xfId="0" applyFont="1" applyFill="1" applyAlignment="1" applyProtection="1">
      <alignment horizontal="right" vertical="center"/>
      <protection locked="0"/>
    </xf>
    <xf numFmtId="166" fontId="5" fillId="3" borderId="12" xfId="12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8" fillId="10" borderId="46" xfId="0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51" fillId="0" borderId="0" xfId="0" applyFont="1"/>
    <xf numFmtId="43" fontId="5" fillId="3" borderId="0" xfId="12" applyNumberFormat="1" applyFont="1" applyFill="1" applyBorder="1" applyAlignment="1" applyProtection="1">
      <alignment horizontal="right" vertical="center"/>
      <protection locked="0"/>
    </xf>
    <xf numFmtId="9" fontId="3" fillId="3" borderId="0" xfId="0" applyNumberFormat="1" applyFont="1" applyFill="1" applyAlignment="1" applyProtection="1">
      <alignment vertical="center"/>
      <protection locked="0"/>
    </xf>
    <xf numFmtId="43" fontId="7" fillId="0" borderId="0" xfId="5" applyNumberFormat="1" applyFont="1" applyAlignment="1" applyProtection="1">
      <alignment horizontal="justify" vertical="center"/>
      <protection locked="0"/>
    </xf>
    <xf numFmtId="43" fontId="4" fillId="0" borderId="0" xfId="5" applyNumberFormat="1" applyFont="1" applyAlignment="1" applyProtection="1">
      <alignment vertical="center"/>
      <protection locked="0"/>
    </xf>
    <xf numFmtId="1" fontId="5" fillId="3" borderId="0" xfId="12" applyNumberFormat="1" applyFont="1" applyFill="1" applyBorder="1" applyAlignment="1" applyProtection="1">
      <alignment horizontal="right" vertical="center"/>
      <protection locked="0"/>
    </xf>
    <xf numFmtId="4" fontId="5" fillId="3" borderId="5" xfId="19" applyNumberFormat="1" applyFont="1" applyFill="1" applyBorder="1" applyAlignment="1" applyProtection="1">
      <alignment horizontal="right" vertical="center"/>
      <protection locked="0"/>
    </xf>
    <xf numFmtId="4" fontId="5" fillId="3" borderId="34" xfId="19" applyNumberFormat="1" applyFont="1" applyFill="1" applyBorder="1" applyAlignment="1" applyProtection="1">
      <alignment horizontal="right" vertical="center"/>
      <protection locked="0"/>
    </xf>
    <xf numFmtId="4" fontId="5" fillId="3" borderId="52" xfId="0" applyNumberFormat="1" applyFont="1" applyFill="1" applyBorder="1" applyAlignment="1" applyProtection="1">
      <alignment vertical="center"/>
      <protection locked="0"/>
    </xf>
    <xf numFmtId="4" fontId="5" fillId="3" borderId="52" xfId="19" applyNumberFormat="1" applyFont="1" applyFill="1" applyBorder="1" applyAlignment="1" applyProtection="1">
      <alignment horizontal="right" vertical="center"/>
      <protection locked="0"/>
    </xf>
    <xf numFmtId="4" fontId="5" fillId="3" borderId="34" xfId="12" applyNumberFormat="1" applyFont="1" applyFill="1" applyBorder="1" applyAlignment="1" applyProtection="1">
      <alignment horizontal="right" vertical="center"/>
      <protection locked="0"/>
    </xf>
    <xf numFmtId="4" fontId="5" fillId="3" borderId="5" xfId="12" applyNumberFormat="1" applyFont="1" applyFill="1" applyBorder="1" applyAlignment="1" applyProtection="1">
      <alignment horizontal="right" vertical="center"/>
      <protection locked="0"/>
    </xf>
    <xf numFmtId="0" fontId="8" fillId="10" borderId="42" xfId="0" applyFont="1" applyFill="1" applyBorder="1" applyAlignment="1" applyProtection="1">
      <alignment horizontal="center" vertical="center" wrapText="1"/>
      <protection locked="0"/>
    </xf>
    <xf numFmtId="0" fontId="38" fillId="3" borderId="0" xfId="0" applyFont="1" applyFill="1" applyAlignment="1" applyProtection="1">
      <alignment vertical="center"/>
      <protection locked="0"/>
    </xf>
    <xf numFmtId="4" fontId="22" fillId="3" borderId="37" xfId="5" applyNumberFormat="1" applyFont="1" applyFill="1" applyBorder="1" applyAlignment="1">
      <alignment horizontal="center" vertical="center" wrapText="1"/>
    </xf>
    <xf numFmtId="166" fontId="5" fillId="3" borderId="16" xfId="12" applyFont="1" applyFill="1" applyBorder="1" applyAlignment="1" applyProtection="1">
      <alignment horizontal="right" vertical="center"/>
    </xf>
    <xf numFmtId="166" fontId="5" fillId="3" borderId="31" xfId="12" applyFont="1" applyFill="1" applyBorder="1" applyAlignment="1" applyProtection="1">
      <alignment horizontal="right" vertical="center"/>
    </xf>
    <xf numFmtId="166" fontId="5" fillId="3" borderId="26" xfId="12" applyFont="1" applyFill="1" applyBorder="1" applyAlignment="1" applyProtection="1">
      <alignment horizontal="right" vertical="center"/>
    </xf>
    <xf numFmtId="166" fontId="5" fillId="3" borderId="13" xfId="12" applyFont="1" applyFill="1" applyBorder="1" applyAlignment="1" applyProtection="1">
      <alignment horizontal="right" vertical="center"/>
    </xf>
    <xf numFmtId="4" fontId="5" fillId="3" borderId="38" xfId="19" applyNumberFormat="1" applyFont="1" applyFill="1" applyBorder="1" applyAlignment="1" applyProtection="1">
      <alignment horizontal="right" vertical="center"/>
      <protection locked="0"/>
    </xf>
    <xf numFmtId="4" fontId="5" fillId="3" borderId="54" xfId="19" applyNumberFormat="1" applyFont="1" applyFill="1" applyBorder="1" applyAlignment="1" applyProtection="1">
      <alignment horizontal="right" vertical="center"/>
      <protection locked="0"/>
    </xf>
    <xf numFmtId="4" fontId="5" fillId="3" borderId="44" xfId="19" applyNumberFormat="1" applyFont="1" applyFill="1" applyBorder="1" applyAlignment="1" applyProtection="1">
      <alignment horizontal="right" vertical="center"/>
      <protection locked="0"/>
    </xf>
    <xf numFmtId="4" fontId="5" fillId="3" borderId="55" xfId="0" applyNumberFormat="1" applyFont="1" applyFill="1" applyBorder="1" applyAlignment="1" applyProtection="1">
      <alignment vertical="center"/>
      <protection locked="0"/>
    </xf>
    <xf numFmtId="4" fontId="5" fillId="3" borderId="44" xfId="0" applyNumberFormat="1" applyFont="1" applyFill="1" applyBorder="1" applyAlignment="1" applyProtection="1">
      <alignment vertical="center"/>
      <protection locked="0"/>
    </xf>
    <xf numFmtId="4" fontId="5" fillId="3" borderId="55" xfId="19" applyNumberFormat="1" applyFont="1" applyFill="1" applyBorder="1" applyAlignment="1" applyProtection="1">
      <alignment horizontal="right" vertical="center"/>
      <protection locked="0"/>
    </xf>
    <xf numFmtId="4" fontId="5" fillId="3" borderId="38" xfId="12" applyNumberFormat="1" applyFont="1" applyFill="1" applyBorder="1" applyAlignment="1" applyProtection="1">
      <alignment horizontal="right" vertical="center"/>
      <protection locked="0"/>
    </xf>
    <xf numFmtId="4" fontId="5" fillId="3" borderId="44" xfId="12" applyNumberFormat="1" applyFont="1" applyFill="1" applyBorder="1" applyAlignment="1" applyProtection="1">
      <alignment horizontal="right" vertical="center"/>
      <protection locked="0"/>
    </xf>
    <xf numFmtId="4" fontId="5" fillId="3" borderId="54" xfId="12" applyNumberFormat="1" applyFont="1" applyFill="1" applyBorder="1" applyAlignment="1" applyProtection="1">
      <alignment horizontal="right" vertical="center"/>
      <protection locked="0"/>
    </xf>
    <xf numFmtId="166" fontId="5" fillId="3" borderId="38" xfId="12" applyFont="1" applyFill="1" applyBorder="1" applyAlignment="1" applyProtection="1">
      <alignment horizontal="right" vertical="center"/>
      <protection locked="0"/>
    </xf>
    <xf numFmtId="166" fontId="5" fillId="3" borderId="54" xfId="12" applyFont="1" applyFill="1" applyBorder="1" applyAlignment="1" applyProtection="1">
      <alignment horizontal="right" vertical="center"/>
      <protection locked="0"/>
    </xf>
    <xf numFmtId="166" fontId="22" fillId="3" borderId="36" xfId="12" applyFont="1" applyFill="1" applyBorder="1" applyAlignment="1">
      <alignment horizontal="right" vertical="center" wrapText="1"/>
    </xf>
    <xf numFmtId="166" fontId="22" fillId="3" borderId="42" xfId="12" applyFont="1" applyFill="1" applyBorder="1" applyAlignment="1">
      <alignment horizontal="right" vertical="center" wrapText="1"/>
    </xf>
    <xf numFmtId="0" fontId="35" fillId="3" borderId="0" xfId="5" applyFont="1" applyFill="1" applyAlignment="1" applyProtection="1">
      <alignment horizontal="center" vertical="center" wrapText="1"/>
      <protection locked="0"/>
    </xf>
    <xf numFmtId="166" fontId="5" fillId="3" borderId="53" xfId="12" applyFont="1" applyFill="1" applyBorder="1" applyAlignment="1">
      <alignment horizontal="right" vertical="center" wrapText="1"/>
    </xf>
    <xf numFmtId="166" fontId="5" fillId="3" borderId="44" xfId="12" applyFont="1" applyFill="1" applyBorder="1" applyAlignment="1">
      <alignment horizontal="right" vertical="center" wrapText="1"/>
    </xf>
    <xf numFmtId="166" fontId="5" fillId="3" borderId="38" xfId="12" applyFont="1" applyFill="1" applyBorder="1" applyAlignment="1">
      <alignment horizontal="right" vertical="center" wrapText="1"/>
    </xf>
    <xf numFmtId="166" fontId="5" fillId="3" borderId="51" xfId="12" applyFont="1" applyFill="1" applyBorder="1" applyAlignment="1">
      <alignment horizontal="right" vertical="center" wrapText="1"/>
    </xf>
    <xf numFmtId="166" fontId="5" fillId="3" borderId="45" xfId="12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center" vertical="center" wrapText="1"/>
    </xf>
    <xf numFmtId="0" fontId="22" fillId="3" borderId="1" xfId="5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22" fillId="3" borderId="26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right" vertical="center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2" fillId="3" borderId="2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22" fillId="3" borderId="5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53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42" xfId="0" applyFont="1" applyFill="1" applyBorder="1" applyAlignment="1" applyProtection="1">
      <alignment horizontal="center" vertical="center" wrapText="1"/>
      <protection locked="0"/>
    </xf>
    <xf numFmtId="0" fontId="21" fillId="3" borderId="0" xfId="5" applyFont="1" applyFill="1" applyAlignment="1" applyProtection="1">
      <alignment horizontal="center" vertical="center"/>
      <protection locked="0"/>
    </xf>
    <xf numFmtId="0" fontId="13" fillId="3" borderId="0" xfId="5" applyFont="1" applyFill="1" applyAlignment="1">
      <alignment horizontal="center" vertical="center"/>
    </xf>
    <xf numFmtId="0" fontId="25" fillId="3" borderId="0" xfId="5" applyFont="1" applyFill="1" applyAlignment="1">
      <alignment horizontal="center" vertical="center"/>
    </xf>
    <xf numFmtId="0" fontId="11" fillId="3" borderId="0" xfId="5" applyFont="1" applyFill="1" applyAlignment="1">
      <alignment horizontal="center"/>
    </xf>
    <xf numFmtId="0" fontId="19" fillId="3" borderId="0" xfId="5" applyFont="1" applyFill="1" applyAlignment="1">
      <alignment horizontal="center" vertical="center" wrapText="1"/>
    </xf>
    <xf numFmtId="0" fontId="10" fillId="3" borderId="0" xfId="5" applyFont="1" applyFill="1" applyAlignment="1">
      <alignment horizontal="center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2" fillId="3" borderId="0" xfId="5" applyFont="1" applyFill="1" applyAlignment="1">
      <alignment horizontal="center"/>
    </xf>
    <xf numFmtId="0" fontId="8" fillId="8" borderId="3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9" borderId="3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</cellXfs>
  <cellStyles count="130">
    <cellStyle name="Hiperlink" xfId="90" builtinId="8" hidden="1"/>
    <cellStyle name="Hiperlink" xfId="94" builtinId="8" hidden="1"/>
    <cellStyle name="Hiperlink" xfId="98" builtinId="8" hidden="1"/>
    <cellStyle name="Hiperlink" xfId="102" builtinId="8" hidden="1"/>
    <cellStyle name="Hiperlink" xfId="106" builtinId="8" hidden="1"/>
    <cellStyle name="Hiperlink" xfId="110" builtinId="8" hidden="1"/>
    <cellStyle name="Hiperlink" xfId="114" builtinId="8" hidden="1"/>
    <cellStyle name="Hiperlink" xfId="112" builtinId="8" hidden="1"/>
    <cellStyle name="Hiperlink" xfId="108" builtinId="8" hidden="1"/>
    <cellStyle name="Hiperlink" xfId="104" builtinId="8" hidden="1"/>
    <cellStyle name="Hiperlink" xfId="100" builtinId="8" hidden="1"/>
    <cellStyle name="Hiperlink" xfId="96" builtinId="8" hidden="1"/>
    <cellStyle name="Hiperlink" xfId="92" builtinId="8" hidden="1"/>
    <cellStyle name="Hiperlink" xfId="88" builtinId="8" hidden="1"/>
    <cellStyle name="Hiperlink" xfId="48" builtinId="8" hidden="1"/>
    <cellStyle name="Hiperlink" xfId="50" builtinId="8" hidden="1"/>
    <cellStyle name="Hiperlink" xfId="54" builtinId="8" hidden="1"/>
    <cellStyle name="Hiperlink" xfId="56" builtinId="8" hidden="1"/>
    <cellStyle name="Hiperlink" xfId="58" builtinId="8" hidden="1"/>
    <cellStyle name="Hiperlink" xfId="62" builtinId="8" hidden="1"/>
    <cellStyle name="Hiperlink" xfId="64" builtinId="8" hidden="1"/>
    <cellStyle name="Hiperlink" xfId="66" builtinId="8" hidden="1"/>
    <cellStyle name="Hiperlink" xfId="70" builtinId="8" hidden="1"/>
    <cellStyle name="Hiperlink" xfId="72" builtinId="8" hidden="1"/>
    <cellStyle name="Hiperlink" xfId="74" builtinId="8" hidden="1"/>
    <cellStyle name="Hiperlink" xfId="78" builtinId="8" hidden="1"/>
    <cellStyle name="Hiperlink" xfId="80" builtinId="8" hidden="1"/>
    <cellStyle name="Hiperlink" xfId="82" builtinId="8" hidden="1"/>
    <cellStyle name="Hiperlink" xfId="86" builtinId="8" hidden="1"/>
    <cellStyle name="Hiperlink" xfId="84" builtinId="8" hidden="1"/>
    <cellStyle name="Hiperlink" xfId="76" builtinId="8" hidden="1"/>
    <cellStyle name="Hiperlink" xfId="68" builtinId="8" hidden="1"/>
    <cellStyle name="Hiperlink" xfId="60" builtinId="8" hidden="1"/>
    <cellStyle name="Hiperlink" xfId="52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6" builtinId="8" hidden="1"/>
    <cellStyle name="Hiperlink" xfId="44" builtinId="8" hidden="1"/>
    <cellStyle name="Hiperlink" xfId="32" builtinId="8" hidden="1"/>
    <cellStyle name="Hiperlink" xfId="34" builtinId="8" hidden="1"/>
    <cellStyle name="Hiperlink" xfId="30" builtinId="8" hidden="1"/>
    <cellStyle name="Hiperlink" xfId="28" builtinId="8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09" builtinId="9" hidden="1"/>
    <cellStyle name="Hiperlink Visitado" xfId="101" builtinId="9" hidden="1"/>
    <cellStyle name="Hiperlink Visitado" xfId="93" builtinId="9" hidden="1"/>
    <cellStyle name="Hiperlink Visitado" xfId="85" builtinId="9" hidden="1"/>
    <cellStyle name="Hiperlink Visitado" xfId="77" builtinId="9" hidden="1"/>
    <cellStyle name="Hiperlink Visitado" xfId="49" builtinId="9" hidden="1"/>
    <cellStyle name="Hiperlink Visitado" xfId="51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69" builtinId="9" hidden="1"/>
    <cellStyle name="Hiperlink Visitado" xfId="53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37" builtinId="9" hidden="1"/>
    <cellStyle name="Hiperlink Visitado" xfId="33" builtinId="9" hidden="1"/>
    <cellStyle name="Hiperlink Visitado" xfId="35" builtinId="9" hidden="1"/>
    <cellStyle name="Hiperlink Visitado" xfId="31" builtinId="9" hidden="1"/>
    <cellStyle name="Hiperlink Visitado" xfId="29" builtinId="9" hidden="1"/>
    <cellStyle name="Moeda 2" xfId="1" xr:uid="{00000000-0005-0000-0000-000058000000}"/>
    <cellStyle name="Moeda 2 2" xfId="2" xr:uid="{00000000-0005-0000-0000-000059000000}"/>
    <cellStyle name="Moeda 3" xfId="3" xr:uid="{00000000-0005-0000-0000-00005A000000}"/>
    <cellStyle name="Moeda 4" xfId="22" xr:uid="{00000000-0005-0000-0000-00005B000000}"/>
    <cellStyle name="Moeda 4 2" xfId="125" xr:uid="{00000000-0005-0000-0000-00005C000000}"/>
    <cellStyle name="Normal" xfId="0" builtinId="0"/>
    <cellStyle name="Normal 10" xfId="4" xr:uid="{00000000-0005-0000-0000-00005E000000}"/>
    <cellStyle name="Normal 2" xfId="5" xr:uid="{00000000-0005-0000-0000-00005F000000}"/>
    <cellStyle name="Normal 2 2" xfId="24" xr:uid="{00000000-0005-0000-0000-000060000000}"/>
    <cellStyle name="Normal 2 2 2" xfId="127" xr:uid="{00000000-0005-0000-0000-000061000000}"/>
    <cellStyle name="Normal 2 3" xfId="27" xr:uid="{00000000-0005-0000-0000-000062000000}"/>
    <cellStyle name="Normal 2 3 2" xfId="129" xr:uid="{00000000-0005-0000-0000-000063000000}"/>
    <cellStyle name="Normal 3" xfId="6" xr:uid="{00000000-0005-0000-0000-000064000000}"/>
    <cellStyle name="Normal 3 3" xfId="7" xr:uid="{00000000-0005-0000-0000-000065000000}"/>
    <cellStyle name="Normal 4" xfId="8" xr:uid="{00000000-0005-0000-0000-000066000000}"/>
    <cellStyle name="Normal 4 2" xfId="16" xr:uid="{00000000-0005-0000-0000-000067000000}"/>
    <cellStyle name="Normal 4 2 2" xfId="120" xr:uid="{00000000-0005-0000-0000-000068000000}"/>
    <cellStyle name="Normal 4 3" xfId="116" xr:uid="{00000000-0005-0000-0000-000069000000}"/>
    <cellStyle name="Normal 5" xfId="9" xr:uid="{00000000-0005-0000-0000-00006A000000}"/>
    <cellStyle name="Normal 5 2" xfId="17" xr:uid="{00000000-0005-0000-0000-00006B000000}"/>
    <cellStyle name="Normal 5 2 2" xfId="121" xr:uid="{00000000-0005-0000-0000-00006C000000}"/>
    <cellStyle name="Normal 5 3" xfId="117" xr:uid="{00000000-0005-0000-0000-00006D000000}"/>
    <cellStyle name="Normal 6" xfId="15" xr:uid="{00000000-0005-0000-0000-00006E000000}"/>
    <cellStyle name="Normal 6 2" xfId="119" xr:uid="{00000000-0005-0000-0000-00006F000000}"/>
    <cellStyle name="Normal 7" xfId="26" xr:uid="{00000000-0005-0000-0000-000070000000}"/>
    <cellStyle name="Normal 8" xfId="14" xr:uid="{00000000-0005-0000-0000-000071000000}"/>
    <cellStyle name="Normal 8 2" xfId="118" xr:uid="{00000000-0005-0000-0000-000072000000}"/>
    <cellStyle name="Porcentagem" xfId="10" builtinId="5"/>
    <cellStyle name="Porcentagem 2" xfId="11" xr:uid="{00000000-0005-0000-0000-000074000000}"/>
    <cellStyle name="Porcentagem 3" xfId="18" xr:uid="{00000000-0005-0000-0000-000075000000}"/>
    <cellStyle name="Porcentagem 4" xfId="21" xr:uid="{00000000-0005-0000-0000-000076000000}"/>
    <cellStyle name="Porcentagem 4 2" xfId="124" xr:uid="{00000000-0005-0000-0000-000077000000}"/>
    <cellStyle name="Separador de milhares 2" xfId="13" xr:uid="{00000000-0005-0000-0000-000078000000}"/>
    <cellStyle name="Separador de milhares 2 2" xfId="20" xr:uid="{00000000-0005-0000-0000-000079000000}"/>
    <cellStyle name="Separador de milhares 2 2 2" xfId="123" xr:uid="{00000000-0005-0000-0000-00007A000000}"/>
    <cellStyle name="Vírgula" xfId="12" builtinId="3"/>
    <cellStyle name="Vírgula 2" xfId="19" xr:uid="{00000000-0005-0000-0000-00007C000000}"/>
    <cellStyle name="Vírgula 2 2" xfId="25" xr:uid="{00000000-0005-0000-0000-00007D000000}"/>
    <cellStyle name="Vírgula 2 2 2" xfId="128" xr:uid="{00000000-0005-0000-0000-00007E000000}"/>
    <cellStyle name="Vírgula 2 3" xfId="122" xr:uid="{00000000-0005-0000-0000-00007F000000}"/>
    <cellStyle name="Vírgula 3" xfId="23" xr:uid="{00000000-0005-0000-0000-000080000000}"/>
    <cellStyle name="Vírgula 3 2" xfId="126" xr:uid="{00000000-0005-0000-0000-000081000000}"/>
  </cellStyles>
  <dxfs count="13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3">
                    <a:lumMod val="50000"/>
                  </a:schemeClr>
                </a:solidFill>
              </a:rPr>
              <a:t>CUSTO ANUAL DE PESSOAL CLT - Em R$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Pessoal CLT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Graficos!$B$4:$E$4</c:f>
              <c:strCache>
                <c:ptCount val="4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</c:strCache>
            </c:strRef>
          </c:cat>
          <c:val>
            <c:numRef>
              <c:f>Graficos!$B$5:$E$5</c:f>
              <c:numCache>
                <c:formatCode>_(* #,##0.00_);_(* \(#,##0.00\);_(* "-"??_);_(@_)</c:formatCode>
                <c:ptCount val="4"/>
                <c:pt idx="0">
                  <c:v>2223665.568953333</c:v>
                </c:pt>
                <c:pt idx="1">
                  <c:v>2555134.2639698</c:v>
                </c:pt>
                <c:pt idx="2">
                  <c:v>2940942.7183082127</c:v>
                </c:pt>
                <c:pt idx="3">
                  <c:v>3148840.7531300108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6-4409-B7DB-E355B3738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899688"/>
        <c:axId val="369900072"/>
      </c:barChart>
      <c:catAx>
        <c:axId val="369899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ANOS</a:t>
                </a:r>
              </a:p>
            </c:rich>
          </c:tx>
          <c:layout>
            <c:manualLayout>
              <c:xMode val="edge"/>
              <c:yMode val="edge"/>
              <c:x val="0.46214938757655294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00072"/>
        <c:crosses val="autoZero"/>
        <c:auto val="1"/>
        <c:lblAlgn val="ctr"/>
        <c:lblOffset val="100"/>
        <c:noMultiLvlLbl val="0"/>
      </c:catAx>
      <c:valAx>
        <c:axId val="36990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/>
                  <a:t>CUSTO DE PESSOAL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899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accent3">
                    <a:lumMod val="50000"/>
                  </a:schemeClr>
                </a:solidFill>
                <a:effectLst/>
              </a:rPr>
              <a:t>CUSTO ANUAL DE PESSOAL CLT - Em R$</a:t>
            </a:r>
            <a:endParaRPr lang="pt-BR">
              <a:solidFill>
                <a:schemeClr val="accent3">
                  <a:lumMod val="50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D-4D46-A90B-80ED244E7D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D-4D46-A90B-80ED244E7D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CD-4D46-A90B-80ED244E7D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D-4D46-A90B-80ED244E7DBF}"/>
              </c:ext>
            </c:extLst>
          </c:dPt>
          <c:dLbls>
            <c:dLbl>
              <c:idx val="0"/>
              <c:layout>
                <c:manualLayout>
                  <c:x val="4.1572839514928947E-2"/>
                  <c:y val="-4.08864161440897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D-4D46-A90B-80ED244E7DBF}"/>
                </c:ext>
              </c:extLst>
            </c:dLbl>
            <c:dLbl>
              <c:idx val="1"/>
              <c:layout>
                <c:manualLayout>
                  <c:x val="7.4407878737089275E-2"/>
                  <c:y val="-0.1807896018985650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D-4D46-A90B-80ED244E7DBF}"/>
                </c:ext>
              </c:extLst>
            </c:dLbl>
            <c:dLbl>
              <c:idx val="2"/>
              <c:layout>
                <c:manualLayout>
                  <c:x val="-9.5674391771418676E-2"/>
                  <c:y val="-8.35384349411413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D-4D46-A90B-80ED244E7DBF}"/>
                </c:ext>
              </c:extLst>
            </c:dLbl>
            <c:dLbl>
              <c:idx val="3"/>
              <c:layout>
                <c:manualLayout>
                  <c:x val="-4.4682970458282137E-2"/>
                  <c:y val="-1.5622613041633268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D-4D46-A90B-80ED244E7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Graficos!$B$4:$E$4</c:f>
              <c:strCache>
                <c:ptCount val="4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</c:strCache>
            </c:strRef>
          </c:cat>
          <c:val>
            <c:numRef>
              <c:f>Graficos!$B$5:$E$5</c:f>
              <c:numCache>
                <c:formatCode>_(* #,##0.00_);_(* \(#,##0.00\);_(* "-"??_);_(@_)</c:formatCode>
                <c:ptCount val="4"/>
                <c:pt idx="0">
                  <c:v>2223665.568953333</c:v>
                </c:pt>
                <c:pt idx="1">
                  <c:v>2555134.2639698</c:v>
                </c:pt>
                <c:pt idx="2">
                  <c:v>2940942.7183082127</c:v>
                </c:pt>
                <c:pt idx="3">
                  <c:v>3148840.7531300108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D-4D46-A90B-80ED244E7D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002060"/>
                </a:solidFill>
                <a:effectLst/>
              </a:rPr>
              <a:t>CUSTO ANUAL DE GASTOS GERAIS - Em R$</a:t>
            </a:r>
            <a:endParaRPr lang="pt-BR">
              <a:solidFill>
                <a:srgbClr val="00206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Gastos Gerais</c:v>
          </c:tx>
          <c:spPr>
            <a:solidFill>
              <a:schemeClr val="accent3">
                <a:lumMod val="50000"/>
              </a:schemeClr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Graficos!$B$30:$E$30</c:f>
              <c:strCache>
                <c:ptCount val="4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</c:strCache>
            </c:strRef>
          </c:cat>
          <c:val>
            <c:numRef>
              <c:f>Graficos!$B$31:$E$31</c:f>
              <c:numCache>
                <c:formatCode>_(* #,##0.00_);_(* \(#,##0.00\);_(* "-"??_);_(@_)</c:formatCode>
                <c:ptCount val="4"/>
                <c:pt idx="0">
                  <c:v>1369173.5200000003</c:v>
                </c:pt>
                <c:pt idx="1">
                  <c:v>3716948.0379550001</c:v>
                </c:pt>
                <c:pt idx="2">
                  <c:v>3510865.423740766</c:v>
                </c:pt>
                <c:pt idx="3">
                  <c:v>779429.71345803328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4-4052-9408-3FCEF9CB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183888"/>
        <c:axId val="369368544"/>
      </c:barChart>
      <c:catAx>
        <c:axId val="31218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8544"/>
        <c:crosses val="autoZero"/>
        <c:auto val="1"/>
        <c:lblAlgn val="ctr"/>
        <c:lblOffset val="100"/>
        <c:noMultiLvlLbl val="0"/>
      </c:catAx>
      <c:valAx>
        <c:axId val="36936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183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002060"/>
                </a:solidFill>
                <a:effectLst/>
              </a:rPr>
              <a:t>CUSTO ANUAL DE GASTOS GERAIS - Em R$</a:t>
            </a:r>
            <a:endParaRPr lang="pt-BR">
              <a:solidFill>
                <a:srgbClr val="00206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CF-41FE-9F75-4102CD283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F-41FE-9F75-4102CD283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F-41FE-9F75-4102CD283D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F-41FE-9F75-4102CD283D36}"/>
              </c:ext>
            </c:extLst>
          </c:dPt>
          <c:dLbls>
            <c:dLbl>
              <c:idx val="0"/>
              <c:layout>
                <c:manualLayout>
                  <c:x val="7.0275481189851274E-2"/>
                  <c:y val="3.327172645086033E-2"/>
                </c:manualLayout>
              </c:layout>
              <c:dLblPos val="bestFit"/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F-41FE-9F75-4102CD283D36}"/>
                </c:ext>
              </c:extLst>
            </c:dLbl>
            <c:dLbl>
              <c:idx val="1"/>
              <c:layout>
                <c:manualLayout>
                  <c:x val="8.2754374453193252E-2"/>
                  <c:y val="-5.5631743948673082E-2"/>
                </c:manualLayout>
              </c:layout>
              <c:dLblPos val="bestFit"/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F-41FE-9F75-4102CD283D36}"/>
                </c:ext>
              </c:extLst>
            </c:dLbl>
            <c:dLbl>
              <c:idx val="2"/>
              <c:layout>
                <c:manualLayout>
                  <c:x val="-9.510345581802275E-2"/>
                  <c:y val="8.938283756197142E-2"/>
                </c:manualLayout>
              </c:layout>
              <c:dLblPos val="bestFit"/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F-41FE-9F75-4102CD283D36}"/>
                </c:ext>
              </c:extLst>
            </c:dLbl>
            <c:dLbl>
              <c:idx val="3"/>
              <c:layout>
                <c:manualLayout>
                  <c:x val="-7.7598315835520557E-2"/>
                  <c:y val="4.4242855059784196E-2"/>
                </c:manualLayout>
              </c:layout>
              <c:dLblPos val="bestFit"/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F-41FE-9F75-4102CD283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Graficos!$B$30:$E$30</c:f>
              <c:strCache>
                <c:ptCount val="4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</c:strCache>
            </c:strRef>
          </c:cat>
          <c:val>
            <c:numRef>
              <c:f>Graficos!$B$31:$E$31</c:f>
              <c:numCache>
                <c:formatCode>_(* #,##0.00_);_(* \(#,##0.00\);_(* "-"??_);_(@_)</c:formatCode>
                <c:ptCount val="4"/>
                <c:pt idx="0">
                  <c:v>1369173.5200000003</c:v>
                </c:pt>
                <c:pt idx="1">
                  <c:v>3716948.0379550001</c:v>
                </c:pt>
                <c:pt idx="2">
                  <c:v>3510865.423740766</c:v>
                </c:pt>
                <c:pt idx="3">
                  <c:v>779429.71345803328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F-41FE-9F75-4102CD283D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2"/>
                </a:solidFill>
              </a:rPr>
              <a:t>Valores Totais por Áreas Temáticas e Administrativas - Em R$</a:t>
            </a:r>
          </a:p>
        </c:rich>
      </c:tx>
      <c:layout>
        <c:manualLayout>
          <c:xMode val="edge"/>
          <c:yMode val="edge"/>
          <c:x val="0.17755902734380424"/>
          <c:y val="2.072538860103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77830548959158"/>
          <c:y val="0.17982880089172157"/>
          <c:w val="0.76555619436459332"/>
          <c:h val="0.58194045486803425"/>
        </c:manualLayout>
      </c:layout>
      <c:barChart>
        <c:barDir val="col"/>
        <c:grouping val="clustered"/>
        <c:varyColors val="0"/>
        <c:ser>
          <c:idx val="0"/>
          <c:order val="0"/>
          <c:tx>
            <c:v>Áreas Temáticas e Administrativas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T w="95250" h="95250"/>
              <a:bevelB w="95250" h="95250"/>
            </a:sp3d>
          </c:spPr>
          <c:invertIfNegative val="0"/>
          <c:dLbls>
            <c:delete val="1"/>
          </c:dLbls>
          <c:cat>
            <c:strRef>
              <c:f>Graficos!$B$64:$B$77</c:f>
              <c:strCache>
                <c:ptCount val="14"/>
                <c:pt idx="0">
                  <c:v>Despesas Administrativas</c:v>
                </c:pt>
                <c:pt idx="1">
                  <c:v>Pessoal CLT</c:v>
                </c:pt>
                <c:pt idx="2">
                  <c:v>Coordenação</c:v>
                </c:pt>
                <c:pt idx="3">
                  <c:v>Coordenação - Custos Diretos</c:v>
                </c:pt>
                <c:pt idx="4">
                  <c:v>Despesas Regional</c:v>
                </c:pt>
                <c:pt idx="5">
                  <c:v>Área Temática -1</c:v>
                </c:pt>
                <c:pt idx="6">
                  <c:v>Área Temática -2</c:v>
                </c:pt>
                <c:pt idx="7">
                  <c:v>Área Temática -3</c:v>
                </c:pt>
                <c:pt idx="8">
                  <c:v>Área Temática -4</c:v>
                </c:pt>
                <c:pt idx="9">
                  <c:v>Área Temática -5</c:v>
                </c:pt>
                <c:pt idx="10">
                  <c:v>Área Temática -6</c:v>
                </c:pt>
                <c:pt idx="11">
                  <c:v>Área Temática -7</c:v>
                </c:pt>
                <c:pt idx="12">
                  <c:v>Bens</c:v>
                </c:pt>
                <c:pt idx="13">
                  <c:v>Desmobilização</c:v>
                </c:pt>
              </c:strCache>
            </c:strRef>
          </c:cat>
          <c:val>
            <c:numRef>
              <c:f>Graficos!$C$64:$C$77</c:f>
              <c:numCache>
                <c:formatCode>_(* #,##0.00_);_(* \(#,##0.00\);_(* "-"??_);_(@_)</c:formatCode>
                <c:ptCount val="14"/>
                <c:pt idx="0">
                  <c:v>0</c:v>
                </c:pt>
                <c:pt idx="1">
                  <c:v>10868583.30436136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720000</c:v>
                </c:pt>
                <c:pt idx="13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9-4B18-B987-0DE94677D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9372856"/>
        <c:axId val="369371288"/>
      </c:barChart>
      <c:scatterChart>
        <c:scatterStyle val="lineMarker"/>
        <c:varyColors val="0"/>
        <c:ser>
          <c:idx val="1"/>
          <c:order val="1"/>
          <c:tx>
            <c:v>Percentual das Áreas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Graficos!$D$64:$D$77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59-4B18-B987-0DE94677D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367760"/>
        <c:axId val="369367368"/>
      </c:scatterChart>
      <c:catAx>
        <c:axId val="36937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accent2"/>
                    </a:solidFill>
                  </a:rPr>
                  <a:t>ÁREAS TEMÁTICAS E ADMINISTRATIVAS</a:t>
                </a:r>
              </a:p>
            </c:rich>
          </c:tx>
          <c:layout>
            <c:manualLayout>
              <c:xMode val="edge"/>
              <c:yMode val="edge"/>
              <c:x val="0.39470377313946869"/>
              <c:y val="0.93932749822581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71288"/>
        <c:crosses val="autoZero"/>
        <c:auto val="1"/>
        <c:lblAlgn val="ctr"/>
        <c:lblOffset val="100"/>
        <c:noMultiLvlLbl val="0"/>
      </c:catAx>
      <c:valAx>
        <c:axId val="3693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chemeClr val="accent2"/>
                    </a:solidFill>
                  </a:rPr>
                  <a:t>VALORES - Em R$</a:t>
                </a:r>
              </a:p>
            </c:rich>
          </c:tx>
          <c:layout>
            <c:manualLayout>
              <c:xMode val="edge"/>
              <c:yMode val="edge"/>
              <c:x val="5.2667083281256501E-2"/>
              <c:y val="0.3336085115053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72856"/>
        <c:crosses val="autoZero"/>
        <c:crossBetween val="between"/>
      </c:valAx>
      <c:valAx>
        <c:axId val="369367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7760"/>
        <c:crosses val="max"/>
        <c:crossBetween val="midCat"/>
      </c:valAx>
      <c:valAx>
        <c:axId val="369367760"/>
        <c:scaling>
          <c:orientation val="minMax"/>
        </c:scaling>
        <c:delete val="1"/>
        <c:axPos val="b"/>
        <c:majorTickMark val="out"/>
        <c:minorTickMark val="none"/>
        <c:tickLblPos val="nextTo"/>
        <c:crossAx val="369367368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t"/>
      <c:overlay val="0"/>
      <c:spPr>
        <a:noFill/>
        <a:ln>
          <a:gradFill flip="none" rotWithShape="1">
            <a:gsLst>
              <a:gs pos="0">
                <a:schemeClr val="accent5">
                  <a:lumMod val="5000"/>
                  <a:lumOff val="95000"/>
                </a:schemeClr>
              </a:gs>
              <a:gs pos="74000">
                <a:schemeClr val="accent5">
                  <a:lumMod val="45000"/>
                  <a:lumOff val="55000"/>
                </a:schemeClr>
              </a:gs>
              <a:gs pos="83000">
                <a:schemeClr val="accent5">
                  <a:lumMod val="45000"/>
                  <a:lumOff val="55000"/>
                </a:schemeClr>
              </a:gs>
              <a:gs pos="100000">
                <a:schemeClr val="accent5">
                  <a:lumMod val="30000"/>
                  <a:lumOff val="70000"/>
                </a:schemeClr>
              </a:gs>
            </a:gsLst>
            <a:lin ang="5400000" scaled="1"/>
            <a:tileRect/>
          </a:gra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002060"/>
                </a:solidFill>
              </a:rPr>
              <a:t>ENTRADAS E SAÍDAS POR ANO / PROJETO PERD IEF - Em R$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Entradas por Ano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Graficos!$B$88:$E$88</c:f>
              <c:strCache>
                <c:ptCount val="4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</c:strCache>
            </c:strRef>
          </c:cat>
          <c:val>
            <c:numRef>
              <c:f>Graficos!$B$89:$E$89</c:f>
              <c:numCache>
                <c:formatCode>_(* #,##0.00_);_(* \(#,##0.00\);_(* "-"??_);_(@_)</c:formatCode>
                <c:ptCount val="4"/>
                <c:pt idx="0">
                  <c:v>4707864.8042239994</c:v>
                </c:pt>
                <c:pt idx="1">
                  <c:v>6503430.3996359063</c:v>
                </c:pt>
                <c:pt idx="2">
                  <c:v>6148921.8660482531</c:v>
                </c:pt>
                <c:pt idx="3">
                  <c:v>3639782.9296069979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E-4DD8-8ED6-083B0EA7736F}"/>
            </c:ext>
          </c:extLst>
        </c:ser>
        <c:ser>
          <c:idx val="1"/>
          <c:order val="1"/>
          <c:tx>
            <c:v>Saidas por Ano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Graficos!$B$90:$E$90</c:f>
              <c:numCache>
                <c:formatCode>_(* #,##0.00_);_(* \(#,##0.00\);_(* "-"??_);_(@_)</c:formatCode>
                <c:ptCount val="4"/>
                <c:pt idx="0">
                  <c:v>4312839.088953333</c:v>
                </c:pt>
                <c:pt idx="1">
                  <c:v>6272082.3019248005</c:v>
                </c:pt>
                <c:pt idx="2">
                  <c:v>6451808.1420489792</c:v>
                </c:pt>
                <c:pt idx="3">
                  <c:v>3963270.4665880436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2-454E-AEFA-04FD98E28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365408"/>
        <c:axId val="369368152"/>
      </c:barChart>
      <c:catAx>
        <c:axId val="3693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8152"/>
        <c:crosses val="autoZero"/>
        <c:auto val="1"/>
        <c:lblAlgn val="ctr"/>
        <c:lblOffset val="100"/>
        <c:noMultiLvlLbl val="0"/>
      </c:catAx>
      <c:valAx>
        <c:axId val="36936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65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6</xdr:row>
      <xdr:rowOff>0</xdr:rowOff>
    </xdr:from>
    <xdr:to>
      <xdr:col>9</xdr:col>
      <xdr:colOff>9525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376DC7-21D8-4138-818A-4FB1744B1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</xdr:row>
      <xdr:rowOff>152400</xdr:rowOff>
    </xdr:from>
    <xdr:to>
      <xdr:col>18</xdr:col>
      <xdr:colOff>600075</xdr:colOff>
      <xdr:row>25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7F73C7-459A-4C7C-BA67-F880DC523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32</xdr:row>
      <xdr:rowOff>9524</xdr:rowOff>
    </xdr:from>
    <xdr:to>
      <xdr:col>8</xdr:col>
      <xdr:colOff>600074</xdr:colOff>
      <xdr:row>53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27BB22-CB51-4091-B351-BA97F3E08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19</xdr:col>
      <xdr:colOff>19050</xdr:colOff>
      <xdr:row>53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E8F94A-DF2D-42DF-AB9A-B209B96C6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476249</xdr:colOff>
      <xdr:row>56</xdr:row>
      <xdr:rowOff>0</xdr:rowOff>
    </xdr:from>
    <xdr:to>
      <xdr:col>19</xdr:col>
      <xdr:colOff>85724</xdr:colOff>
      <xdr:row>84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97573F-17E6-4838-8DF0-98CAD36D6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718038</xdr:colOff>
      <xdr:row>92</xdr:row>
      <xdr:rowOff>2198</xdr:rowOff>
    </xdr:from>
    <xdr:to>
      <xdr:col>10</xdr:col>
      <xdr:colOff>0</xdr:colOff>
      <xdr:row>114</xdr:row>
      <xdr:rowOff>21982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02EA72-C97B-44A7-B674-BE0D6C8A7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/Modelos%20e%20Manuais/5%20-%20Monitoramento/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LYSSES MOURÃO" id="{C2CDF1B7-5C1C-46A7-8C27-BB8470C39A78}" userId="11f4e04238b44099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7" dT="2021-11-18T22:52:57.93" personId="{C2CDF1B7-5C1C-46A7-8C27-BB8470C39A78}" id="{3FDE3412-3D5E-4586-A5EC-216740FC406F}">
    <text>Base Analista de Meio Ambiente Economista / CBO: 2512-30 /Fonte: salario.com.br Em 18/11/2021</text>
  </threadedComment>
  <threadedComment ref="AJ8" dT="2021-11-19T15:06:06.25" personId="{C2CDF1B7-5C1C-46A7-8C27-BB8470C39A78}" id="{75D9E729-5C33-4DA6-8AED-980B504B269C}">
    <text>Cargo: Biólogo em MG / CBO:2211-05 /Fonte: salario.com.br / Em 18/11/2021</text>
  </threadedComment>
  <threadedComment ref="AJ9" dT="2021-11-18T22:36:10.62" personId="{C2CDF1B7-5C1C-46A7-8C27-BB8470C39A78}" id="{1ADDFC0C-5667-4E5A-A262-7BE07A8F9DCE}">
    <text>Adotado cargo de Tecnico Ambiental Ensino médio completo Região MG / Fonte: Salarios.com.br em 18/11/2021</text>
  </threadedComment>
  <threadedComment ref="AJ10" dT="2021-11-19T15:11:27.68" personId="{C2CDF1B7-5C1C-46A7-8C27-BB8470C39A78}" id="{336046C1-3529-4521-A190-23D374DAAAA4}">
    <text>Ref. Cargo de Assistente administrativo em MG /CBO:4110-10/Fonte: salario.com.br / Em 19/11/2021</text>
  </threadedComment>
  <threadedComment ref="AJ11" dT="2021-11-18T22:00:37.86" personId="{C2CDF1B7-5C1C-46A7-8C27-BB8470C39A78}" id="{F66BBA28-F706-41D8-BEC7-3D537037BD28}">
    <text>Base Encarregado da Área Florestal (Salario.com.br) em 18/11/2021</text>
  </threadedComment>
  <threadedComment ref="AJ12" dT="2021-11-19T14:50:11.86" personId="{C2CDF1B7-5C1C-46A7-8C27-BB8470C39A78}" id="{6CADF217-2D03-4DC9-96A0-767B9D8B544C}">
    <text>Considerado cargo de Ajudantes (CBO:5134-35) /Fonte: salario.com.br/Consulta em 18/18/2021</text>
  </threadedComment>
  <threadedComment ref="AJ13" dT="2021-11-19T14:50:11.86" personId="{C2CDF1B7-5C1C-46A7-8C27-BB8470C39A78}" id="{4F30D6A6-B1F0-49ED-BE5C-0A4026FF0FCB}">
    <text>Considerado cargo de Ajudantes (CBO:5134-35) /Fonte: salario.com.br/Consulta em 18/18/2021</text>
  </threadedComment>
  <threadedComment ref="AJ14" dT="2021-11-19T14:59:00.11" personId="{C2CDF1B7-5C1C-46A7-8C27-BB8470C39A78}" id="{B28A1711-9F0A-487D-96A6-A10ED14F5A61}">
    <text>Diretor Geral de empresas e Organizações em SP / CBO:1210-10 / Fonte: salario.com.br Em 18/11/2021</text>
  </threadedComment>
  <threadedComment ref="AJ15" dT="2021-11-19T15:02:10.18" personId="{C2CDF1B7-5C1C-46A7-8C27-BB8470C39A78}" id="{93F14E8E-241E-4F28-9121-B0DCE2534E70}">
    <text>Cargo Diretor Administrativo Financeiro /CBO: 1231-10 / Fonte salario.com.br Em 19/11/2021</text>
  </threadedComment>
  <threadedComment ref="AJ16" dT="2021-11-19T15:13:20.96" personId="{C2CDF1B7-5C1C-46A7-8C27-BB8470C39A78}" id="{D3A6B551-E862-4777-A646-E5565DABF663}">
    <text>Referencia Cargo Gerente de Planejamento e Novos Projetos/CBO:1426-05/Fonte: salario.com.br Em 18/11/2021</text>
  </threadedComment>
  <threadedComment ref="AJ17" dT="2021-11-19T15:13:20.96" personId="{C2CDF1B7-5C1C-46A7-8C27-BB8470C39A78}" id="{E0E99234-CEC2-4F4E-9A12-7BC82716B1B0}">
    <text>Referencia Cargo Gerente de Planejamento e Novos Projetos/CBO:1426-05/Fonte: salario.com.br Em 18/11/2021</text>
  </threadedComment>
  <threadedComment ref="AJ18" dT="2021-11-18T22:18:26.35" personId="{C2CDF1B7-5C1C-46A7-8C27-BB8470C39A78}" id="{6D297EDA-AE4B-42D8-858A-87E1E69B59B2}">
    <text>Base Engº Agrônomo Solos / CBO: 2221-10 / Fonte: salario.com.br / Jornada 44 horas semanais /Em 18/11/2021</text>
  </threadedComment>
  <threadedComment ref="AJ19" dT="2021-11-18T22:16:13.35" personId="{C2CDF1B7-5C1C-46A7-8C27-BB8470C39A78}" id="{07382BFD-9848-4216-A55F-FCBDDBCCF197}">
    <text>Referencia Cargo Coordenador Administrativo / Base salario.com.br / Jornada: 44 horas semanais / CBO: 4101-05). Em 18/11/2021</text>
  </threadedComment>
  <threadedComment ref="AJ21" dT="2021-11-19T14:54:23.14" personId="{C2CDF1B7-5C1C-46A7-8C27-BB8470C39A78}" id="{17ADBD93-F381-4B20-AFD8-C07565D596F1}">
    <text>Cargo Assistente administrativo SP (CBO:4110-10)/Fonte: salario.com.br Em 18/11/2021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9"/>
  <sheetViews>
    <sheetView zoomScaleSheetLayoutView="85" workbookViewId="0">
      <selection activeCell="A7" sqref="A7"/>
    </sheetView>
  </sheetViews>
  <sheetFormatPr defaultColWidth="8.85546875" defaultRowHeight="15"/>
  <cols>
    <col min="1" max="1" width="155.140625" style="5" customWidth="1"/>
    <col min="2" max="16384" width="8.85546875" style="5"/>
  </cols>
  <sheetData>
    <row r="1" spans="1:1" ht="90.75" customHeight="1">
      <c r="A1" s="303" t="s">
        <v>0</v>
      </c>
    </row>
    <row r="2" spans="1:1" ht="23.25">
      <c r="A2" s="63"/>
    </row>
    <row r="3" spans="1:1" ht="32.25" customHeight="1">
      <c r="A3" s="65" t="s">
        <v>1</v>
      </c>
    </row>
    <row r="4" spans="1:1" ht="33.75" customHeight="1">
      <c r="A4" s="64" t="s">
        <v>2</v>
      </c>
    </row>
    <row r="5" spans="1:1" ht="18">
      <c r="A5" s="64"/>
    </row>
    <row r="6" spans="1:1" ht="74.25" customHeight="1">
      <c r="A6" s="410"/>
    </row>
    <row r="7" spans="1:1" ht="27.75" customHeight="1">
      <c r="A7" s="48" t="s">
        <v>3</v>
      </c>
    </row>
    <row r="9" spans="1:1">
      <c r="A9" s="257"/>
    </row>
  </sheetData>
  <sheetProtection algorithmName="SHA-512" hashValue="/G9Vw+2jIl5K2u6FYmwL3W+beo5lE/2wmHWaAQDJFy/OhfMalPCSqAARFPrnxC+OW+jMMs/6bT/lKMxrLEJArA==" saltValue="3cyF4joeirrJ5ngq/GRToA==" spinCount="100000" sheet="1" objects="1" scenarios="1" formatCells="0"/>
  <phoneticPr fontId="14" type="noConversion"/>
  <printOptions horizontalCentered="1" verticalCentered="1"/>
  <pageMargins left="0.19685039370078741" right="0.19685039370078741" top="0.59055118110236227" bottom="0.59055118110236227" header="0" footer="0.39370078740157483"/>
  <pageSetup paperSize="9" orientation="portrait" r:id="rId1"/>
  <headerFooter differentFirst="1"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>
    <tabColor theme="6" tint="0.39997558519241921"/>
  </sheetPr>
  <dimension ref="A1:BP105"/>
  <sheetViews>
    <sheetView showGridLines="0" zoomScale="130" zoomScaleNormal="130" zoomScaleSheetLayoutView="85" workbookViewId="0">
      <pane xSplit="2" ySplit="3" topLeftCell="AO13" activePane="bottomRight" state="frozen"/>
      <selection pane="bottomRight" activeCell="AP8" sqref="AP8"/>
      <selection pane="bottomLeft" activeCell="C14" sqref="C14"/>
      <selection pane="topRight" activeCell="C14" sqref="C14"/>
    </sheetView>
  </sheetViews>
  <sheetFormatPr defaultColWidth="17" defaultRowHeight="30" customHeight="1"/>
  <cols>
    <col min="1" max="1" width="3.7109375" style="195" customWidth="1"/>
    <col min="2" max="2" width="15" style="195" customWidth="1"/>
    <col min="3" max="3" width="12.85546875" style="195" bestFit="1" customWidth="1"/>
    <col min="4" max="6" width="12.28515625" style="195" bestFit="1" customWidth="1"/>
    <col min="7" max="7" width="12.28515625" style="195" customWidth="1"/>
    <col min="8" max="10" width="12.28515625" style="195" bestFit="1" customWidth="1"/>
    <col min="11" max="11" width="12.28515625" style="195" customWidth="1"/>
    <col min="12" max="16" width="12.28515625" style="195" bestFit="1" customWidth="1"/>
    <col min="17" max="28" width="12.42578125" style="195" bestFit="1" customWidth="1"/>
    <col min="29" max="36" width="12.28515625" style="195" bestFit="1" customWidth="1"/>
    <col min="37" max="46" width="12.42578125" style="195" bestFit="1" customWidth="1"/>
    <col min="47" max="50" width="12.85546875" style="195" bestFit="1" customWidth="1"/>
    <col min="51" max="56" width="12.85546875" style="195" hidden="1" customWidth="1"/>
    <col min="57" max="62" width="12.42578125" style="195" hidden="1" customWidth="1"/>
    <col min="63" max="63" width="14.7109375" style="199" bestFit="1" customWidth="1"/>
    <col min="64" max="64" width="9" style="198" bestFit="1" customWidth="1"/>
    <col min="65" max="67" width="17" style="195"/>
    <col min="68" max="68" width="17" style="196"/>
    <col min="69" max="16384" width="17" style="195"/>
  </cols>
  <sheetData>
    <row r="1" spans="1:68" s="194" customFormat="1" ht="42" customHeight="1">
      <c r="B1" s="250"/>
      <c r="C1" s="420" t="str">
        <f>Capa!A1</f>
        <v>Memória de Cálculo
Termo de Parceria nº 51/2021 celebrado entre o Instituto Estadual de Florestas - OEP e o Instituto Ekos Brasil (OSCIP)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192"/>
      <c r="BN1" s="192"/>
      <c r="BO1" s="192"/>
      <c r="BP1" s="193"/>
    </row>
    <row r="2" spans="1:68" s="194" customFormat="1" ht="16.5" customHeight="1" thickBot="1">
      <c r="A2" s="265"/>
      <c r="B2" s="268"/>
      <c r="C2" s="416" t="s">
        <v>4</v>
      </c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 t="s">
        <v>4</v>
      </c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 t="s">
        <v>4</v>
      </c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192"/>
      <c r="BN2" s="192"/>
      <c r="BO2" s="192"/>
      <c r="BP2" s="193"/>
    </row>
    <row r="3" spans="1:68" ht="21" customHeight="1" thickBot="1">
      <c r="A3" s="116"/>
      <c r="B3" s="116"/>
      <c r="C3" s="11" t="str">
        <f>Analítico!C4</f>
        <v>Mês 1</v>
      </c>
      <c r="D3" s="11" t="str">
        <f>Analítico!D4</f>
        <v>Mês 2</v>
      </c>
      <c r="E3" s="11" t="str">
        <f>Analítico!E4</f>
        <v>Mês 3</v>
      </c>
      <c r="F3" s="11" t="str">
        <f>Analítico!F4</f>
        <v>Mês 4</v>
      </c>
      <c r="G3" s="11" t="str">
        <f>Analítico!G4</f>
        <v>Mês 5</v>
      </c>
      <c r="H3" s="11" t="str">
        <f>Analítico!H4</f>
        <v>Mês 6</v>
      </c>
      <c r="I3" s="11" t="str">
        <f>Analítico!I4</f>
        <v>Mês 7</v>
      </c>
      <c r="J3" s="11" t="str">
        <f>Analítico!J4</f>
        <v>Mês 8</v>
      </c>
      <c r="K3" s="11" t="str">
        <f>Analítico!K4</f>
        <v>Mês 9</v>
      </c>
      <c r="L3" s="11" t="str">
        <f>Analítico!L4</f>
        <v>Mês 10</v>
      </c>
      <c r="M3" s="11" t="str">
        <f>Analítico!M4</f>
        <v>Mês 11</v>
      </c>
      <c r="N3" s="11" t="str">
        <f>Analítico!N4</f>
        <v>Mês 12</v>
      </c>
      <c r="O3" s="11" t="str">
        <f>Analítico!O4</f>
        <v>Mês 13</v>
      </c>
      <c r="P3" s="11" t="str">
        <f>Analítico!P4</f>
        <v>Mês 14</v>
      </c>
      <c r="Q3" s="11" t="str">
        <f>Analítico!Q4</f>
        <v>Mês 15</v>
      </c>
      <c r="R3" s="11" t="str">
        <f>Analítico!R4</f>
        <v>Mês 16</v>
      </c>
      <c r="S3" s="11" t="str">
        <f>Analítico!S4</f>
        <v>Mês 17</v>
      </c>
      <c r="T3" s="11" t="str">
        <f>Analítico!T4</f>
        <v>Mês 18</v>
      </c>
      <c r="U3" s="11" t="str">
        <f>Analítico!U4</f>
        <v>Mês 19</v>
      </c>
      <c r="V3" s="11" t="str">
        <f>Analítico!V4</f>
        <v>Mês 20</v>
      </c>
      <c r="W3" s="11" t="str">
        <f>Analítico!W4</f>
        <v>Mês 21</v>
      </c>
      <c r="X3" s="11" t="str">
        <f>Analítico!X4</f>
        <v>Mês 22</v>
      </c>
      <c r="Y3" s="11" t="str">
        <f>Analítico!Y4</f>
        <v>Mês 23</v>
      </c>
      <c r="Z3" s="11" t="str">
        <f>Analítico!Z4</f>
        <v>Mês 24</v>
      </c>
      <c r="AA3" s="11" t="str">
        <f>Analítico!AA4</f>
        <v>Mês 25</v>
      </c>
      <c r="AB3" s="11" t="str">
        <f>Analítico!AB4</f>
        <v>Mês 26</v>
      </c>
      <c r="AC3" s="11" t="str">
        <f>Analítico!AC4</f>
        <v>Mês 27</v>
      </c>
      <c r="AD3" s="11" t="str">
        <f>Analítico!AD4</f>
        <v>Mês 28</v>
      </c>
      <c r="AE3" s="11" t="str">
        <f>Analítico!AE4</f>
        <v>Mês 29</v>
      </c>
      <c r="AF3" s="11" t="str">
        <f>Analítico!AF4</f>
        <v>Mês 30</v>
      </c>
      <c r="AG3" s="11" t="str">
        <f>Analítico!AG4</f>
        <v>Mês 31</v>
      </c>
      <c r="AH3" s="11" t="str">
        <f>Analítico!AH4</f>
        <v>Mês 32</v>
      </c>
      <c r="AI3" s="11" t="str">
        <f>Analítico!AI4</f>
        <v>Mês 33</v>
      </c>
      <c r="AJ3" s="11" t="str">
        <f>Analítico!AJ4</f>
        <v>Mês 34</v>
      </c>
      <c r="AK3" s="11" t="str">
        <f>Analítico!AK4</f>
        <v>Mês 35</v>
      </c>
      <c r="AL3" s="11" t="str">
        <f>Analítico!AL4</f>
        <v>Mês 36</v>
      </c>
      <c r="AM3" s="11" t="str">
        <f>Analítico!AM4</f>
        <v>Mês 37</v>
      </c>
      <c r="AN3" s="11" t="str">
        <f>Analítico!AN4</f>
        <v>Mês 38</v>
      </c>
      <c r="AO3" s="11" t="str">
        <f>Analítico!AO4</f>
        <v>Mês 39</v>
      </c>
      <c r="AP3" s="11" t="str">
        <f>Analítico!AP4</f>
        <v>Mês 40</v>
      </c>
      <c r="AQ3" s="11" t="str">
        <f>Analítico!AQ4</f>
        <v>Mês 41</v>
      </c>
      <c r="AR3" s="11" t="str">
        <f>Analítico!AR4</f>
        <v>Mês 42</v>
      </c>
      <c r="AS3" s="11" t="str">
        <f>Analítico!AS4</f>
        <v>Mês 43</v>
      </c>
      <c r="AT3" s="11" t="str">
        <f>Analítico!AT4</f>
        <v>Mês 44</v>
      </c>
      <c r="AU3" s="11" t="str">
        <f>Analítico!AU4</f>
        <v>Mês 45</v>
      </c>
      <c r="AV3" s="11" t="str">
        <f>Analítico!AV4</f>
        <v>Mês 46</v>
      </c>
      <c r="AW3" s="11" t="str">
        <f>Analítico!AW4</f>
        <v>Mês 47</v>
      </c>
      <c r="AX3" s="11" t="str">
        <f>Analítico!AX4</f>
        <v>Mês 48</v>
      </c>
      <c r="AY3" s="11" t="str">
        <f>Analítico!AY4</f>
        <v>Mês 49</v>
      </c>
      <c r="AZ3" s="11" t="str">
        <f>Analítico!AZ4</f>
        <v>Mês 50</v>
      </c>
      <c r="BA3" s="11" t="str">
        <f>Analítico!BA4</f>
        <v>Mês 51</v>
      </c>
      <c r="BB3" s="11" t="str">
        <f>Analítico!BB4</f>
        <v>Mês 52</v>
      </c>
      <c r="BC3" s="11" t="str">
        <f>Analítico!BC4</f>
        <v>Mês 53</v>
      </c>
      <c r="BD3" s="11" t="str">
        <f>Analítico!BD4</f>
        <v>Mês 54</v>
      </c>
      <c r="BE3" s="11" t="str">
        <f>Analítico!BE4</f>
        <v>Mês 55</v>
      </c>
      <c r="BF3" s="11" t="str">
        <f>Analítico!BF4</f>
        <v>Mês 56</v>
      </c>
      <c r="BG3" s="11" t="str">
        <f>Analítico!BG4</f>
        <v>Mês 57</v>
      </c>
      <c r="BH3" s="11" t="str">
        <f>Analítico!BH4</f>
        <v>Mês 58</v>
      </c>
      <c r="BI3" s="11" t="str">
        <f>Analítico!BI4</f>
        <v>Mês 59</v>
      </c>
      <c r="BJ3" s="11" t="str">
        <f>Analítico!BJ4</f>
        <v>Mês 60</v>
      </c>
      <c r="BK3" s="15" t="s">
        <v>5</v>
      </c>
      <c r="BL3" s="104" t="s">
        <v>6</v>
      </c>
    </row>
    <row r="4" spans="1:68" ht="22.5" customHeight="1" thickBot="1">
      <c r="A4" s="25" t="s">
        <v>7</v>
      </c>
      <c r="B4" s="114" t="s">
        <v>8</v>
      </c>
      <c r="C4" s="142">
        <f>Analítico!C5</f>
        <v>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41">
        <f>C4</f>
        <v>0</v>
      </c>
      <c r="BL4" s="104">
        <f ca="1">IF($C$4=0,0,C4/$BK$13)</f>
        <v>0</v>
      </c>
    </row>
    <row r="5" spans="1:68" ht="16.5" customHeight="1" thickBot="1">
      <c r="A5" s="417"/>
      <c r="B5" s="417"/>
      <c r="C5" s="22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30"/>
      <c r="BL5" s="131"/>
    </row>
    <row r="6" spans="1:68" ht="22.5" customHeight="1" thickBot="1">
      <c r="A6" s="25">
        <v>1</v>
      </c>
      <c r="B6" s="114" t="s">
        <v>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5"/>
      <c r="BL6" s="104"/>
    </row>
    <row r="7" spans="1:68" ht="11.25">
      <c r="A7" s="26" t="s">
        <v>10</v>
      </c>
      <c r="B7" s="19" t="s">
        <v>11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5"/>
      <c r="BL7" s="132"/>
    </row>
    <row r="8" spans="1:68" ht="22.5">
      <c r="A8" s="43" t="s">
        <v>12</v>
      </c>
      <c r="B8" s="13" t="s">
        <v>13</v>
      </c>
      <c r="C8" s="20">
        <f ca="1">Analítico!C9</f>
        <v>1249418.3866666667</v>
      </c>
      <c r="D8" s="20">
        <f>Analítico!D9</f>
        <v>0</v>
      </c>
      <c r="E8" s="20">
        <f>Analítico!E9</f>
        <v>0</v>
      </c>
      <c r="F8" s="20">
        <f ca="1">Analítico!F9</f>
        <v>1223042.4325999999</v>
      </c>
      <c r="G8" s="20">
        <f>Analítico!G9</f>
        <v>0</v>
      </c>
      <c r="H8" s="20">
        <f>Analítico!H9</f>
        <v>0</v>
      </c>
      <c r="I8" s="20">
        <f ca="1">Analítico!I9</f>
        <v>1109026.9618119998</v>
      </c>
      <c r="J8" s="20">
        <f>Analítico!J9</f>
        <v>0</v>
      </c>
      <c r="K8" s="20">
        <f>Analítico!K9</f>
        <v>0</v>
      </c>
      <c r="L8" s="20">
        <f ca="1">Analítico!L9</f>
        <v>1126377.0231453332</v>
      </c>
      <c r="M8" s="20">
        <f>Analítico!M9</f>
        <v>0</v>
      </c>
      <c r="N8" s="20">
        <f>Analítico!N9</f>
        <v>0</v>
      </c>
      <c r="O8" s="20">
        <f ca="1">Analítico!O9</f>
        <v>1443907.1446691426</v>
      </c>
      <c r="P8" s="20">
        <f>Analítico!P9</f>
        <v>0</v>
      </c>
      <c r="Q8" s="20">
        <f>Analítico!Q9</f>
        <v>0</v>
      </c>
      <c r="R8" s="20">
        <f ca="1">Analítico!R9</f>
        <v>2074905.2689358094</v>
      </c>
      <c r="S8" s="20">
        <f>Analítico!S9</f>
        <v>0</v>
      </c>
      <c r="T8" s="20">
        <f>Analítico!T9</f>
        <v>0</v>
      </c>
      <c r="U8" s="20">
        <f ca="1">Analítico!U9</f>
        <v>1122380.0137656345</v>
      </c>
      <c r="V8" s="20">
        <f>Analítico!V9</f>
        <v>0</v>
      </c>
      <c r="W8" s="20">
        <f>Analítico!W9</f>
        <v>0</v>
      </c>
      <c r="X8" s="20">
        <f ca="1">Analítico!X9</f>
        <v>1862237.9722653199</v>
      </c>
      <c r="Y8" s="20">
        <f>Analítico!Y9</f>
        <v>0</v>
      </c>
      <c r="Z8" s="20">
        <f>Analítico!Z9</f>
        <v>0</v>
      </c>
      <c r="AA8" s="20">
        <f ca="1">Analítico!AA9</f>
        <v>1380993.0349453203</v>
      </c>
      <c r="AB8" s="20">
        <f>Analítico!AB9</f>
        <v>0</v>
      </c>
      <c r="AC8" s="20">
        <f>Analítico!AC9</f>
        <v>0</v>
      </c>
      <c r="AD8" s="20">
        <f ca="1">Analítico!AD9</f>
        <v>2292172.5788304536</v>
      </c>
      <c r="AE8" s="20">
        <f>Analítico!AE9</f>
        <v>0</v>
      </c>
      <c r="AF8" s="20">
        <f>Analítico!AF9</f>
        <v>0</v>
      </c>
      <c r="AG8" s="20">
        <f ca="1">Analítico!AG9</f>
        <v>1427513.5889121392</v>
      </c>
      <c r="AH8" s="20">
        <f>Analítico!AH9</f>
        <v>0</v>
      </c>
      <c r="AI8" s="20">
        <f>Analítico!AI9</f>
        <v>0</v>
      </c>
      <c r="AJ8" s="20">
        <f ca="1">Analítico!AJ9</f>
        <v>1048242.6633603394</v>
      </c>
      <c r="AK8" s="20">
        <f>Analítico!AK9</f>
        <v>0</v>
      </c>
      <c r="AL8" s="20">
        <f>Analítico!AL9</f>
        <v>0</v>
      </c>
      <c r="AM8" s="20">
        <f ca="1">Analítico!AM9</f>
        <v>994833.20877720613</v>
      </c>
      <c r="AN8" s="20">
        <f>Analítico!AN9</f>
        <v>0</v>
      </c>
      <c r="AO8" s="20">
        <f>Analítico!AO9</f>
        <v>0</v>
      </c>
      <c r="AP8" s="20">
        <f ca="1">Analítico!AP9</f>
        <v>986556.36515039159</v>
      </c>
      <c r="AQ8" s="20">
        <f>Analítico!AQ9</f>
        <v>0</v>
      </c>
      <c r="AR8" s="20">
        <f>Analítico!AR9</f>
        <v>0</v>
      </c>
      <c r="AS8" s="20">
        <f ca="1">Analítico!AS9</f>
        <v>986323.71996883932</v>
      </c>
      <c r="AT8" s="20">
        <f>Analítico!AT9</f>
        <v>0</v>
      </c>
      <c r="AU8" s="20">
        <f>Analítico!AU9</f>
        <v>0</v>
      </c>
      <c r="AV8" s="20">
        <f ca="1">Analítico!AV9</f>
        <v>672069.63571056118</v>
      </c>
      <c r="AW8" s="20">
        <f>Analítico!AW9</f>
        <v>0</v>
      </c>
      <c r="AX8" s="20">
        <f>Analítico!AX9</f>
        <v>0</v>
      </c>
      <c r="AY8" s="20">
        <f>Analítico!AY9</f>
        <v>0</v>
      </c>
      <c r="AZ8" s="20">
        <f>Analítico!AZ9</f>
        <v>0</v>
      </c>
      <c r="BA8" s="20">
        <f>Analítico!BA9</f>
        <v>0</v>
      </c>
      <c r="BB8" s="20">
        <f>Analítico!BB9</f>
        <v>0</v>
      </c>
      <c r="BC8" s="20">
        <f>Analítico!BC9</f>
        <v>0</v>
      </c>
      <c r="BD8" s="20">
        <f>Analítico!BD9</f>
        <v>0</v>
      </c>
      <c r="BE8" s="20">
        <f>Analítico!BE9</f>
        <v>0</v>
      </c>
      <c r="BF8" s="20">
        <f>Analítico!BF9</f>
        <v>0</v>
      </c>
      <c r="BG8" s="20">
        <f>Analítico!BG9</f>
        <v>0</v>
      </c>
      <c r="BH8" s="20">
        <f>Analítico!BH9</f>
        <v>0</v>
      </c>
      <c r="BI8" s="20">
        <f>Analítico!BI9</f>
        <v>0</v>
      </c>
      <c r="BJ8" s="20">
        <f>Analítico!BJ9</f>
        <v>0</v>
      </c>
      <c r="BK8" s="20">
        <f t="shared" ref="BK8:BK13" ca="1" si="0">SUM(C8:BJ8)</f>
        <v>20999999.999515161</v>
      </c>
      <c r="BL8" s="139">
        <f t="shared" ref="BL8:BL13" ca="1" si="1">IF($BK$13=0,0,BK8/$BK$13)</f>
        <v>1</v>
      </c>
    </row>
    <row r="9" spans="1:68" ht="22.5">
      <c r="A9" s="43" t="s">
        <v>14</v>
      </c>
      <c r="B9" s="13" t="s">
        <v>15</v>
      </c>
      <c r="C9" s="20">
        <f>Analítico!C10</f>
        <v>0</v>
      </c>
      <c r="D9" s="20">
        <f>Analítico!D10</f>
        <v>0</v>
      </c>
      <c r="E9" s="20">
        <f>Analítico!E10</f>
        <v>0</v>
      </c>
      <c r="F9" s="20">
        <f>Analítico!F10</f>
        <v>0</v>
      </c>
      <c r="G9" s="20">
        <f>Analítico!G10</f>
        <v>0</v>
      </c>
      <c r="H9" s="20">
        <f>Analítico!H10</f>
        <v>0</v>
      </c>
      <c r="I9" s="20">
        <f>Analítico!I10</f>
        <v>0</v>
      </c>
      <c r="J9" s="20">
        <f>Analítico!J10</f>
        <v>0</v>
      </c>
      <c r="K9" s="20">
        <f>Analítico!K10</f>
        <v>0</v>
      </c>
      <c r="L9" s="20">
        <f>Analítico!L10</f>
        <v>0</v>
      </c>
      <c r="M9" s="20">
        <f>Analítico!M10</f>
        <v>0</v>
      </c>
      <c r="N9" s="20">
        <f>Analítico!N10</f>
        <v>0</v>
      </c>
      <c r="O9" s="20">
        <f>Analítico!O10</f>
        <v>0</v>
      </c>
      <c r="P9" s="20">
        <f>Analítico!P10</f>
        <v>0</v>
      </c>
      <c r="Q9" s="20">
        <f>Analítico!Q10</f>
        <v>0</v>
      </c>
      <c r="R9" s="20">
        <f>Analítico!R10</f>
        <v>0</v>
      </c>
      <c r="S9" s="20">
        <f>Analítico!S10</f>
        <v>0</v>
      </c>
      <c r="T9" s="20">
        <f>Analítico!T10</f>
        <v>0</v>
      </c>
      <c r="U9" s="20">
        <f>Analítico!U10</f>
        <v>0</v>
      </c>
      <c r="V9" s="20">
        <f>Analítico!V10</f>
        <v>0</v>
      </c>
      <c r="W9" s="20">
        <f>Analítico!W10</f>
        <v>0</v>
      </c>
      <c r="X9" s="20">
        <f>Analítico!X10</f>
        <v>0</v>
      </c>
      <c r="Y9" s="20">
        <f>Analítico!Y10</f>
        <v>0</v>
      </c>
      <c r="Z9" s="20">
        <f>Analítico!Z10</f>
        <v>0</v>
      </c>
      <c r="AA9" s="20">
        <f>Analítico!AA10</f>
        <v>0</v>
      </c>
      <c r="AB9" s="20">
        <f>Analítico!AB10</f>
        <v>0</v>
      </c>
      <c r="AC9" s="20">
        <f>Analítico!AC10</f>
        <v>0</v>
      </c>
      <c r="AD9" s="20">
        <f>Analítico!AD10</f>
        <v>0</v>
      </c>
      <c r="AE9" s="20">
        <f>Analítico!AE10</f>
        <v>0</v>
      </c>
      <c r="AF9" s="20">
        <f>Analítico!AF10</f>
        <v>0</v>
      </c>
      <c r="AG9" s="20">
        <f>Analítico!AG10</f>
        <v>0</v>
      </c>
      <c r="AH9" s="20">
        <f>Analítico!AH10</f>
        <v>0</v>
      </c>
      <c r="AI9" s="20">
        <f>Analítico!AI10</f>
        <v>0</v>
      </c>
      <c r="AJ9" s="20">
        <f>Analítico!AJ10</f>
        <v>0</v>
      </c>
      <c r="AK9" s="20">
        <f>Analítico!AK10</f>
        <v>0</v>
      </c>
      <c r="AL9" s="20">
        <f>Analítico!AL10</f>
        <v>0</v>
      </c>
      <c r="AM9" s="20">
        <f>Analítico!AM10</f>
        <v>0</v>
      </c>
      <c r="AN9" s="20">
        <f>Analítico!AN10</f>
        <v>0</v>
      </c>
      <c r="AO9" s="20">
        <f>Analítico!AO10</f>
        <v>0</v>
      </c>
      <c r="AP9" s="20">
        <f>Analítico!AP10</f>
        <v>0</v>
      </c>
      <c r="AQ9" s="20">
        <f>Analítico!AQ10</f>
        <v>0</v>
      </c>
      <c r="AR9" s="20">
        <f>Analítico!AR10</f>
        <v>0</v>
      </c>
      <c r="AS9" s="20">
        <f>Analítico!AS10</f>
        <v>0</v>
      </c>
      <c r="AT9" s="20">
        <f>Analítico!AT10</f>
        <v>0</v>
      </c>
      <c r="AU9" s="20">
        <f>Analítico!AU10</f>
        <v>0</v>
      </c>
      <c r="AV9" s="20">
        <f>Analítico!AV10</f>
        <v>0</v>
      </c>
      <c r="AW9" s="20">
        <f>Analítico!AW10</f>
        <v>0</v>
      </c>
      <c r="AX9" s="20">
        <f>Analítico!AX10</f>
        <v>0</v>
      </c>
      <c r="AY9" s="20">
        <f>Analítico!AY10</f>
        <v>0</v>
      </c>
      <c r="AZ9" s="20">
        <f>Analítico!AZ10</f>
        <v>0</v>
      </c>
      <c r="BA9" s="20">
        <f>Analítico!BA10</f>
        <v>0</v>
      </c>
      <c r="BB9" s="20">
        <f>Analítico!BB10</f>
        <v>0</v>
      </c>
      <c r="BC9" s="20">
        <f>Analítico!BC10</f>
        <v>0</v>
      </c>
      <c r="BD9" s="20">
        <f>Analítico!BD10</f>
        <v>0</v>
      </c>
      <c r="BE9" s="20">
        <f>Analítico!BE10</f>
        <v>0</v>
      </c>
      <c r="BF9" s="20">
        <f>Analítico!BF10</f>
        <v>0</v>
      </c>
      <c r="BG9" s="20">
        <f>Analítico!BG10</f>
        <v>0</v>
      </c>
      <c r="BH9" s="20">
        <f>Analítico!BH10</f>
        <v>0</v>
      </c>
      <c r="BI9" s="20">
        <f>Analítico!BI10</f>
        <v>0</v>
      </c>
      <c r="BJ9" s="20">
        <f>Analítico!BJ10</f>
        <v>0</v>
      </c>
      <c r="BK9" s="20">
        <f t="shared" si="0"/>
        <v>0</v>
      </c>
      <c r="BL9" s="139">
        <f t="shared" ca="1" si="1"/>
        <v>0</v>
      </c>
    </row>
    <row r="10" spans="1:68" ht="11.25">
      <c r="A10" s="43" t="s">
        <v>16</v>
      </c>
      <c r="B10" s="35" t="s">
        <v>17</v>
      </c>
      <c r="C10" s="46">
        <f>Analítico!C11</f>
        <v>0</v>
      </c>
      <c r="D10" s="46">
        <f>Analítico!D11</f>
        <v>0</v>
      </c>
      <c r="E10" s="46">
        <f>Analítico!E11</f>
        <v>0</v>
      </c>
      <c r="F10" s="46">
        <f>Analítico!F11</f>
        <v>0</v>
      </c>
      <c r="G10" s="46">
        <f>Analítico!G11</f>
        <v>0</v>
      </c>
      <c r="H10" s="46">
        <f>Analítico!H11</f>
        <v>0</v>
      </c>
      <c r="I10" s="46">
        <f>Analítico!I11</f>
        <v>0</v>
      </c>
      <c r="J10" s="46">
        <f>Analítico!J11</f>
        <v>0</v>
      </c>
      <c r="K10" s="46">
        <f>Analítico!K11</f>
        <v>0</v>
      </c>
      <c r="L10" s="46">
        <f>Analítico!L11</f>
        <v>0</v>
      </c>
      <c r="M10" s="46">
        <f>Analítico!M11</f>
        <v>0</v>
      </c>
      <c r="N10" s="46">
        <f>Analítico!N11</f>
        <v>0</v>
      </c>
      <c r="O10" s="46">
        <f>Analítico!O11</f>
        <v>0</v>
      </c>
      <c r="P10" s="46">
        <f>Analítico!P11</f>
        <v>0</v>
      </c>
      <c r="Q10" s="46">
        <f>Analítico!Q11</f>
        <v>0</v>
      </c>
      <c r="R10" s="46">
        <f>Analítico!R11</f>
        <v>0</v>
      </c>
      <c r="S10" s="46">
        <f>Analítico!S11</f>
        <v>0</v>
      </c>
      <c r="T10" s="46">
        <f>Analítico!T11</f>
        <v>0</v>
      </c>
      <c r="U10" s="46">
        <f>Analítico!U11</f>
        <v>0</v>
      </c>
      <c r="V10" s="46">
        <f>Analítico!V11</f>
        <v>0</v>
      </c>
      <c r="W10" s="46">
        <f>Analítico!W11</f>
        <v>0</v>
      </c>
      <c r="X10" s="46">
        <f>Analítico!X11</f>
        <v>0</v>
      </c>
      <c r="Y10" s="46">
        <f>Analítico!Y11</f>
        <v>0</v>
      </c>
      <c r="Z10" s="46">
        <f>Analítico!Z11</f>
        <v>0</v>
      </c>
      <c r="AA10" s="46">
        <f>Analítico!AA11</f>
        <v>0</v>
      </c>
      <c r="AB10" s="46">
        <f>Analítico!AB11</f>
        <v>0</v>
      </c>
      <c r="AC10" s="46">
        <f>Analítico!AC11</f>
        <v>0</v>
      </c>
      <c r="AD10" s="46">
        <f>Analítico!AD11</f>
        <v>0</v>
      </c>
      <c r="AE10" s="46">
        <f>Analítico!AE11</f>
        <v>0</v>
      </c>
      <c r="AF10" s="46">
        <f>Analítico!AF11</f>
        <v>0</v>
      </c>
      <c r="AG10" s="46">
        <f>Analítico!AG11</f>
        <v>0</v>
      </c>
      <c r="AH10" s="46">
        <f>Analítico!AH11</f>
        <v>0</v>
      </c>
      <c r="AI10" s="46">
        <f>Analítico!AI11</f>
        <v>0</v>
      </c>
      <c r="AJ10" s="46">
        <f>Analítico!AJ11</f>
        <v>0</v>
      </c>
      <c r="AK10" s="46">
        <f>Analítico!AK11</f>
        <v>0</v>
      </c>
      <c r="AL10" s="46">
        <f>Analítico!AL11</f>
        <v>0</v>
      </c>
      <c r="AM10" s="46">
        <f>Analítico!AM11</f>
        <v>0</v>
      </c>
      <c r="AN10" s="46">
        <f>Analítico!AN11</f>
        <v>0</v>
      </c>
      <c r="AO10" s="46">
        <f>Analítico!AO11</f>
        <v>0</v>
      </c>
      <c r="AP10" s="46">
        <f>Analítico!AP11</f>
        <v>0</v>
      </c>
      <c r="AQ10" s="46">
        <f>Analítico!AQ11</f>
        <v>0</v>
      </c>
      <c r="AR10" s="46">
        <f>Analítico!AR11</f>
        <v>0</v>
      </c>
      <c r="AS10" s="46">
        <f>Analítico!AS11</f>
        <v>0</v>
      </c>
      <c r="AT10" s="46">
        <f>Analítico!AT11</f>
        <v>0</v>
      </c>
      <c r="AU10" s="46">
        <f>Analítico!AU11</f>
        <v>0</v>
      </c>
      <c r="AV10" s="46">
        <f>Analítico!AV11</f>
        <v>0</v>
      </c>
      <c r="AW10" s="46">
        <f>Analítico!AW11</f>
        <v>0</v>
      </c>
      <c r="AX10" s="46">
        <f>Analítico!AX11</f>
        <v>0</v>
      </c>
      <c r="AY10" s="46">
        <f>Analítico!AY11</f>
        <v>0</v>
      </c>
      <c r="AZ10" s="46">
        <f>Analítico!AZ11</f>
        <v>0</v>
      </c>
      <c r="BA10" s="46">
        <f>Analítico!BA11</f>
        <v>0</v>
      </c>
      <c r="BB10" s="46">
        <f>Analítico!BB11</f>
        <v>0</v>
      </c>
      <c r="BC10" s="46">
        <f>Analítico!BC11</f>
        <v>0</v>
      </c>
      <c r="BD10" s="46">
        <f>Analítico!BD11</f>
        <v>0</v>
      </c>
      <c r="BE10" s="46">
        <f>Analítico!BE11</f>
        <v>0</v>
      </c>
      <c r="BF10" s="46">
        <f>Analítico!BF11</f>
        <v>0</v>
      </c>
      <c r="BG10" s="46">
        <f>Analítico!BG11</f>
        <v>0</v>
      </c>
      <c r="BH10" s="46">
        <f>Analítico!BH11</f>
        <v>0</v>
      </c>
      <c r="BI10" s="46">
        <f>Analítico!BI11</f>
        <v>0</v>
      </c>
      <c r="BJ10" s="46">
        <f>Analítico!BJ11</f>
        <v>0</v>
      </c>
      <c r="BK10" s="46">
        <f t="shared" si="0"/>
        <v>0</v>
      </c>
      <c r="BL10" s="140">
        <f t="shared" ca="1" si="1"/>
        <v>0</v>
      </c>
    </row>
    <row r="11" spans="1:68" ht="22.5">
      <c r="A11" s="202" t="s">
        <v>18</v>
      </c>
      <c r="B11" s="13" t="s">
        <v>19</v>
      </c>
      <c r="C11" s="20">
        <f>Analítico!C12</f>
        <v>0</v>
      </c>
      <c r="D11" s="20">
        <f>Analítico!D12</f>
        <v>0</v>
      </c>
      <c r="E11" s="20">
        <f>Analítico!E12</f>
        <v>0</v>
      </c>
      <c r="F11" s="20">
        <f>Analítico!F12</f>
        <v>0</v>
      </c>
      <c r="G11" s="20">
        <f>Analítico!G12</f>
        <v>0</v>
      </c>
      <c r="H11" s="20">
        <f>Analítico!H12</f>
        <v>0</v>
      </c>
      <c r="I11" s="20">
        <f>Analítico!I12</f>
        <v>0</v>
      </c>
      <c r="J11" s="20">
        <f>Analítico!J12</f>
        <v>0</v>
      </c>
      <c r="K11" s="20">
        <f>Analítico!K12</f>
        <v>0</v>
      </c>
      <c r="L11" s="20">
        <f>Analítico!L12</f>
        <v>0</v>
      </c>
      <c r="M11" s="20">
        <f>Analítico!M12</f>
        <v>0</v>
      </c>
      <c r="N11" s="20">
        <f>Analítico!N12</f>
        <v>0</v>
      </c>
      <c r="O11" s="20">
        <f>Analítico!O12</f>
        <v>0</v>
      </c>
      <c r="P11" s="20">
        <f>Analítico!P12</f>
        <v>0</v>
      </c>
      <c r="Q11" s="20">
        <f>Analítico!Q12</f>
        <v>0</v>
      </c>
      <c r="R11" s="20">
        <f>Analítico!R12</f>
        <v>0</v>
      </c>
      <c r="S11" s="20">
        <f>Analítico!S12</f>
        <v>0</v>
      </c>
      <c r="T11" s="20">
        <f>Analítico!T12</f>
        <v>0</v>
      </c>
      <c r="U11" s="20">
        <f>Analítico!U12</f>
        <v>0</v>
      </c>
      <c r="V11" s="20">
        <f>Analítico!V12</f>
        <v>0</v>
      </c>
      <c r="W11" s="20">
        <f>Analítico!W12</f>
        <v>0</v>
      </c>
      <c r="X11" s="20">
        <f>Analítico!X12</f>
        <v>0</v>
      </c>
      <c r="Y11" s="20">
        <f>Analítico!Y12</f>
        <v>0</v>
      </c>
      <c r="Z11" s="20">
        <f>Analítico!Z12</f>
        <v>0</v>
      </c>
      <c r="AA11" s="20">
        <f>Analítico!AA12</f>
        <v>0</v>
      </c>
      <c r="AB11" s="20">
        <f>Analítico!AB12</f>
        <v>0</v>
      </c>
      <c r="AC11" s="20">
        <f>Analítico!AC12</f>
        <v>0</v>
      </c>
      <c r="AD11" s="20">
        <f>Analítico!AD12</f>
        <v>0</v>
      </c>
      <c r="AE11" s="20">
        <f>Analítico!AE12</f>
        <v>0</v>
      </c>
      <c r="AF11" s="20">
        <f>Analítico!AF12</f>
        <v>0</v>
      </c>
      <c r="AG11" s="20">
        <f>Analítico!AG12</f>
        <v>0</v>
      </c>
      <c r="AH11" s="20">
        <f>Analítico!AH12</f>
        <v>0</v>
      </c>
      <c r="AI11" s="20">
        <f>Analítico!AI12</f>
        <v>0</v>
      </c>
      <c r="AJ11" s="20">
        <f>Analítico!AJ12</f>
        <v>0</v>
      </c>
      <c r="AK11" s="20">
        <f>Analítico!AK12</f>
        <v>0</v>
      </c>
      <c r="AL11" s="20">
        <f>Analítico!AL12</f>
        <v>0</v>
      </c>
      <c r="AM11" s="20">
        <f>Analítico!AM12</f>
        <v>0</v>
      </c>
      <c r="AN11" s="20">
        <f>Analítico!AN12</f>
        <v>0</v>
      </c>
      <c r="AO11" s="20">
        <f>Analítico!AO12</f>
        <v>0</v>
      </c>
      <c r="AP11" s="20">
        <f>Analítico!AP12</f>
        <v>0</v>
      </c>
      <c r="AQ11" s="20">
        <f>Analítico!AQ12</f>
        <v>0</v>
      </c>
      <c r="AR11" s="20">
        <f>Analítico!AR12</f>
        <v>0</v>
      </c>
      <c r="AS11" s="20">
        <f>Analítico!AS12</f>
        <v>0</v>
      </c>
      <c r="AT11" s="20">
        <f>Analítico!AT12</f>
        <v>0</v>
      </c>
      <c r="AU11" s="20">
        <f>Analítico!AU12</f>
        <v>0</v>
      </c>
      <c r="AV11" s="20">
        <f>Analítico!AV12</f>
        <v>0</v>
      </c>
      <c r="AW11" s="20">
        <f>Analítico!AW12</f>
        <v>0</v>
      </c>
      <c r="AX11" s="20">
        <f>Analítico!AX12</f>
        <v>0</v>
      </c>
      <c r="AY11" s="20">
        <f>Analítico!AY12</f>
        <v>0</v>
      </c>
      <c r="AZ11" s="20">
        <f>Analítico!AZ12</f>
        <v>0</v>
      </c>
      <c r="BA11" s="20">
        <f>Analítico!BA12</f>
        <v>0</v>
      </c>
      <c r="BB11" s="20">
        <f>Analítico!BB12</f>
        <v>0</v>
      </c>
      <c r="BC11" s="20">
        <f>Analítico!BC12</f>
        <v>0</v>
      </c>
      <c r="BD11" s="20">
        <f>Analítico!BD12</f>
        <v>0</v>
      </c>
      <c r="BE11" s="20">
        <f>Analítico!BE12</f>
        <v>0</v>
      </c>
      <c r="BF11" s="20">
        <f>Analítico!BF12</f>
        <v>0</v>
      </c>
      <c r="BG11" s="20">
        <f>Analítico!BG12</f>
        <v>0</v>
      </c>
      <c r="BH11" s="20">
        <f>Analítico!BH12</f>
        <v>0</v>
      </c>
      <c r="BI11" s="20">
        <f>Analítico!BI12</f>
        <v>0</v>
      </c>
      <c r="BJ11" s="20">
        <f>Analítico!BJ12</f>
        <v>0</v>
      </c>
      <c r="BK11" s="46">
        <f t="shared" si="0"/>
        <v>0</v>
      </c>
      <c r="BL11" s="139">
        <f t="shared" ca="1" si="1"/>
        <v>0</v>
      </c>
    </row>
    <row r="12" spans="1:68" ht="12" thickBot="1">
      <c r="A12" s="417" t="s">
        <v>20</v>
      </c>
      <c r="B12" s="417"/>
      <c r="C12" s="129">
        <f ca="1">SUBTOTAL(109,C8:C11)</f>
        <v>1249418.3866666667</v>
      </c>
      <c r="D12" s="129">
        <f t="shared" ref="D12:L12" si="2">SUBTOTAL(109,D8:D11)</f>
        <v>0</v>
      </c>
      <c r="E12" s="129">
        <f t="shared" si="2"/>
        <v>0</v>
      </c>
      <c r="F12" s="129">
        <f t="shared" ca="1" si="2"/>
        <v>1223042.4325999999</v>
      </c>
      <c r="G12" s="129">
        <f t="shared" si="2"/>
        <v>0</v>
      </c>
      <c r="H12" s="129">
        <f t="shared" si="2"/>
        <v>0</v>
      </c>
      <c r="I12" s="129">
        <f t="shared" ca="1" si="2"/>
        <v>1109026.9618119998</v>
      </c>
      <c r="J12" s="129">
        <f t="shared" si="2"/>
        <v>0</v>
      </c>
      <c r="K12" s="129">
        <f t="shared" si="2"/>
        <v>0</v>
      </c>
      <c r="L12" s="129">
        <f t="shared" ca="1" si="2"/>
        <v>1126377.0231453332</v>
      </c>
      <c r="M12" s="129">
        <f t="shared" ref="M12:Y12" si="3">SUBTOTAL(109,M8:M11)</f>
        <v>0</v>
      </c>
      <c r="N12" s="129">
        <f t="shared" si="3"/>
        <v>0</v>
      </c>
      <c r="O12" s="129">
        <f t="shared" ca="1" si="3"/>
        <v>1443907.1446691426</v>
      </c>
      <c r="P12" s="129">
        <f t="shared" si="3"/>
        <v>0</v>
      </c>
      <c r="Q12" s="129">
        <f t="shared" si="3"/>
        <v>0</v>
      </c>
      <c r="R12" s="129">
        <f t="shared" ca="1" si="3"/>
        <v>2074905.2689358094</v>
      </c>
      <c r="S12" s="129">
        <f t="shared" si="3"/>
        <v>0</v>
      </c>
      <c r="T12" s="129">
        <f t="shared" si="3"/>
        <v>0</v>
      </c>
      <c r="U12" s="129">
        <f t="shared" ca="1" si="3"/>
        <v>1122380.0137656345</v>
      </c>
      <c r="V12" s="129">
        <f t="shared" si="3"/>
        <v>0</v>
      </c>
      <c r="W12" s="129">
        <f t="shared" si="3"/>
        <v>0</v>
      </c>
      <c r="X12" s="129">
        <f t="shared" ca="1" si="3"/>
        <v>1862237.9722653199</v>
      </c>
      <c r="Y12" s="129">
        <f t="shared" si="3"/>
        <v>0</v>
      </c>
      <c r="Z12" s="129">
        <f t="shared" ref="Z12:AJ12" si="4">SUBTOTAL(109,Z8:Z11)</f>
        <v>0</v>
      </c>
      <c r="AA12" s="129">
        <f t="shared" ca="1" si="4"/>
        <v>1380993.0349453203</v>
      </c>
      <c r="AB12" s="129">
        <f t="shared" si="4"/>
        <v>0</v>
      </c>
      <c r="AC12" s="129">
        <f t="shared" si="4"/>
        <v>0</v>
      </c>
      <c r="AD12" s="129">
        <f t="shared" ca="1" si="4"/>
        <v>2292172.5788304536</v>
      </c>
      <c r="AE12" s="129">
        <f t="shared" si="4"/>
        <v>0</v>
      </c>
      <c r="AF12" s="129">
        <f t="shared" si="4"/>
        <v>0</v>
      </c>
      <c r="AG12" s="129">
        <f t="shared" ca="1" si="4"/>
        <v>1427513.5889121392</v>
      </c>
      <c r="AH12" s="129">
        <f t="shared" si="4"/>
        <v>0</v>
      </c>
      <c r="AI12" s="129">
        <f t="shared" si="4"/>
        <v>0</v>
      </c>
      <c r="AJ12" s="129">
        <f t="shared" ca="1" si="4"/>
        <v>1048242.6633603394</v>
      </c>
      <c r="AK12" s="129">
        <f t="shared" ref="AK12:BJ12" si="5">SUBTOTAL(109,AK8:AK11)</f>
        <v>0</v>
      </c>
      <c r="AL12" s="129">
        <f t="shared" si="5"/>
        <v>0</v>
      </c>
      <c r="AM12" s="129">
        <f t="shared" ca="1" si="5"/>
        <v>994833.20877720613</v>
      </c>
      <c r="AN12" s="129">
        <f t="shared" si="5"/>
        <v>0</v>
      </c>
      <c r="AO12" s="129">
        <f t="shared" si="5"/>
        <v>0</v>
      </c>
      <c r="AP12" s="129">
        <f t="shared" ca="1" si="5"/>
        <v>986556.36515039159</v>
      </c>
      <c r="AQ12" s="129">
        <f t="shared" si="5"/>
        <v>0</v>
      </c>
      <c r="AR12" s="129">
        <f t="shared" si="5"/>
        <v>0</v>
      </c>
      <c r="AS12" s="129">
        <f t="shared" ca="1" si="5"/>
        <v>986323.71996883932</v>
      </c>
      <c r="AT12" s="129">
        <f t="shared" si="5"/>
        <v>0</v>
      </c>
      <c r="AU12" s="129">
        <f t="shared" si="5"/>
        <v>0</v>
      </c>
      <c r="AV12" s="129">
        <f t="shared" ca="1" si="5"/>
        <v>672069.63571056118</v>
      </c>
      <c r="AW12" s="129">
        <f t="shared" si="5"/>
        <v>0</v>
      </c>
      <c r="AX12" s="129">
        <f t="shared" si="5"/>
        <v>0</v>
      </c>
      <c r="AY12" s="129">
        <f t="shared" si="5"/>
        <v>0</v>
      </c>
      <c r="AZ12" s="129">
        <f t="shared" si="5"/>
        <v>0</v>
      </c>
      <c r="BA12" s="129">
        <f t="shared" si="5"/>
        <v>0</v>
      </c>
      <c r="BB12" s="129">
        <f t="shared" si="5"/>
        <v>0</v>
      </c>
      <c r="BC12" s="129">
        <f t="shared" si="5"/>
        <v>0</v>
      </c>
      <c r="BD12" s="129">
        <f t="shared" si="5"/>
        <v>0</v>
      </c>
      <c r="BE12" s="129">
        <f t="shared" si="5"/>
        <v>0</v>
      </c>
      <c r="BF12" s="129">
        <f t="shared" si="5"/>
        <v>0</v>
      </c>
      <c r="BG12" s="129">
        <f t="shared" si="5"/>
        <v>0</v>
      </c>
      <c r="BH12" s="129">
        <f t="shared" si="5"/>
        <v>0</v>
      </c>
      <c r="BI12" s="129">
        <f t="shared" si="5"/>
        <v>0</v>
      </c>
      <c r="BJ12" s="129">
        <f t="shared" si="5"/>
        <v>0</v>
      </c>
      <c r="BK12" s="47">
        <f t="shared" ca="1" si="0"/>
        <v>20999999.999515161</v>
      </c>
      <c r="BL12" s="131">
        <f t="shared" ca="1" si="1"/>
        <v>1</v>
      </c>
    </row>
    <row r="13" spans="1:68" ht="12" thickBot="1">
      <c r="A13" s="419" t="s">
        <v>21</v>
      </c>
      <c r="B13" s="419"/>
      <c r="C13" s="23">
        <f t="shared" ref="C13:L13" ca="1" si="6">SUBTOTAL(109,C4:C12)</f>
        <v>1249418.3866666667</v>
      </c>
      <c r="D13" s="23">
        <f t="shared" si="6"/>
        <v>0</v>
      </c>
      <c r="E13" s="23">
        <f t="shared" si="6"/>
        <v>0</v>
      </c>
      <c r="F13" s="23">
        <f t="shared" ca="1" si="6"/>
        <v>1223042.4325999999</v>
      </c>
      <c r="G13" s="23">
        <f t="shared" si="6"/>
        <v>0</v>
      </c>
      <c r="H13" s="23">
        <f t="shared" si="6"/>
        <v>0</v>
      </c>
      <c r="I13" s="23">
        <f t="shared" ca="1" si="6"/>
        <v>1109026.9618119998</v>
      </c>
      <c r="J13" s="23">
        <f t="shared" si="6"/>
        <v>0</v>
      </c>
      <c r="K13" s="23">
        <f t="shared" si="6"/>
        <v>0</v>
      </c>
      <c r="L13" s="23">
        <f t="shared" ca="1" si="6"/>
        <v>1126377.0231453332</v>
      </c>
      <c r="M13" s="23">
        <f t="shared" ref="M13:Y13" si="7">SUBTOTAL(109,M4:M12)</f>
        <v>0</v>
      </c>
      <c r="N13" s="23">
        <f t="shared" si="7"/>
        <v>0</v>
      </c>
      <c r="O13" s="23">
        <f t="shared" ca="1" si="7"/>
        <v>1443907.1446691426</v>
      </c>
      <c r="P13" s="23">
        <f t="shared" si="7"/>
        <v>0</v>
      </c>
      <c r="Q13" s="23">
        <f t="shared" si="7"/>
        <v>0</v>
      </c>
      <c r="R13" s="23">
        <f t="shared" ca="1" si="7"/>
        <v>2074905.2689358094</v>
      </c>
      <c r="S13" s="23">
        <f t="shared" si="7"/>
        <v>0</v>
      </c>
      <c r="T13" s="23">
        <f t="shared" si="7"/>
        <v>0</v>
      </c>
      <c r="U13" s="23">
        <f t="shared" ca="1" si="7"/>
        <v>1122380.0137656345</v>
      </c>
      <c r="V13" s="23">
        <f t="shared" si="7"/>
        <v>0</v>
      </c>
      <c r="W13" s="23">
        <f t="shared" si="7"/>
        <v>0</v>
      </c>
      <c r="X13" s="23">
        <f t="shared" ca="1" si="7"/>
        <v>1862237.9722653199</v>
      </c>
      <c r="Y13" s="23">
        <f t="shared" si="7"/>
        <v>0</v>
      </c>
      <c r="Z13" s="23">
        <f t="shared" ref="Z13:AJ13" si="8">SUBTOTAL(109,Z4:Z12)</f>
        <v>0</v>
      </c>
      <c r="AA13" s="23">
        <f t="shared" ca="1" si="8"/>
        <v>1380993.0349453203</v>
      </c>
      <c r="AB13" s="23">
        <f t="shared" si="8"/>
        <v>0</v>
      </c>
      <c r="AC13" s="23">
        <f t="shared" si="8"/>
        <v>0</v>
      </c>
      <c r="AD13" s="23">
        <f t="shared" ca="1" si="8"/>
        <v>2292172.5788304536</v>
      </c>
      <c r="AE13" s="23">
        <f t="shared" si="8"/>
        <v>0</v>
      </c>
      <c r="AF13" s="23">
        <f t="shared" si="8"/>
        <v>0</v>
      </c>
      <c r="AG13" s="23">
        <f t="shared" ca="1" si="8"/>
        <v>1427513.5889121392</v>
      </c>
      <c r="AH13" s="23">
        <f t="shared" si="8"/>
        <v>0</v>
      </c>
      <c r="AI13" s="23">
        <f t="shared" si="8"/>
        <v>0</v>
      </c>
      <c r="AJ13" s="23">
        <f t="shared" ca="1" si="8"/>
        <v>1048242.6633603394</v>
      </c>
      <c r="AK13" s="23">
        <f t="shared" ref="AK13:BJ13" si="9">SUBTOTAL(109,AK4:AK12)</f>
        <v>0</v>
      </c>
      <c r="AL13" s="23">
        <f t="shared" si="9"/>
        <v>0</v>
      </c>
      <c r="AM13" s="23">
        <f t="shared" ca="1" si="9"/>
        <v>994833.20877720613</v>
      </c>
      <c r="AN13" s="23">
        <f t="shared" si="9"/>
        <v>0</v>
      </c>
      <c r="AO13" s="23">
        <f t="shared" si="9"/>
        <v>0</v>
      </c>
      <c r="AP13" s="23">
        <f t="shared" ca="1" si="9"/>
        <v>986556.36515039159</v>
      </c>
      <c r="AQ13" s="23">
        <f t="shared" si="9"/>
        <v>0</v>
      </c>
      <c r="AR13" s="23">
        <f t="shared" si="9"/>
        <v>0</v>
      </c>
      <c r="AS13" s="23">
        <f t="shared" ca="1" si="9"/>
        <v>986323.71996883932</v>
      </c>
      <c r="AT13" s="23">
        <f t="shared" si="9"/>
        <v>0</v>
      </c>
      <c r="AU13" s="23">
        <f t="shared" si="9"/>
        <v>0</v>
      </c>
      <c r="AV13" s="23">
        <f t="shared" ca="1" si="9"/>
        <v>672069.63571056118</v>
      </c>
      <c r="AW13" s="23">
        <f t="shared" si="9"/>
        <v>0</v>
      </c>
      <c r="AX13" s="23">
        <f t="shared" si="9"/>
        <v>0</v>
      </c>
      <c r="AY13" s="23">
        <f t="shared" si="9"/>
        <v>0</v>
      </c>
      <c r="AZ13" s="23">
        <f t="shared" si="9"/>
        <v>0</v>
      </c>
      <c r="BA13" s="23">
        <f t="shared" si="9"/>
        <v>0</v>
      </c>
      <c r="BB13" s="23">
        <f t="shared" si="9"/>
        <v>0</v>
      </c>
      <c r="BC13" s="23">
        <f t="shared" si="9"/>
        <v>0</v>
      </c>
      <c r="BD13" s="23">
        <f t="shared" si="9"/>
        <v>0</v>
      </c>
      <c r="BE13" s="23">
        <f t="shared" si="9"/>
        <v>0</v>
      </c>
      <c r="BF13" s="23">
        <f t="shared" si="9"/>
        <v>0</v>
      </c>
      <c r="BG13" s="23">
        <f t="shared" si="9"/>
        <v>0</v>
      </c>
      <c r="BH13" s="23">
        <f t="shared" si="9"/>
        <v>0</v>
      </c>
      <c r="BI13" s="23">
        <f t="shared" si="9"/>
        <v>0</v>
      </c>
      <c r="BJ13" s="23">
        <f t="shared" si="9"/>
        <v>0</v>
      </c>
      <c r="BK13" s="23">
        <f t="shared" ca="1" si="0"/>
        <v>20999999.999515161</v>
      </c>
      <c r="BL13" s="133">
        <f t="shared" ca="1" si="1"/>
        <v>1</v>
      </c>
    </row>
    <row r="14" spans="1:68" ht="16.5" customHeight="1" thickBot="1">
      <c r="A14" s="117"/>
      <c r="B14" s="11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134"/>
    </row>
    <row r="15" spans="1:68" ht="22.5" customHeight="1" thickBot="1">
      <c r="A15" s="27">
        <v>2</v>
      </c>
      <c r="B15" s="17" t="s">
        <v>22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35"/>
    </row>
    <row r="16" spans="1:68" ht="22.5">
      <c r="A16" s="26" t="s">
        <v>23</v>
      </c>
      <c r="B16" s="19" t="s">
        <v>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136"/>
    </row>
    <row r="17" spans="1:68" ht="11.25">
      <c r="A17" s="28" t="s">
        <v>25</v>
      </c>
      <c r="B17" s="19" t="s">
        <v>26</v>
      </c>
      <c r="C17" s="20">
        <f ca="1">Analítico!C24</f>
        <v>67100</v>
      </c>
      <c r="D17" s="20">
        <f ca="1">Analítico!D24</f>
        <v>69600</v>
      </c>
      <c r="E17" s="20">
        <f ca="1">Analítico!E24</f>
        <v>69600</v>
      </c>
      <c r="F17" s="20">
        <f ca="1">Analítico!F24</f>
        <v>90900</v>
      </c>
      <c r="G17" s="20">
        <f ca="1">Analítico!G24</f>
        <v>90900</v>
      </c>
      <c r="H17" s="20">
        <f ca="1">Analítico!H24</f>
        <v>100436.04000000001</v>
      </c>
      <c r="I17" s="20">
        <f ca="1">Analítico!I24</f>
        <v>100436.04000000001</v>
      </c>
      <c r="J17" s="20">
        <f ca="1">Analítico!J24</f>
        <v>108470.92319999999</v>
      </c>
      <c r="K17" s="20">
        <f ca="1">Analítico!K24</f>
        <v>108470.92319999999</v>
      </c>
      <c r="L17" s="20">
        <f ca="1">Analítico!L24</f>
        <v>108470.92319999999</v>
      </c>
      <c r="M17" s="20">
        <f ca="1">Analítico!M24</f>
        <v>108470.92319999999</v>
      </c>
      <c r="N17" s="20">
        <f ca="1">Analítico!N24</f>
        <v>108470.92319999999</v>
      </c>
      <c r="O17" s="20">
        <f ca="1">Analítico!O24</f>
        <v>108470.92319999999</v>
      </c>
      <c r="P17" s="20">
        <f ca="1">Analítico!P24</f>
        <v>108470.92319999999</v>
      </c>
      <c r="Q17" s="20">
        <f ca="1">Analítico!Q24</f>
        <v>108470.92319999999</v>
      </c>
      <c r="R17" s="20">
        <f ca="1">Analítico!R24</f>
        <v>108470.92319999999</v>
      </c>
      <c r="S17" s="20">
        <f ca="1">Analítico!S24</f>
        <v>108470.92319999999</v>
      </c>
      <c r="T17" s="20">
        <f ca="1">Analítico!T24</f>
        <v>108470.92319999999</v>
      </c>
      <c r="U17" s="20">
        <f ca="1">Analítico!U24</f>
        <v>108470.92319999999</v>
      </c>
      <c r="V17" s="20">
        <f ca="1">Analítico!V24</f>
        <v>114979.17859200001</v>
      </c>
      <c r="W17" s="20">
        <f ca="1">Analítico!W24</f>
        <v>114979.17859200001</v>
      </c>
      <c r="X17" s="20">
        <f ca="1">Analítico!X24</f>
        <v>124076.560752</v>
      </c>
      <c r="Y17" s="20">
        <f ca="1">Analítico!Y24</f>
        <v>124076.560752</v>
      </c>
      <c r="Z17" s="20">
        <f ca="1">Analítico!Z24</f>
        <v>124076.560752</v>
      </c>
      <c r="AA17" s="20">
        <f ca="1">Analítico!AA24</f>
        <v>124076.560752</v>
      </c>
      <c r="AB17" s="20">
        <f ca="1">Analítico!AB24</f>
        <v>124076.560752</v>
      </c>
      <c r="AC17" s="20">
        <f ca="1">Analítico!AC24</f>
        <v>124076.560752</v>
      </c>
      <c r="AD17" s="20">
        <f ca="1">Analítico!AD24</f>
        <v>124076.560752</v>
      </c>
      <c r="AE17" s="20">
        <f ca="1">Analítico!AE24</f>
        <v>124076.560752</v>
      </c>
      <c r="AF17" s="20">
        <f ca="1">Analítico!AF24</f>
        <v>124076.560752</v>
      </c>
      <c r="AG17" s="20">
        <f ca="1">Analítico!AG24</f>
        <v>124076.560752</v>
      </c>
      <c r="AH17" s="20">
        <f ca="1">Analítico!AH24</f>
        <v>131521.15439712003</v>
      </c>
      <c r="AI17" s="20">
        <f ca="1">Analítico!AI24</f>
        <v>131521.15439712003</v>
      </c>
      <c r="AJ17" s="20">
        <f ca="1">Analítico!AJ24</f>
        <v>131521.15439712003</v>
      </c>
      <c r="AK17" s="20">
        <f ca="1">Analítico!AK24</f>
        <v>131521.15439712003</v>
      </c>
      <c r="AL17" s="20">
        <f ca="1">Analítico!AL24</f>
        <v>131521.15439712003</v>
      </c>
      <c r="AM17" s="20">
        <f ca="1">Analítico!AM24</f>
        <v>131521.15439712003</v>
      </c>
      <c r="AN17" s="20">
        <f ca="1">Analítico!AN24</f>
        <v>131521.15439712003</v>
      </c>
      <c r="AO17" s="20">
        <f ca="1">Analítico!AO24</f>
        <v>131521.15439712003</v>
      </c>
      <c r="AP17" s="20">
        <f ca="1">Analítico!AP24</f>
        <v>131521.15439712003</v>
      </c>
      <c r="AQ17" s="20">
        <f ca="1">Analítico!AQ24</f>
        <v>131521.15439712003</v>
      </c>
      <c r="AR17" s="20">
        <f ca="1">Analítico!AR24</f>
        <v>131521.15439712003</v>
      </c>
      <c r="AS17" s="20">
        <f ca="1">Analítico!AS24</f>
        <v>131521.15439712003</v>
      </c>
      <c r="AT17" s="20">
        <f ca="1">Analítico!AT24</f>
        <v>139412.42366094721</v>
      </c>
      <c r="AU17" s="20">
        <f ca="1">Analítico!AU24</f>
        <v>139412.42366094721</v>
      </c>
      <c r="AV17" s="20">
        <f ca="1">Analítico!AV24</f>
        <v>139412.42366094721</v>
      </c>
      <c r="AW17" s="20">
        <f ca="1">Analítico!AW24</f>
        <v>139412.42366094721</v>
      </c>
      <c r="AX17" s="20">
        <f ca="1">Analítico!AX24</f>
        <v>139412.42366094721</v>
      </c>
      <c r="AY17" s="20">
        <f ca="1">Analítico!AY24</f>
        <v>0</v>
      </c>
      <c r="AZ17" s="20">
        <f ca="1">Analítico!AZ24</f>
        <v>0</v>
      </c>
      <c r="BA17" s="20">
        <f ca="1">Analítico!BA24</f>
        <v>0</v>
      </c>
      <c r="BB17" s="20">
        <f ca="1">Analítico!BB24</f>
        <v>0</v>
      </c>
      <c r="BC17" s="20">
        <f ca="1">Analítico!BC24</f>
        <v>0</v>
      </c>
      <c r="BD17" s="20">
        <f ca="1">Analítico!BD24</f>
        <v>0</v>
      </c>
      <c r="BE17" s="20">
        <f ca="1">Analítico!BE24</f>
        <v>0</v>
      </c>
      <c r="BF17" s="20">
        <f ca="1">Analítico!BF24</f>
        <v>0</v>
      </c>
      <c r="BG17" s="20">
        <f ca="1">Analítico!BG24</f>
        <v>0</v>
      </c>
      <c r="BH17" s="20">
        <f ca="1">Analítico!BH24</f>
        <v>0</v>
      </c>
      <c r="BI17" s="20">
        <f ca="1">Analítico!BI24</f>
        <v>0</v>
      </c>
      <c r="BJ17" s="20">
        <f ca="1">Analítico!BJ24</f>
        <v>0</v>
      </c>
      <c r="BK17" s="21">
        <f t="shared" ref="BK17:BK24" ca="1" si="10">SUM(C17:BJ17)</f>
        <v>5636663.0941741774</v>
      </c>
      <c r="BL17" s="139">
        <f t="shared" ref="BL17:BL23" ca="1" si="11">IF($BK$26=0,0,BK17/$BK$26)</f>
        <v>0.26841252830020546</v>
      </c>
    </row>
    <row r="18" spans="1:68" ht="11.25">
      <c r="A18" s="28" t="s">
        <v>27</v>
      </c>
      <c r="B18" s="19" t="s">
        <v>28</v>
      </c>
      <c r="C18" s="20">
        <f ca="1">Analítico!C28</f>
        <v>0</v>
      </c>
      <c r="D18" s="20">
        <f ca="1">Analítico!D28</f>
        <v>0</v>
      </c>
      <c r="E18" s="20">
        <f ca="1">Analítico!E28</f>
        <v>1800</v>
      </c>
      <c r="F18" s="20">
        <f ca="1">Analítico!F28</f>
        <v>1800</v>
      </c>
      <c r="G18" s="20">
        <f ca="1">Analítico!G28</f>
        <v>1800</v>
      </c>
      <c r="H18" s="20">
        <f ca="1">Analítico!H28</f>
        <v>1800</v>
      </c>
      <c r="I18" s="20">
        <f ca="1">Analítico!I28</f>
        <v>1800</v>
      </c>
      <c r="J18" s="20">
        <f ca="1">Analítico!J28</f>
        <v>1800</v>
      </c>
      <c r="K18" s="20">
        <f ca="1">Analítico!K28</f>
        <v>1800</v>
      </c>
      <c r="L18" s="20">
        <f ca="1">Analítico!L28</f>
        <v>1800</v>
      </c>
      <c r="M18" s="20">
        <f ca="1">Analítico!M28</f>
        <v>1800</v>
      </c>
      <c r="N18" s="20">
        <f ca="1">Analítico!N28</f>
        <v>1800</v>
      </c>
      <c r="O18" s="20">
        <f ca="1">Analítico!O28</f>
        <v>1800</v>
      </c>
      <c r="P18" s="20">
        <f ca="1">Analítico!P28</f>
        <v>1800</v>
      </c>
      <c r="Q18" s="20">
        <f ca="1">Analítico!Q28</f>
        <v>1908</v>
      </c>
      <c r="R18" s="20">
        <f ca="1">Analítico!R28</f>
        <v>1908</v>
      </c>
      <c r="S18" s="20">
        <f ca="1">Analítico!S28</f>
        <v>1908</v>
      </c>
      <c r="T18" s="20">
        <f ca="1">Analítico!T28</f>
        <v>1908</v>
      </c>
      <c r="U18" s="20">
        <f ca="1">Analítico!U28</f>
        <v>1908</v>
      </c>
      <c r="V18" s="20">
        <f ca="1">Analítico!V28</f>
        <v>1908</v>
      </c>
      <c r="W18" s="20">
        <f ca="1">Analítico!W28</f>
        <v>1908</v>
      </c>
      <c r="X18" s="20">
        <f ca="1">Analítico!X28</f>
        <v>1908</v>
      </c>
      <c r="Y18" s="20">
        <f ca="1">Analítico!Y28</f>
        <v>1908</v>
      </c>
      <c r="Z18" s="20">
        <f ca="1">Analítico!Z28</f>
        <v>1908</v>
      </c>
      <c r="AA18" s="20">
        <f ca="1">Analítico!AA28</f>
        <v>1908</v>
      </c>
      <c r="AB18" s="20">
        <f ca="1">Analítico!AB28</f>
        <v>1908</v>
      </c>
      <c r="AC18" s="20">
        <f ca="1">Analítico!AC28</f>
        <v>2022.48</v>
      </c>
      <c r="AD18" s="20">
        <f ca="1">Analítico!AD28</f>
        <v>2022.48</v>
      </c>
      <c r="AE18" s="20">
        <f ca="1">Analítico!AE28</f>
        <v>2022.48</v>
      </c>
      <c r="AF18" s="20">
        <f ca="1">Analítico!AF28</f>
        <v>2022.48</v>
      </c>
      <c r="AG18" s="20">
        <f ca="1">Analítico!AG28</f>
        <v>2022.48</v>
      </c>
      <c r="AH18" s="20">
        <f ca="1">Analítico!AH28</f>
        <v>2022.48</v>
      </c>
      <c r="AI18" s="20">
        <f ca="1">Analítico!AI28</f>
        <v>2022.48</v>
      </c>
      <c r="AJ18" s="20">
        <f ca="1">Analítico!AJ28</f>
        <v>2022.48</v>
      </c>
      <c r="AK18" s="20">
        <f ca="1">Analítico!AK28</f>
        <v>2022.48</v>
      </c>
      <c r="AL18" s="20">
        <f ca="1">Analítico!AL28</f>
        <v>2022.48</v>
      </c>
      <c r="AM18" s="20">
        <f ca="1">Analítico!AM28</f>
        <v>2022.48</v>
      </c>
      <c r="AN18" s="20">
        <f ca="1">Analítico!AN28</f>
        <v>2022.48</v>
      </c>
      <c r="AO18" s="20">
        <f ca="1">Analítico!AO28</f>
        <v>2143.8288000000002</v>
      </c>
      <c r="AP18" s="20">
        <f ca="1">Analítico!AP28</f>
        <v>2143.8288000000002</v>
      </c>
      <c r="AQ18" s="20">
        <f ca="1">Analítico!AQ28</f>
        <v>2143.8288000000002</v>
      </c>
      <c r="AR18" s="20">
        <f ca="1">Analítico!AR28</f>
        <v>2143.8288000000002</v>
      </c>
      <c r="AS18" s="20">
        <f ca="1">Analítico!AS28</f>
        <v>2143.8288000000002</v>
      </c>
      <c r="AT18" s="20">
        <f ca="1">Analítico!AT28</f>
        <v>2143.8288000000002</v>
      </c>
      <c r="AU18" s="20">
        <f ca="1">Analítico!AU28</f>
        <v>2143.8288000000002</v>
      </c>
      <c r="AV18" s="20">
        <f ca="1">Analítico!AV28</f>
        <v>2143.8288000000002</v>
      </c>
      <c r="AW18" s="20">
        <f ca="1">Analítico!AW28</f>
        <v>2143.8288000000002</v>
      </c>
      <c r="AX18" s="20">
        <f ca="1">Analítico!AX28</f>
        <v>2143.8288000000002</v>
      </c>
      <c r="AY18" s="20">
        <f ca="1">Analítico!AY28</f>
        <v>0</v>
      </c>
      <c r="AZ18" s="20">
        <f ca="1">Analítico!AZ28</f>
        <v>0</v>
      </c>
      <c r="BA18" s="20">
        <f ca="1">Analítico!BA28</f>
        <v>0</v>
      </c>
      <c r="BB18" s="20">
        <f ca="1">Analítico!BB28</f>
        <v>0</v>
      </c>
      <c r="BC18" s="20">
        <f ca="1">Analítico!BC28</f>
        <v>0</v>
      </c>
      <c r="BD18" s="20">
        <f ca="1">Analítico!BD28</f>
        <v>0</v>
      </c>
      <c r="BE18" s="20">
        <f ca="1">Analítico!BE28</f>
        <v>0</v>
      </c>
      <c r="BF18" s="20">
        <f ca="1">Analítico!BF28</f>
        <v>0</v>
      </c>
      <c r="BG18" s="20">
        <f ca="1">Analítico!BG28</f>
        <v>0</v>
      </c>
      <c r="BH18" s="20">
        <f ca="1">Analítico!BH28</f>
        <v>0</v>
      </c>
      <c r="BI18" s="20">
        <f ca="1">Analítico!BI28</f>
        <v>0</v>
      </c>
      <c r="BJ18" s="20">
        <f ca="1">Analítico!BJ28</f>
        <v>0</v>
      </c>
      <c r="BK18" s="21">
        <f t="shared" ca="1" si="10"/>
        <v>90204.048000000053</v>
      </c>
      <c r="BL18" s="139">
        <f t="shared" ca="1" si="11"/>
        <v>4.2954308572420311E-3</v>
      </c>
    </row>
    <row r="19" spans="1:68" ht="11.25">
      <c r="A19" s="28" t="s">
        <v>29</v>
      </c>
      <c r="B19" s="19" t="s">
        <v>30</v>
      </c>
      <c r="C19" s="20">
        <f ca="1">Analítico!C42</f>
        <v>54125.749999999993</v>
      </c>
      <c r="D19" s="20">
        <f ca="1">Analítico!D42</f>
        <v>56082</v>
      </c>
      <c r="E19" s="20">
        <f ca="1">Analítico!E42</f>
        <v>56215.333333333336</v>
      </c>
      <c r="F19" s="20">
        <f ca="1">Analítico!F42</f>
        <v>74082.583333333328</v>
      </c>
      <c r="G19" s="20">
        <f ca="1">Analítico!G42</f>
        <v>74135.383333333331</v>
      </c>
      <c r="H19" s="20">
        <f ca="1">Analítico!H42</f>
        <v>83037.334633333332</v>
      </c>
      <c r="I19" s="20">
        <f ca="1">Analítico!I42</f>
        <v>83037.334633333332</v>
      </c>
      <c r="J19" s="20">
        <f ca="1">Analítico!J42</f>
        <v>89324.63073733334</v>
      </c>
      <c r="K19" s="20">
        <f ca="1">Analítico!K42</f>
        <v>89324.63073733334</v>
      </c>
      <c r="L19" s="20">
        <f ca="1">Analítico!L42</f>
        <v>89324.63073733334</v>
      </c>
      <c r="M19" s="20">
        <f ca="1">Analítico!M42</f>
        <v>89324.63073733334</v>
      </c>
      <c r="N19" s="20">
        <f ca="1">Analítico!N42</f>
        <v>89324.63073733334</v>
      </c>
      <c r="O19" s="20">
        <f ca="1">Analítico!O42</f>
        <v>77656.454737333333</v>
      </c>
      <c r="P19" s="20">
        <f ca="1">Analítico!P42</f>
        <v>77206.454737333333</v>
      </c>
      <c r="Q19" s="20">
        <f ca="1">Analítico!Q42</f>
        <v>77214.454737333333</v>
      </c>
      <c r="R19" s="20">
        <f ca="1">Analítico!R42</f>
        <v>73380.454737333333</v>
      </c>
      <c r="S19" s="20">
        <f ca="1">Analítico!S42</f>
        <v>73380.454737333333</v>
      </c>
      <c r="T19" s="20">
        <f ca="1">Analítico!T42</f>
        <v>71663.96753733333</v>
      </c>
      <c r="U19" s="20">
        <f ca="1">Analítico!U42</f>
        <v>71663.96753733333</v>
      </c>
      <c r="V19" s="20">
        <f ca="1">Analítico!V42</f>
        <v>75671.968149573338</v>
      </c>
      <c r="W19" s="20">
        <f ca="1">Analítico!W42</f>
        <v>75671.968149573338</v>
      </c>
      <c r="X19" s="20">
        <f ca="1">Analítico!X42</f>
        <v>83990.669689773335</v>
      </c>
      <c r="Y19" s="20">
        <f ca="1">Analítico!Y42</f>
        <v>83990.669689773335</v>
      </c>
      <c r="Z19" s="20">
        <f ca="1">Analítico!Z42</f>
        <v>91672.277689773342</v>
      </c>
      <c r="AA19" s="20">
        <f ca="1">Analítico!AA42</f>
        <v>84810.787129773351</v>
      </c>
      <c r="AB19" s="20">
        <f ca="1">Analítico!AB42</f>
        <v>84524.587129773339</v>
      </c>
      <c r="AC19" s="20">
        <f ca="1">Analítico!AC42</f>
        <v>86971.491129773349</v>
      </c>
      <c r="AD19" s="20">
        <f ca="1">Analítico!AD42</f>
        <v>84533.067129773335</v>
      </c>
      <c r="AE19" s="20">
        <f ca="1">Analítico!AE42</f>
        <v>85624.752988973341</v>
      </c>
      <c r="AF19" s="20">
        <f ca="1">Analítico!AF42</f>
        <v>84533.067129773335</v>
      </c>
      <c r="AG19" s="20">
        <f ca="1">Analítico!AG42</f>
        <v>84533.067129773335</v>
      </c>
      <c r="AH19" s="20">
        <f ca="1">Analítico!AH42</f>
        <v>89208.669871159756</v>
      </c>
      <c r="AI19" s="20">
        <f ca="1">Analítico!AI42</f>
        <v>89208.669871159756</v>
      </c>
      <c r="AJ19" s="20">
        <f ca="1">Analítico!AJ42</f>
        <v>87601.465689559758</v>
      </c>
      <c r="AK19" s="20">
        <f ca="1">Analítico!AK42</f>
        <v>87601.465689559758</v>
      </c>
      <c r="AL19" s="20">
        <f ca="1">Analítico!AL42</f>
        <v>95743.970169559761</v>
      </c>
      <c r="AM19" s="20">
        <f ca="1">Analítico!AM42</f>
        <v>88488.646175959759</v>
      </c>
      <c r="AN19" s="20">
        <f ca="1">Analítico!AN42</f>
        <v>88185.274175959756</v>
      </c>
      <c r="AO19" s="20">
        <f ca="1">Analítico!AO42</f>
        <v>90778.992415959743</v>
      </c>
      <c r="AP19" s="20">
        <f ca="1">Analítico!AP42</f>
        <v>88194.262975959748</v>
      </c>
      <c r="AQ19" s="20">
        <f ca="1">Analítico!AQ42</f>
        <v>89351.449986711741</v>
      </c>
      <c r="AR19" s="20">
        <f ca="1">Analítico!AR42</f>
        <v>88194.262975959748</v>
      </c>
      <c r="AS19" s="20">
        <f ca="1">Analítico!AS42</f>
        <v>88194.262975959748</v>
      </c>
      <c r="AT19" s="20">
        <f ca="1">Analítico!AT42</f>
        <v>93053.969630933323</v>
      </c>
      <c r="AU19" s="20">
        <f ca="1">Analítico!AU42</f>
        <v>94076.15149043093</v>
      </c>
      <c r="AV19" s="20">
        <f ca="1">Analítico!AV42</f>
        <v>93053.969630933323</v>
      </c>
      <c r="AW19" s="20">
        <f ca="1">Analítico!AW42</f>
        <v>93053.969630933323</v>
      </c>
      <c r="AX19" s="20">
        <f ca="1">Analítico!AX42</f>
        <v>101685.02437973332</v>
      </c>
      <c r="AY19" s="20">
        <f ca="1">Analítico!AY42</f>
        <v>0</v>
      </c>
      <c r="AZ19" s="20">
        <f ca="1">Analítico!AZ42</f>
        <v>0</v>
      </c>
      <c r="BA19" s="20">
        <f ca="1">Analítico!BA42</f>
        <v>0</v>
      </c>
      <c r="BB19" s="20">
        <f ca="1">Analítico!BB42</f>
        <v>0</v>
      </c>
      <c r="BC19" s="20">
        <f ca="1">Analítico!BC42</f>
        <v>0</v>
      </c>
      <c r="BD19" s="20">
        <f ca="1">Analítico!BD42</f>
        <v>0</v>
      </c>
      <c r="BE19" s="20">
        <f ca="1">Analítico!BE42</f>
        <v>0</v>
      </c>
      <c r="BF19" s="20">
        <f ca="1">Analítico!BF42</f>
        <v>0</v>
      </c>
      <c r="BG19" s="20">
        <f ca="1">Analítico!BG42</f>
        <v>0</v>
      </c>
      <c r="BH19" s="20">
        <f ca="1">Analítico!BH42</f>
        <v>0</v>
      </c>
      <c r="BI19" s="20">
        <f ca="1">Analítico!BI42</f>
        <v>0</v>
      </c>
      <c r="BJ19" s="20">
        <f ca="1">Analítico!BJ42</f>
        <v>0</v>
      </c>
      <c r="BK19" s="21">
        <f t="shared" ca="1" si="10"/>
        <v>4001707.9325871798</v>
      </c>
      <c r="BL19" s="139">
        <f t="shared" ca="1" si="11"/>
        <v>0.19055752060378903</v>
      </c>
    </row>
    <row r="20" spans="1:68" ht="11.25">
      <c r="A20" s="28" t="s">
        <v>31</v>
      </c>
      <c r="B20" s="19" t="s">
        <v>32</v>
      </c>
      <c r="C20" s="20">
        <f ca="1">Analítico!C51</f>
        <v>4900</v>
      </c>
      <c r="D20" s="20">
        <f ca="1">Analítico!D51</f>
        <v>5600</v>
      </c>
      <c r="E20" s="20">
        <f ca="1">Analítico!E51</f>
        <v>6030</v>
      </c>
      <c r="F20" s="20">
        <f ca="1">Analítico!F51</f>
        <v>9530</v>
      </c>
      <c r="G20" s="20">
        <f ca="1">Analítico!G51</f>
        <v>9530</v>
      </c>
      <c r="H20" s="20">
        <f ca="1">Analítico!H51</f>
        <v>13730</v>
      </c>
      <c r="I20" s="20">
        <f ca="1">Analítico!I51</f>
        <v>13730</v>
      </c>
      <c r="J20" s="20">
        <f ca="1">Analítico!J51</f>
        <v>16790</v>
      </c>
      <c r="K20" s="20">
        <f ca="1">Analítico!K51</f>
        <v>16790</v>
      </c>
      <c r="L20" s="20">
        <f ca="1">Analítico!L51</f>
        <v>16790</v>
      </c>
      <c r="M20" s="20">
        <f ca="1">Analítico!M51</f>
        <v>16790</v>
      </c>
      <c r="N20" s="20">
        <f ca="1">Analítico!N51</f>
        <v>16790</v>
      </c>
      <c r="O20" s="20">
        <f ca="1">Analítico!O51</f>
        <v>16790</v>
      </c>
      <c r="P20" s="20">
        <f ca="1">Analítico!P51</f>
        <v>16790</v>
      </c>
      <c r="Q20" s="20">
        <f ca="1">Analítico!Q51</f>
        <v>16823.8</v>
      </c>
      <c r="R20" s="20">
        <f ca="1">Analítico!R51</f>
        <v>16823.8</v>
      </c>
      <c r="S20" s="20">
        <f ca="1">Analítico!S51</f>
        <v>16823.8</v>
      </c>
      <c r="T20" s="20">
        <f ca="1">Analítico!T51</f>
        <v>16823.8</v>
      </c>
      <c r="U20" s="20">
        <f ca="1">Analítico!U51</f>
        <v>16823.8</v>
      </c>
      <c r="V20" s="20">
        <f ca="1">Analítico!V51</f>
        <v>20067.400000000001</v>
      </c>
      <c r="W20" s="20">
        <f ca="1">Analítico!W51</f>
        <v>20067.400000000001</v>
      </c>
      <c r="X20" s="20">
        <f ca="1">Analítico!X51</f>
        <v>26657.4</v>
      </c>
      <c r="Y20" s="20">
        <f ca="1">Analítico!Y51</f>
        <v>26657.4</v>
      </c>
      <c r="Z20" s="20">
        <f ca="1">Analítico!Z51</f>
        <v>26657.4</v>
      </c>
      <c r="AA20" s="20">
        <f ca="1">Analítico!AA51</f>
        <v>26657.4</v>
      </c>
      <c r="AB20" s="20">
        <f ca="1">Analítico!AB51</f>
        <v>26657.4</v>
      </c>
      <c r="AC20" s="20">
        <f ca="1">Analítico!AC51</f>
        <v>26693.228000000003</v>
      </c>
      <c r="AD20" s="20">
        <f ca="1">Analítico!AD51</f>
        <v>26693.228000000003</v>
      </c>
      <c r="AE20" s="20">
        <f ca="1">Analítico!AE51</f>
        <v>26693.228000000003</v>
      </c>
      <c r="AF20" s="20">
        <f ca="1">Analítico!AF51</f>
        <v>26693.228000000003</v>
      </c>
      <c r="AG20" s="20">
        <f ca="1">Analítico!AG51</f>
        <v>26693.228000000003</v>
      </c>
      <c r="AH20" s="20">
        <f ca="1">Analítico!AH51</f>
        <v>31816.843999999997</v>
      </c>
      <c r="AI20" s="20">
        <f ca="1">Analítico!AI51</f>
        <v>31816.843999999997</v>
      </c>
      <c r="AJ20" s="20">
        <f ca="1">Analítico!AJ51</f>
        <v>31816.843999999997</v>
      </c>
      <c r="AK20" s="20">
        <f ca="1">Analítico!AK51</f>
        <v>31816.843999999997</v>
      </c>
      <c r="AL20" s="20">
        <f ca="1">Analítico!AL51</f>
        <v>31816.843999999997</v>
      </c>
      <c r="AM20" s="20">
        <f ca="1">Analítico!AM51</f>
        <v>31816.843999999997</v>
      </c>
      <c r="AN20" s="20">
        <f ca="1">Analítico!AN51</f>
        <v>31816.843999999997</v>
      </c>
      <c r="AO20" s="20">
        <f ca="1">Analítico!AO51</f>
        <v>31854.821679999997</v>
      </c>
      <c r="AP20" s="20">
        <f ca="1">Analítico!AP51</f>
        <v>31854.821679999997</v>
      </c>
      <c r="AQ20" s="20">
        <f ca="1">Analítico!AQ51</f>
        <v>31854.821679999997</v>
      </c>
      <c r="AR20" s="20">
        <f ca="1">Analítico!AR51</f>
        <v>31854.821679999997</v>
      </c>
      <c r="AS20" s="20">
        <f ca="1">Analítico!AS51</f>
        <v>31854.821679999997</v>
      </c>
      <c r="AT20" s="20">
        <f ca="1">Analítico!AT51</f>
        <v>37285.854640000005</v>
      </c>
      <c r="AU20" s="20">
        <f ca="1">Analítico!AU51</f>
        <v>37285.854640000005</v>
      </c>
      <c r="AV20" s="20">
        <f ca="1">Analítico!AV51</f>
        <v>37285.854640000005</v>
      </c>
      <c r="AW20" s="20">
        <f ca="1">Analítico!AW51</f>
        <v>37285.854640000005</v>
      </c>
      <c r="AX20" s="20">
        <f ca="1">Analítico!AX51</f>
        <v>37285.854640000005</v>
      </c>
      <c r="AY20" s="20">
        <f ca="1">Analítico!AY51</f>
        <v>0</v>
      </c>
      <c r="AZ20" s="20">
        <f ca="1">Analítico!AZ51</f>
        <v>0</v>
      </c>
      <c r="BA20" s="20">
        <f ca="1">Analítico!BA51</f>
        <v>0</v>
      </c>
      <c r="BB20" s="20">
        <f ca="1">Analítico!BB51</f>
        <v>0</v>
      </c>
      <c r="BC20" s="20">
        <f ca="1">Analítico!BC51</f>
        <v>0</v>
      </c>
      <c r="BD20" s="20">
        <f ca="1">Analítico!BD51</f>
        <v>0</v>
      </c>
      <c r="BE20" s="20">
        <f ca="1">Analítico!BE51</f>
        <v>0</v>
      </c>
      <c r="BF20" s="20">
        <f ca="1">Analítico!BF51</f>
        <v>0</v>
      </c>
      <c r="BG20" s="20">
        <f ca="1">Analítico!BG51</f>
        <v>0</v>
      </c>
      <c r="BH20" s="20">
        <f ca="1">Analítico!BH51</f>
        <v>0</v>
      </c>
      <c r="BI20" s="20">
        <f ca="1">Analítico!BI51</f>
        <v>0</v>
      </c>
      <c r="BJ20" s="20">
        <f ca="1">Analítico!BJ51</f>
        <v>0</v>
      </c>
      <c r="BK20" s="21">
        <f t="shared" ca="1" si="10"/>
        <v>1140008.2296000007</v>
      </c>
      <c r="BL20" s="139">
        <f t="shared" ca="1" si="11"/>
        <v>5.4286106172681939E-2</v>
      </c>
    </row>
    <row r="21" spans="1:68" ht="12.75" customHeight="1">
      <c r="A21" s="418" t="s">
        <v>33</v>
      </c>
      <c r="B21" s="418"/>
      <c r="C21" s="24">
        <f ca="1">SUBTOTAL(109,C17:C20)</f>
        <v>126125.75</v>
      </c>
      <c r="D21" s="24">
        <f t="shared" ref="D21:L21" ca="1" si="12">SUBTOTAL(109,D17:D20)</f>
        <v>131282</v>
      </c>
      <c r="E21" s="24">
        <f t="shared" ca="1" si="12"/>
        <v>133645.33333333334</v>
      </c>
      <c r="F21" s="24">
        <f t="shared" ca="1" si="12"/>
        <v>176312.58333333331</v>
      </c>
      <c r="G21" s="24">
        <f t="shared" ca="1" si="12"/>
        <v>176365.38333333333</v>
      </c>
      <c r="H21" s="24">
        <f t="shared" ca="1" si="12"/>
        <v>199003.37463333335</v>
      </c>
      <c r="I21" s="24">
        <f t="shared" ca="1" si="12"/>
        <v>199003.37463333335</v>
      </c>
      <c r="J21" s="24">
        <f t="shared" ca="1" si="12"/>
        <v>216385.55393733334</v>
      </c>
      <c r="K21" s="24">
        <f t="shared" ca="1" si="12"/>
        <v>216385.55393733334</v>
      </c>
      <c r="L21" s="24">
        <f t="shared" ca="1" si="12"/>
        <v>216385.55393733334</v>
      </c>
      <c r="M21" s="24">
        <f t="shared" ref="M21:Y21" ca="1" si="13">SUBTOTAL(109,M17:M20)</f>
        <v>216385.55393733334</v>
      </c>
      <c r="N21" s="24">
        <f t="shared" ca="1" si="13"/>
        <v>216385.55393733334</v>
      </c>
      <c r="O21" s="24">
        <f t="shared" ca="1" si="13"/>
        <v>204717.37793733331</v>
      </c>
      <c r="P21" s="24">
        <f t="shared" ca="1" si="13"/>
        <v>204267.37793733331</v>
      </c>
      <c r="Q21" s="24">
        <f t="shared" ca="1" si="13"/>
        <v>204417.1779373333</v>
      </c>
      <c r="R21" s="24">
        <f t="shared" ca="1" si="13"/>
        <v>200583.1779373333</v>
      </c>
      <c r="S21" s="24">
        <f t="shared" ca="1" si="13"/>
        <v>200583.1779373333</v>
      </c>
      <c r="T21" s="24">
        <f t="shared" ca="1" si="13"/>
        <v>198866.69073733332</v>
      </c>
      <c r="U21" s="24">
        <f t="shared" ca="1" si="13"/>
        <v>198866.69073733332</v>
      </c>
      <c r="V21" s="24">
        <f t="shared" ca="1" si="13"/>
        <v>212626.54674157334</v>
      </c>
      <c r="W21" s="24">
        <f t="shared" ca="1" si="13"/>
        <v>212626.54674157334</v>
      </c>
      <c r="X21" s="24">
        <f t="shared" ca="1" si="13"/>
        <v>236632.63044177333</v>
      </c>
      <c r="Y21" s="24">
        <f t="shared" ca="1" si="13"/>
        <v>236632.63044177333</v>
      </c>
      <c r="Z21" s="24">
        <f t="shared" ref="Z21:AJ21" ca="1" si="14">SUBTOTAL(109,Z17:Z20)</f>
        <v>244314.23844177334</v>
      </c>
      <c r="AA21" s="24">
        <f t="shared" ca="1" si="14"/>
        <v>237452.74788177336</v>
      </c>
      <c r="AB21" s="24">
        <f t="shared" ca="1" si="14"/>
        <v>237166.54788177335</v>
      </c>
      <c r="AC21" s="24">
        <f t="shared" ca="1" si="14"/>
        <v>239763.75988177335</v>
      </c>
      <c r="AD21" s="24">
        <f t="shared" ca="1" si="14"/>
        <v>237325.33588177332</v>
      </c>
      <c r="AE21" s="24">
        <f t="shared" ca="1" si="14"/>
        <v>238417.02174097335</v>
      </c>
      <c r="AF21" s="24">
        <f t="shared" ca="1" si="14"/>
        <v>237325.33588177332</v>
      </c>
      <c r="AG21" s="24">
        <f t="shared" ca="1" si="14"/>
        <v>237325.33588177332</v>
      </c>
      <c r="AH21" s="24">
        <f t="shared" ca="1" si="14"/>
        <v>254569.14826827979</v>
      </c>
      <c r="AI21" s="24">
        <f t="shared" ca="1" si="14"/>
        <v>254569.14826827979</v>
      </c>
      <c r="AJ21" s="24">
        <f t="shared" ca="1" si="14"/>
        <v>252961.94408667978</v>
      </c>
      <c r="AK21" s="24">
        <f t="shared" ref="AK21:BJ21" ca="1" si="15">SUBTOTAL(109,AK17:AK20)</f>
        <v>252961.94408667978</v>
      </c>
      <c r="AL21" s="24">
        <f t="shared" ca="1" si="15"/>
        <v>261104.44856667978</v>
      </c>
      <c r="AM21" s="24">
        <f t="shared" ca="1" si="15"/>
        <v>253849.12457307981</v>
      </c>
      <c r="AN21" s="24">
        <f t="shared" ca="1" si="15"/>
        <v>253545.75257307978</v>
      </c>
      <c r="AO21" s="24">
        <f t="shared" ca="1" si="15"/>
        <v>256298.79729307976</v>
      </c>
      <c r="AP21" s="24">
        <f t="shared" ca="1" si="15"/>
        <v>253714.06785307976</v>
      </c>
      <c r="AQ21" s="24">
        <f t="shared" ca="1" si="15"/>
        <v>254871.25486383174</v>
      </c>
      <c r="AR21" s="24">
        <f t="shared" ca="1" si="15"/>
        <v>253714.06785307976</v>
      </c>
      <c r="AS21" s="24">
        <f t="shared" ca="1" si="15"/>
        <v>253714.06785307976</v>
      </c>
      <c r="AT21" s="24">
        <f t="shared" ca="1" si="15"/>
        <v>271896.07673188054</v>
      </c>
      <c r="AU21" s="24">
        <f t="shared" ca="1" si="15"/>
        <v>272918.25859137811</v>
      </c>
      <c r="AV21" s="24">
        <f t="shared" ca="1" si="15"/>
        <v>271896.07673188054</v>
      </c>
      <c r="AW21" s="24">
        <f t="shared" ca="1" si="15"/>
        <v>271896.07673188054</v>
      </c>
      <c r="AX21" s="24">
        <f t="shared" ca="1" si="15"/>
        <v>280527.13148068055</v>
      </c>
      <c r="AY21" s="24">
        <f t="shared" ca="1" si="15"/>
        <v>0</v>
      </c>
      <c r="AZ21" s="24">
        <f t="shared" ca="1" si="15"/>
        <v>0</v>
      </c>
      <c r="BA21" s="24">
        <f t="shared" ca="1" si="15"/>
        <v>0</v>
      </c>
      <c r="BB21" s="24">
        <f t="shared" ca="1" si="15"/>
        <v>0</v>
      </c>
      <c r="BC21" s="24">
        <f t="shared" ca="1" si="15"/>
        <v>0</v>
      </c>
      <c r="BD21" s="24">
        <f t="shared" ca="1" si="15"/>
        <v>0</v>
      </c>
      <c r="BE21" s="24">
        <f t="shared" ca="1" si="15"/>
        <v>0</v>
      </c>
      <c r="BF21" s="24">
        <f t="shared" ca="1" si="15"/>
        <v>0</v>
      </c>
      <c r="BG21" s="24">
        <f t="shared" ca="1" si="15"/>
        <v>0</v>
      </c>
      <c r="BH21" s="24">
        <f t="shared" ca="1" si="15"/>
        <v>0</v>
      </c>
      <c r="BI21" s="24">
        <f t="shared" ca="1" si="15"/>
        <v>0</v>
      </c>
      <c r="BJ21" s="24">
        <f t="shared" ca="1" si="15"/>
        <v>0</v>
      </c>
      <c r="BK21" s="24">
        <f t="shared" ca="1" si="10"/>
        <v>10868583.30436136</v>
      </c>
      <c r="BL21" s="137">
        <f t="shared" ca="1" si="11"/>
        <v>0.51755158593391859</v>
      </c>
    </row>
    <row r="22" spans="1:68" ht="11.25">
      <c r="A22" s="26" t="s">
        <v>34</v>
      </c>
      <c r="B22" s="19" t="s">
        <v>35</v>
      </c>
      <c r="C22" s="20">
        <f>Analítico!C116</f>
        <v>38715.54</v>
      </c>
      <c r="D22" s="20">
        <f>Analítico!D116</f>
        <v>38715.54</v>
      </c>
      <c r="E22" s="20">
        <f>Analítico!E116</f>
        <v>57715.54</v>
      </c>
      <c r="F22" s="20">
        <f>Analítico!F116</f>
        <v>116906.1</v>
      </c>
      <c r="G22" s="20">
        <f>Analítico!G116</f>
        <v>73290.100000000006</v>
      </c>
      <c r="H22" s="20">
        <f>Analítico!H116</f>
        <v>120690.1</v>
      </c>
      <c r="I22" s="20">
        <f>Analítico!I116</f>
        <v>164690.1</v>
      </c>
      <c r="J22" s="20">
        <f>Analítico!J116</f>
        <v>155290.1</v>
      </c>
      <c r="K22" s="20">
        <f>Analítico!K116</f>
        <v>162290.1</v>
      </c>
      <c r="L22" s="20">
        <f>Analítico!L116</f>
        <v>142290.1</v>
      </c>
      <c r="M22" s="20">
        <f>Analítico!M116</f>
        <v>135290.1</v>
      </c>
      <c r="N22" s="20">
        <f>Analítico!N116</f>
        <v>163290.1</v>
      </c>
      <c r="O22" s="20">
        <f>Analítico!O116</f>
        <v>190308.3373333333</v>
      </c>
      <c r="P22" s="20">
        <f>Analítico!P116</f>
        <v>176594.05161904759</v>
      </c>
      <c r="Q22" s="20">
        <f>Analítico!Q116</f>
        <v>184894.05161904759</v>
      </c>
      <c r="R22" s="20">
        <f>Analítico!R116</f>
        <v>473151.30761904758</v>
      </c>
      <c r="S22" s="20">
        <f>Analítico!S116</f>
        <v>445962.34761904756</v>
      </c>
      <c r="T22" s="20">
        <f>Analítico!T116</f>
        <v>519092.34761904756</v>
      </c>
      <c r="U22" s="20">
        <f>Analítico!U116</f>
        <v>511534.01428571425</v>
      </c>
      <c r="V22" s="20">
        <f>Analítico!V116</f>
        <v>225534.01428571428</v>
      </c>
      <c r="W22" s="20">
        <f>Analítico!W116</f>
        <v>133118.29999999999</v>
      </c>
      <c r="X22" s="20">
        <f>Analítico!X116</f>
        <v>101841.975555</v>
      </c>
      <c r="Y22" s="20">
        <f>Analítico!Y116</f>
        <v>382208.64519999997</v>
      </c>
      <c r="Z22" s="20">
        <f>Analítico!Z116</f>
        <v>372708.64519999997</v>
      </c>
      <c r="AA22" s="20">
        <f>Analítico!AA116</f>
        <v>388921.06509999995</v>
      </c>
      <c r="AB22" s="20">
        <f>Analítico!AB116</f>
        <v>70255.719899999996</v>
      </c>
      <c r="AC22" s="20">
        <f>Analítico!AC116</f>
        <v>87505.719900000011</v>
      </c>
      <c r="AD22" s="20">
        <f>Analítico!AD116</f>
        <v>508975.95149999997</v>
      </c>
      <c r="AE22" s="20">
        <f>Analítico!AE116</f>
        <v>534722.31979999994</v>
      </c>
      <c r="AF22" s="20">
        <f>Analítico!AF116</f>
        <v>564691.28276296658</v>
      </c>
      <c r="AG22" s="20">
        <f>Analítico!AG116</f>
        <v>479691.28276296664</v>
      </c>
      <c r="AH22" s="20">
        <f>Analítico!AH116</f>
        <v>477391.28276296664</v>
      </c>
      <c r="AI22" s="20">
        <f>Analítico!AI116</f>
        <v>119011.03276296667</v>
      </c>
      <c r="AJ22" s="20">
        <f>Analítico!AJ116</f>
        <v>69011.032762966672</v>
      </c>
      <c r="AK22" s="20">
        <f>Analítico!AK116</f>
        <v>141344.36686296668</v>
      </c>
      <c r="AL22" s="20">
        <f>Analítico!AL116</f>
        <v>69344.366862966664</v>
      </c>
      <c r="AM22" s="20">
        <f>Analítico!AM116</f>
        <v>69638.412407966651</v>
      </c>
      <c r="AN22" s="20">
        <f>Analítico!AN116</f>
        <v>69638.412407966651</v>
      </c>
      <c r="AO22" s="20">
        <f>Analítico!AO116</f>
        <v>55162.449444999991</v>
      </c>
      <c r="AP22" s="20">
        <f>Analítico!AP116</f>
        <v>106473.729205</v>
      </c>
      <c r="AQ22" s="20">
        <f>Analítico!AQ116</f>
        <v>54323.213749000002</v>
      </c>
      <c r="AR22" s="20">
        <f>Analítico!AR116</f>
        <v>84966.880415699998</v>
      </c>
      <c r="AS22" s="20">
        <f>Analítico!AS116</f>
        <v>84966.880415699998</v>
      </c>
      <c r="AT22" s="20">
        <f>Analítico!AT116</f>
        <v>84966.880415699998</v>
      </c>
      <c r="AU22" s="20">
        <f>Analítico!AU116</f>
        <v>42323.213749000002</v>
      </c>
      <c r="AV22" s="20">
        <f>Analítico!AV116</f>
        <v>42323.213749000002</v>
      </c>
      <c r="AW22" s="20">
        <f>Analítico!AW116</f>
        <v>42323.213749000002</v>
      </c>
      <c r="AX22" s="20">
        <f>Analítico!AX116</f>
        <v>42323.213749000002</v>
      </c>
      <c r="AY22" s="20">
        <f>Analítico!AY116</f>
        <v>0</v>
      </c>
      <c r="AZ22" s="20">
        <f>Analítico!AZ116</f>
        <v>0</v>
      </c>
      <c r="BA22" s="20">
        <f>Analítico!BA116</f>
        <v>0</v>
      </c>
      <c r="BB22" s="20">
        <f>Analítico!BB116</f>
        <v>0</v>
      </c>
      <c r="BC22" s="20">
        <f>Analítico!BC116</f>
        <v>0</v>
      </c>
      <c r="BD22" s="20">
        <f>Analítico!BD116</f>
        <v>0</v>
      </c>
      <c r="BE22" s="20">
        <f>Analítico!BE116</f>
        <v>0</v>
      </c>
      <c r="BF22" s="20">
        <f>Analítico!BF116</f>
        <v>0</v>
      </c>
      <c r="BG22" s="20">
        <f>Analítico!BG116</f>
        <v>0</v>
      </c>
      <c r="BH22" s="20">
        <f>Analítico!BH116</f>
        <v>0</v>
      </c>
      <c r="BI22" s="20">
        <f>Analítico!BI116</f>
        <v>0</v>
      </c>
      <c r="BJ22" s="20">
        <f>Analítico!BJ116</f>
        <v>0</v>
      </c>
      <c r="BK22" s="21">
        <f t="shared" si="10"/>
        <v>9376416.6951538026</v>
      </c>
      <c r="BL22" s="139">
        <f t="shared" ca="1" si="11"/>
        <v>0.44649603311287056</v>
      </c>
    </row>
    <row r="23" spans="1:68" ht="22.5">
      <c r="A23" s="26" t="s">
        <v>36</v>
      </c>
      <c r="B23" s="19" t="s">
        <v>37</v>
      </c>
      <c r="C23" s="20">
        <f>Analítico!C131</f>
        <v>130000</v>
      </c>
      <c r="D23" s="20">
        <f>Analítico!D131</f>
        <v>300000</v>
      </c>
      <c r="E23" s="20">
        <f>Analítico!E131</f>
        <v>0</v>
      </c>
      <c r="F23" s="20">
        <f>Analítico!F131</f>
        <v>0</v>
      </c>
      <c r="G23" s="20">
        <f>Analítico!G131</f>
        <v>0</v>
      </c>
      <c r="H23" s="20">
        <f>Analítico!H131</f>
        <v>290000</v>
      </c>
      <c r="I23" s="20">
        <f>Analítico!I131</f>
        <v>0</v>
      </c>
      <c r="J23" s="20">
        <f>Analítico!J131</f>
        <v>0</v>
      </c>
      <c r="K23" s="20">
        <f>Analítico!K131</f>
        <v>0</v>
      </c>
      <c r="L23" s="20">
        <f>Analítico!L131</f>
        <v>0</v>
      </c>
      <c r="M23" s="20">
        <f>Analítico!M131</f>
        <v>0</v>
      </c>
      <c r="N23" s="20">
        <f>Analítico!N131</f>
        <v>0</v>
      </c>
      <c r="O23" s="20">
        <f>Analítico!O131</f>
        <v>0</v>
      </c>
      <c r="P23" s="20">
        <f>Analítico!P131</f>
        <v>0</v>
      </c>
      <c r="Q23" s="20">
        <f>Analítico!Q131</f>
        <v>0</v>
      </c>
      <c r="R23" s="20">
        <f>Analítico!R131</f>
        <v>0</v>
      </c>
      <c r="S23" s="20">
        <f>Analítico!S131</f>
        <v>0</v>
      </c>
      <c r="T23" s="20">
        <f>Analítico!T131</f>
        <v>0</v>
      </c>
      <c r="U23" s="20">
        <f>Analítico!U131</f>
        <v>0</v>
      </c>
      <c r="V23" s="20">
        <f>Analítico!V131</f>
        <v>0</v>
      </c>
      <c r="W23" s="20">
        <f>Analítico!W131</f>
        <v>0</v>
      </c>
      <c r="X23" s="20">
        <f>Analítico!X131</f>
        <v>0</v>
      </c>
      <c r="Y23" s="20">
        <f>Analítico!Y131</f>
        <v>0</v>
      </c>
      <c r="Z23" s="20">
        <f>Analítico!Z131</f>
        <v>0</v>
      </c>
      <c r="AA23" s="20">
        <f>Analítico!AA131</f>
        <v>0</v>
      </c>
      <c r="AB23" s="20">
        <f>Analítico!AB131</f>
        <v>0</v>
      </c>
      <c r="AC23" s="20">
        <f>Analítico!AC131</f>
        <v>0</v>
      </c>
      <c r="AD23" s="20">
        <f>Analítico!AD131</f>
        <v>0</v>
      </c>
      <c r="AE23" s="20">
        <f>Analítico!AE131</f>
        <v>0</v>
      </c>
      <c r="AF23" s="20">
        <f>Analítico!AF131</f>
        <v>0</v>
      </c>
      <c r="AG23" s="20">
        <f>Analítico!AG131</f>
        <v>0</v>
      </c>
      <c r="AH23" s="20">
        <f>Analítico!AH131</f>
        <v>0</v>
      </c>
      <c r="AI23" s="20">
        <f>Analítico!AI131</f>
        <v>0</v>
      </c>
      <c r="AJ23" s="20">
        <f>Analítico!AJ131</f>
        <v>0</v>
      </c>
      <c r="AK23" s="20">
        <f>Analítico!AK131</f>
        <v>0</v>
      </c>
      <c r="AL23" s="20">
        <f>Analítico!AL131</f>
        <v>0</v>
      </c>
      <c r="AM23" s="20">
        <f>Analítico!AM131</f>
        <v>0</v>
      </c>
      <c r="AN23" s="20">
        <f>Analítico!AN131</f>
        <v>0</v>
      </c>
      <c r="AO23" s="20">
        <f>Analítico!AO131</f>
        <v>0</v>
      </c>
      <c r="AP23" s="20">
        <f>Analítico!AP131</f>
        <v>0</v>
      </c>
      <c r="AQ23" s="20">
        <f>Analítico!AQ131</f>
        <v>0</v>
      </c>
      <c r="AR23" s="20">
        <f>Analítico!AR131</f>
        <v>0</v>
      </c>
      <c r="AS23" s="20">
        <f>Analítico!AS131</f>
        <v>0</v>
      </c>
      <c r="AT23" s="20">
        <f>Analítico!AT131</f>
        <v>0</v>
      </c>
      <c r="AU23" s="20">
        <f>Analítico!AU131</f>
        <v>0</v>
      </c>
      <c r="AV23" s="20">
        <f>Analítico!AV131</f>
        <v>0</v>
      </c>
      <c r="AW23" s="20">
        <f>Analítico!AW131</f>
        <v>0</v>
      </c>
      <c r="AX23" s="20">
        <f>Analítico!AX131</f>
        <v>0</v>
      </c>
      <c r="AY23" s="20">
        <f>Analítico!AY131</f>
        <v>0</v>
      </c>
      <c r="AZ23" s="20">
        <f>Analítico!AZ131</f>
        <v>0</v>
      </c>
      <c r="BA23" s="20">
        <f>Analítico!BA131</f>
        <v>0</v>
      </c>
      <c r="BB23" s="20">
        <f>Analítico!BB131</f>
        <v>0</v>
      </c>
      <c r="BC23" s="20">
        <f>Analítico!BC131</f>
        <v>0</v>
      </c>
      <c r="BD23" s="20">
        <f>Analítico!BD131</f>
        <v>0</v>
      </c>
      <c r="BE23" s="20">
        <f>Analítico!BE131</f>
        <v>0</v>
      </c>
      <c r="BF23" s="20">
        <f>Analítico!BF131</f>
        <v>0</v>
      </c>
      <c r="BG23" s="20">
        <f>Analítico!BG131</f>
        <v>0</v>
      </c>
      <c r="BH23" s="20">
        <f>Analítico!BH131</f>
        <v>0</v>
      </c>
      <c r="BI23" s="20">
        <f>Analítico!BI131</f>
        <v>0</v>
      </c>
      <c r="BJ23" s="20">
        <f>Analítico!BJ131</f>
        <v>0</v>
      </c>
      <c r="BK23" s="21">
        <f t="shared" si="10"/>
        <v>720000</v>
      </c>
      <c r="BL23" s="139">
        <f t="shared" ca="1" si="11"/>
        <v>3.4285714286505863E-2</v>
      </c>
      <c r="BP23" s="195"/>
    </row>
    <row r="24" spans="1:68" ht="33.75">
      <c r="A24" s="315" t="s">
        <v>38</v>
      </c>
      <c r="B24" s="316" t="s">
        <v>39</v>
      </c>
      <c r="C24" s="317">
        <f>Analítico!C132</f>
        <v>0</v>
      </c>
      <c r="D24" s="317">
        <f>Analítico!D132</f>
        <v>0</v>
      </c>
      <c r="E24" s="317">
        <f>Analítico!E132</f>
        <v>0</v>
      </c>
      <c r="F24" s="317">
        <f>Analítico!F132</f>
        <v>0</v>
      </c>
      <c r="G24" s="317">
        <f>Analítico!G132</f>
        <v>0</v>
      </c>
      <c r="H24" s="317">
        <f>Analítico!H132</f>
        <v>0</v>
      </c>
      <c r="I24" s="317">
        <f>Analítico!I132</f>
        <v>0</v>
      </c>
      <c r="J24" s="317">
        <f>Analítico!J132</f>
        <v>0</v>
      </c>
      <c r="K24" s="317">
        <f>Analítico!K132</f>
        <v>0</v>
      </c>
      <c r="L24" s="317">
        <f>Analítico!L132</f>
        <v>0</v>
      </c>
      <c r="M24" s="317">
        <f>Analítico!M132</f>
        <v>0</v>
      </c>
      <c r="N24" s="317">
        <f>Analítico!N132</f>
        <v>0</v>
      </c>
      <c r="O24" s="317">
        <f>Analítico!O132</f>
        <v>0</v>
      </c>
      <c r="P24" s="317">
        <f>Analítico!P132</f>
        <v>0</v>
      </c>
      <c r="Q24" s="317">
        <f>Analítico!Q132</f>
        <v>0</v>
      </c>
      <c r="R24" s="317">
        <f>Analítico!R132</f>
        <v>0</v>
      </c>
      <c r="S24" s="317">
        <f>Analítico!S132</f>
        <v>0</v>
      </c>
      <c r="T24" s="317">
        <f>Analítico!T132</f>
        <v>0</v>
      </c>
      <c r="U24" s="317">
        <f>Analítico!U132</f>
        <v>0</v>
      </c>
      <c r="V24" s="317">
        <f>Analítico!V132</f>
        <v>0</v>
      </c>
      <c r="W24" s="317">
        <f>Analítico!W132</f>
        <v>0</v>
      </c>
      <c r="X24" s="317">
        <f>Analítico!X132</f>
        <v>0</v>
      </c>
      <c r="Y24" s="317">
        <f>Analítico!Y132</f>
        <v>0</v>
      </c>
      <c r="Z24" s="317">
        <f>Analítico!Z132</f>
        <v>0</v>
      </c>
      <c r="AA24" s="317">
        <f>Analítico!AA132</f>
        <v>0</v>
      </c>
      <c r="AB24" s="317">
        <f>Analítico!AB132</f>
        <v>0</v>
      </c>
      <c r="AC24" s="317">
        <f>Analítico!AC132</f>
        <v>0</v>
      </c>
      <c r="AD24" s="317">
        <f>Analítico!AD132</f>
        <v>0</v>
      </c>
      <c r="AE24" s="317">
        <f>Analítico!AE132</f>
        <v>0</v>
      </c>
      <c r="AF24" s="317">
        <f>Analítico!AF132</f>
        <v>0</v>
      </c>
      <c r="AG24" s="317">
        <f>Analítico!AG132</f>
        <v>0</v>
      </c>
      <c r="AH24" s="317">
        <f>Analítico!AH132</f>
        <v>0</v>
      </c>
      <c r="AI24" s="317">
        <f>Analítico!AI132</f>
        <v>0</v>
      </c>
      <c r="AJ24" s="317">
        <f>Analítico!AJ132</f>
        <v>0</v>
      </c>
      <c r="AK24" s="317">
        <f>Analítico!AK132</f>
        <v>0</v>
      </c>
      <c r="AL24" s="317">
        <f>Analítico!AL132</f>
        <v>0</v>
      </c>
      <c r="AM24" s="317">
        <f>Analítico!AM132</f>
        <v>0</v>
      </c>
      <c r="AN24" s="317">
        <f>Analítico!AN132</f>
        <v>0</v>
      </c>
      <c r="AO24" s="317">
        <f>Analítico!AO132</f>
        <v>0</v>
      </c>
      <c r="AP24" s="317">
        <f>Analítico!AP132</f>
        <v>0</v>
      </c>
      <c r="AQ24" s="317">
        <f>Analítico!AQ132</f>
        <v>0</v>
      </c>
      <c r="AR24" s="317">
        <f>Analítico!AR132</f>
        <v>0</v>
      </c>
      <c r="AS24" s="317">
        <f>Analítico!AS132</f>
        <v>0</v>
      </c>
      <c r="AT24" s="317">
        <f>Analítico!AT132</f>
        <v>0</v>
      </c>
      <c r="AU24" s="317">
        <f>Analítico!AU132</f>
        <v>0</v>
      </c>
      <c r="AV24" s="317">
        <f>Analítico!AV132</f>
        <v>0</v>
      </c>
      <c r="AW24" s="317">
        <f>Analítico!AW132</f>
        <v>0</v>
      </c>
      <c r="AX24" s="317">
        <f>Analítico!AX132</f>
        <v>0</v>
      </c>
      <c r="AY24" s="317">
        <f>Analítico!AY132</f>
        <v>0</v>
      </c>
      <c r="AZ24" s="317">
        <f>Analítico!AZ132</f>
        <v>0</v>
      </c>
      <c r="BA24" s="317">
        <f>Analítico!BA132</f>
        <v>0</v>
      </c>
      <c r="BB24" s="317">
        <f>Analítico!BB132</f>
        <v>0</v>
      </c>
      <c r="BC24" s="317">
        <f>Analítico!BC132</f>
        <v>0</v>
      </c>
      <c r="BD24" s="317">
        <f>Analítico!BD132</f>
        <v>0</v>
      </c>
      <c r="BE24" s="317">
        <f>Analítico!BE132</f>
        <v>0</v>
      </c>
      <c r="BF24" s="317">
        <f>Analítico!BF132</f>
        <v>0</v>
      </c>
      <c r="BG24" s="317">
        <f>Analítico!BG132</f>
        <v>0</v>
      </c>
      <c r="BH24" s="317">
        <f>Analítico!BH132</f>
        <v>0</v>
      </c>
      <c r="BI24" s="317">
        <f>Analítico!BI132</f>
        <v>0</v>
      </c>
      <c r="BJ24" s="317">
        <f>Analítico!BJ132</f>
        <v>0</v>
      </c>
      <c r="BK24" s="318">
        <f t="shared" si="10"/>
        <v>0</v>
      </c>
      <c r="BL24" s="319">
        <f t="shared" ref="BL24" ca="1" si="16">IF($BK$26=0,0,BK24/$BK$26)</f>
        <v>0</v>
      </c>
      <c r="BP24" s="195"/>
    </row>
    <row r="25" spans="1:68" ht="23.25" thickBot="1">
      <c r="A25" s="203" t="s">
        <v>40</v>
      </c>
      <c r="B25" s="204" t="s">
        <v>41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129">
        <f>Desmobilização!H204</f>
        <v>35000</v>
      </c>
      <c r="BL25" s="206">
        <f t="shared" ref="BL25" ca="1" si="17">IF($BK$26=0,0,BK25/$BK$26)</f>
        <v>1.666666666705146E-3</v>
      </c>
      <c r="BP25" s="195"/>
    </row>
    <row r="26" spans="1:68" ht="12" thickBot="1">
      <c r="A26" s="14" t="s">
        <v>42</v>
      </c>
      <c r="B26" s="15"/>
      <c r="C26" s="23">
        <f ca="1">SUBTOTAL(109,C17:C25)</f>
        <v>294841.29000000004</v>
      </c>
      <c r="D26" s="23">
        <f t="shared" ref="D26:L26" ca="1" si="18">SUBTOTAL(109,D17:D25)</f>
        <v>469997.54000000004</v>
      </c>
      <c r="E26" s="23">
        <f t="shared" ca="1" si="18"/>
        <v>191360.87333333335</v>
      </c>
      <c r="F26" s="23">
        <f t="shared" ca="1" si="18"/>
        <v>293218.68333333335</v>
      </c>
      <c r="G26" s="23">
        <f t="shared" ca="1" si="18"/>
        <v>249655.48333333334</v>
      </c>
      <c r="H26" s="23">
        <f t="shared" ca="1" si="18"/>
        <v>609693.47463333339</v>
      </c>
      <c r="I26" s="23">
        <f t="shared" ca="1" si="18"/>
        <v>363693.47463333339</v>
      </c>
      <c r="J26" s="23">
        <f t="shared" ca="1" si="18"/>
        <v>371675.65393733338</v>
      </c>
      <c r="K26" s="23">
        <f t="shared" ca="1" si="18"/>
        <v>378675.65393733338</v>
      </c>
      <c r="L26" s="23">
        <f t="shared" ca="1" si="18"/>
        <v>358675.65393733338</v>
      </c>
      <c r="M26" s="23">
        <f t="shared" ref="M26:Y26" ca="1" si="19">SUBTOTAL(109,M17:M25)</f>
        <v>351675.65393733338</v>
      </c>
      <c r="N26" s="23">
        <f t="shared" ca="1" si="19"/>
        <v>379675.65393733338</v>
      </c>
      <c r="O26" s="23">
        <f t="shared" ca="1" si="19"/>
        <v>395025.71527066664</v>
      </c>
      <c r="P26" s="23">
        <f t="shared" ca="1" si="19"/>
        <v>380861.4295563809</v>
      </c>
      <c r="Q26" s="23">
        <f t="shared" ca="1" si="19"/>
        <v>389311.22955638089</v>
      </c>
      <c r="R26" s="23">
        <f t="shared" ca="1" si="19"/>
        <v>673734.48555638082</v>
      </c>
      <c r="S26" s="23">
        <f t="shared" ca="1" si="19"/>
        <v>646545.52555638086</v>
      </c>
      <c r="T26" s="23">
        <f t="shared" ca="1" si="19"/>
        <v>717959.03835638089</v>
      </c>
      <c r="U26" s="23">
        <f t="shared" ca="1" si="19"/>
        <v>710400.70502304751</v>
      </c>
      <c r="V26" s="23">
        <f t="shared" ca="1" si="19"/>
        <v>438160.56102728762</v>
      </c>
      <c r="W26" s="23">
        <f t="shared" ca="1" si="19"/>
        <v>345744.8467415733</v>
      </c>
      <c r="X26" s="23">
        <f t="shared" ca="1" si="19"/>
        <v>338474.60599677335</v>
      </c>
      <c r="Y26" s="23">
        <f t="shared" ca="1" si="19"/>
        <v>618841.27564177336</v>
      </c>
      <c r="Z26" s="23">
        <f t="shared" ref="Z26:AJ26" ca="1" si="20">SUBTOTAL(109,Z17:Z25)</f>
        <v>617022.88364177337</v>
      </c>
      <c r="AA26" s="23">
        <f t="shared" ca="1" si="20"/>
        <v>626373.81298177328</v>
      </c>
      <c r="AB26" s="23">
        <f t="shared" ca="1" si="20"/>
        <v>307422.26778177335</v>
      </c>
      <c r="AC26" s="23">
        <f t="shared" ca="1" si="20"/>
        <v>327269.47978177335</v>
      </c>
      <c r="AD26" s="23">
        <f t="shared" ca="1" si="20"/>
        <v>746301.28738177335</v>
      </c>
      <c r="AE26" s="23">
        <f t="shared" ca="1" si="20"/>
        <v>773139.34154097328</v>
      </c>
      <c r="AF26" s="23">
        <f t="shared" ca="1" si="20"/>
        <v>802016.61864473997</v>
      </c>
      <c r="AG26" s="23">
        <f t="shared" ca="1" si="20"/>
        <v>717016.61864473997</v>
      </c>
      <c r="AH26" s="23">
        <f t="shared" ca="1" si="20"/>
        <v>731960.43103124644</v>
      </c>
      <c r="AI26" s="23">
        <f t="shared" ca="1" si="20"/>
        <v>373580.18103124644</v>
      </c>
      <c r="AJ26" s="23">
        <f t="shared" ca="1" si="20"/>
        <v>321972.97684964642</v>
      </c>
      <c r="AK26" s="23">
        <f t="shared" ref="AK26:BJ26" ca="1" si="21">SUBTOTAL(109,AK17:AK25)</f>
        <v>394306.31094964646</v>
      </c>
      <c r="AL26" s="23">
        <f t="shared" ca="1" si="21"/>
        <v>330448.81542964646</v>
      </c>
      <c r="AM26" s="23">
        <f t="shared" ca="1" si="21"/>
        <v>323487.53698104643</v>
      </c>
      <c r="AN26" s="23">
        <f t="shared" ca="1" si="21"/>
        <v>323184.16498104646</v>
      </c>
      <c r="AO26" s="23">
        <f t="shared" ca="1" si="21"/>
        <v>311461.24673807976</v>
      </c>
      <c r="AP26" s="23">
        <f t="shared" ca="1" si="21"/>
        <v>360187.79705807974</v>
      </c>
      <c r="AQ26" s="23">
        <f t="shared" ca="1" si="21"/>
        <v>309194.46861283173</v>
      </c>
      <c r="AR26" s="23">
        <f t="shared" ca="1" si="21"/>
        <v>338680.94826877979</v>
      </c>
      <c r="AS26" s="23">
        <f t="shared" ca="1" si="21"/>
        <v>338680.94826877979</v>
      </c>
      <c r="AT26" s="23">
        <f t="shared" ca="1" si="21"/>
        <v>356862.95714758057</v>
      </c>
      <c r="AU26" s="23">
        <f t="shared" ca="1" si="21"/>
        <v>315241.4723403781</v>
      </c>
      <c r="AV26" s="23">
        <f t="shared" ca="1" si="21"/>
        <v>314219.29048088053</v>
      </c>
      <c r="AW26" s="23">
        <f t="shared" ca="1" si="21"/>
        <v>314219.29048088053</v>
      </c>
      <c r="AX26" s="23">
        <f t="shared" ca="1" si="21"/>
        <v>322850.34522968053</v>
      </c>
      <c r="AY26" s="23">
        <f t="shared" ca="1" si="21"/>
        <v>0</v>
      </c>
      <c r="AZ26" s="23">
        <f t="shared" ca="1" si="21"/>
        <v>0</v>
      </c>
      <c r="BA26" s="23">
        <f t="shared" ca="1" si="21"/>
        <v>0</v>
      </c>
      <c r="BB26" s="23">
        <f t="shared" ca="1" si="21"/>
        <v>0</v>
      </c>
      <c r="BC26" s="23">
        <f t="shared" ca="1" si="21"/>
        <v>0</v>
      </c>
      <c r="BD26" s="23">
        <f t="shared" ca="1" si="21"/>
        <v>0</v>
      </c>
      <c r="BE26" s="23">
        <f t="shared" ca="1" si="21"/>
        <v>0</v>
      </c>
      <c r="BF26" s="23">
        <f t="shared" ca="1" si="21"/>
        <v>0</v>
      </c>
      <c r="BG26" s="23">
        <f t="shared" ca="1" si="21"/>
        <v>0</v>
      </c>
      <c r="BH26" s="23">
        <f t="shared" ca="1" si="21"/>
        <v>0</v>
      </c>
      <c r="BI26" s="23">
        <f t="shared" ca="1" si="21"/>
        <v>0</v>
      </c>
      <c r="BJ26" s="23">
        <f t="shared" ca="1" si="21"/>
        <v>0</v>
      </c>
      <c r="BK26" s="23">
        <f ca="1">SUBTOTAL(109,BK21:BK25)</f>
        <v>20999999.999515161</v>
      </c>
      <c r="BL26" s="133">
        <f ca="1">IF($BK$26=0,0,BK26/$BK$26)</f>
        <v>1</v>
      </c>
      <c r="BM26" s="382"/>
      <c r="BP26" s="195"/>
    </row>
    <row r="27" spans="1:68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1"/>
      <c r="BL27" s="138"/>
      <c r="BM27" s="382"/>
      <c r="BP27" s="195"/>
    </row>
    <row r="28" spans="1:68" ht="15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381"/>
      <c r="BP28" s="195"/>
    </row>
    <row r="29" spans="1:68" ht="15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P29" s="195"/>
    </row>
    <row r="30" spans="1:68" ht="1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300"/>
      <c r="BP30" s="195"/>
    </row>
    <row r="31" spans="1:68" ht="15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P31" s="195"/>
    </row>
    <row r="32" spans="1:68" ht="15">
      <c r="BK32" s="197"/>
      <c r="BP32" s="195"/>
    </row>
    <row r="33" ht="10.5"/>
    <row r="34" ht="10.5"/>
    <row r="35" ht="10.5"/>
    <row r="36" ht="10.5"/>
    <row r="37" ht="10.5"/>
    <row r="38" ht="10.5"/>
    <row r="39" ht="10.5"/>
    <row r="40" ht="10.5"/>
    <row r="41" ht="10.5"/>
    <row r="42" ht="10.5"/>
    <row r="43" ht="10.5"/>
    <row r="44" ht="10.5"/>
    <row r="45" ht="10.5"/>
    <row r="46" ht="10.5"/>
    <row r="47" ht="10.5"/>
    <row r="48" ht="10.5"/>
    <row r="49" ht="10.5"/>
    <row r="50" ht="10.5"/>
    <row r="51" ht="10.5"/>
    <row r="52" ht="10.5"/>
    <row r="53" ht="10.5"/>
    <row r="54" ht="10.5"/>
    <row r="55" ht="10.5"/>
    <row r="56" ht="10.5"/>
    <row r="57" ht="10.5"/>
    <row r="58" ht="10.5"/>
    <row r="59" ht="10.5"/>
    <row r="60" ht="10.5"/>
    <row r="61" ht="10.5"/>
    <row r="62" ht="10.5"/>
    <row r="63" ht="10.5"/>
    <row r="64" ht="10.5"/>
    <row r="65" ht="10.5"/>
    <row r="66" ht="10.5"/>
    <row r="67" ht="10.5"/>
    <row r="68" ht="10.5"/>
    <row r="69" ht="10.5"/>
    <row r="70" ht="10.5"/>
    <row r="71" ht="10.5"/>
    <row r="72" ht="10.5"/>
    <row r="73" ht="10.5"/>
    <row r="74" ht="10.5"/>
    <row r="75" ht="10.5"/>
    <row r="76" ht="10.5"/>
    <row r="77" ht="10.5"/>
    <row r="78" ht="10.5"/>
    <row r="79" ht="10.5"/>
    <row r="80" ht="10.5"/>
    <row r="81" ht="10.5"/>
    <row r="82" ht="10.5"/>
    <row r="83" ht="10.5"/>
    <row r="84" ht="10.5"/>
    <row r="85" ht="10.5"/>
    <row r="86" ht="10.5"/>
    <row r="87" ht="10.5"/>
    <row r="88" ht="10.5"/>
    <row r="89" ht="10.5"/>
    <row r="90" ht="10.5"/>
    <row r="91" ht="10.5"/>
    <row r="92" ht="10.5"/>
    <row r="93" ht="10.5"/>
    <row r="94" ht="10.5"/>
    <row r="95" ht="10.5"/>
    <row r="96" ht="10.5"/>
    <row r="97" ht="10.5"/>
    <row r="98" ht="10.5"/>
    <row r="99" ht="10.5"/>
    <row r="100" ht="10.5"/>
    <row r="101" ht="10.5"/>
    <row r="102" ht="10.5"/>
    <row r="103" ht="10.5"/>
    <row r="104" ht="10.5"/>
    <row r="105" ht="10.5"/>
  </sheetData>
  <sheetProtection algorithmName="SHA-512" hashValue="MEVfxyK1KyNFJwfdLE2EtjT7yNioXn5Ueh1EKdusLT2e41GOsiA/+hpVwsfz0YXkKd8MoLAgvTXrS3XzYTcQxw==" saltValue="+JxqTj8raOUHUTUKISiBwA==" spinCount="100000" sheet="1" objects="1" scenarios="1" formatColumns="0"/>
  <mergeCells count="8">
    <mergeCell ref="C1:N1"/>
    <mergeCell ref="C2:N2"/>
    <mergeCell ref="O2:Z2"/>
    <mergeCell ref="A5:B5"/>
    <mergeCell ref="AA2:BL2"/>
    <mergeCell ref="A21:B21"/>
    <mergeCell ref="A13:B13"/>
    <mergeCell ref="A12:B12"/>
  </mergeCells>
  <phoneticPr fontId="5" type="noConversion"/>
  <pageMargins left="0.19685039370078741" right="0.19685039370078741" top="0.59055118110236227" bottom="0.59055118110236227" header="0" footer="0"/>
  <pageSetup paperSize="9" orientation="portrait" r:id="rId1"/>
  <headerFooter>
    <oddFooter>Página &amp;P de &amp;N</oddFooter>
  </headerFooter>
  <colBreaks count="3" manualBreakCount="3">
    <brk id="14" max="24" man="1"/>
    <brk id="26" max="24" man="1"/>
    <brk id="50" max="2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BW42"/>
  <sheetViews>
    <sheetView topLeftCell="A2" zoomScale="130" zoomScaleNormal="130" zoomScaleSheetLayoutView="100" zoomScalePageLayoutView="130" workbookViewId="0">
      <pane xSplit="2" ySplit="3" topLeftCell="BG17" activePane="bottomRight" state="frozen"/>
      <selection pane="bottomRight" activeCell="A38" sqref="A38:XFD40"/>
      <selection pane="bottomLeft" activeCell="A5" sqref="A5"/>
      <selection pane="topRight" activeCell="C2" sqref="C2"/>
    </sheetView>
  </sheetViews>
  <sheetFormatPr defaultColWidth="8.85546875" defaultRowHeight="12.75"/>
  <cols>
    <col min="1" max="1" width="4.85546875" style="174" customWidth="1"/>
    <col min="2" max="2" width="65.7109375" style="173" customWidth="1"/>
    <col min="3" max="3" width="11.42578125" style="173" hidden="1" customWidth="1"/>
    <col min="4" max="4" width="14.42578125" style="173" hidden="1" customWidth="1"/>
    <col min="5" max="5" width="12.42578125" style="173" hidden="1" customWidth="1"/>
    <col min="6" max="62" width="13.85546875" style="173" hidden="1" customWidth="1"/>
    <col min="63" max="66" width="12.42578125" style="173" customWidth="1"/>
    <col min="67" max="67" width="12.42578125" style="173" hidden="1" customWidth="1"/>
    <col min="68" max="68" width="13.42578125" style="173" customWidth="1"/>
    <col min="69" max="72" width="8.85546875" style="173" customWidth="1"/>
    <col min="73" max="73" width="8.85546875" style="173" hidden="1" customWidth="1"/>
    <col min="74" max="74" width="8.42578125" style="173" customWidth="1"/>
    <col min="75" max="16384" width="8.85546875" style="173"/>
  </cols>
  <sheetData>
    <row r="1" spans="1:75" hidden="1">
      <c r="A1" s="286"/>
      <c r="B1" s="287"/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1">
        <v>19</v>
      </c>
      <c r="V1" s="31">
        <v>20</v>
      </c>
      <c r="W1" s="31">
        <v>21</v>
      </c>
      <c r="X1" s="31">
        <v>22</v>
      </c>
      <c r="Y1" s="31">
        <v>23</v>
      </c>
      <c r="Z1" s="31">
        <v>24</v>
      </c>
      <c r="AA1" s="31">
        <v>25</v>
      </c>
      <c r="AB1" s="31">
        <v>26</v>
      </c>
      <c r="AC1" s="31">
        <v>27</v>
      </c>
      <c r="AD1" s="31">
        <v>28</v>
      </c>
      <c r="AE1" s="31">
        <v>29</v>
      </c>
      <c r="AF1" s="31">
        <v>30</v>
      </c>
      <c r="AG1" s="31">
        <v>31</v>
      </c>
      <c r="AH1" s="31">
        <v>32</v>
      </c>
      <c r="AI1" s="31">
        <v>33</v>
      </c>
      <c r="AJ1" s="31">
        <v>34</v>
      </c>
      <c r="AK1" s="31">
        <v>35</v>
      </c>
      <c r="AL1" s="31">
        <v>36</v>
      </c>
      <c r="AM1" s="31">
        <v>37</v>
      </c>
      <c r="AN1" s="31">
        <v>38</v>
      </c>
      <c r="AO1" s="31">
        <v>39</v>
      </c>
      <c r="AP1" s="31">
        <v>40</v>
      </c>
      <c r="AQ1" s="31">
        <v>41</v>
      </c>
      <c r="AR1" s="31">
        <v>42</v>
      </c>
      <c r="AS1" s="31">
        <v>43</v>
      </c>
      <c r="AT1" s="31">
        <v>44</v>
      </c>
      <c r="AU1" s="31">
        <v>45</v>
      </c>
      <c r="AV1" s="31">
        <v>46</v>
      </c>
      <c r="AW1" s="31">
        <v>47</v>
      </c>
      <c r="AX1" s="31">
        <v>48</v>
      </c>
      <c r="AY1" s="31">
        <v>49</v>
      </c>
      <c r="AZ1" s="31">
        <v>50</v>
      </c>
      <c r="BA1" s="31">
        <v>51</v>
      </c>
      <c r="BB1" s="31">
        <v>52</v>
      </c>
      <c r="BC1" s="31">
        <v>53</v>
      </c>
      <c r="BD1" s="31">
        <v>54</v>
      </c>
      <c r="BE1" s="31">
        <v>55</v>
      </c>
      <c r="BF1" s="31">
        <v>56</v>
      </c>
      <c r="BG1" s="31">
        <v>57</v>
      </c>
      <c r="BH1" s="31">
        <v>58</v>
      </c>
      <c r="BI1" s="31">
        <v>59</v>
      </c>
      <c r="BJ1" s="31">
        <v>60</v>
      </c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</row>
    <row r="2" spans="1:75" ht="45" customHeight="1">
      <c r="A2" s="288"/>
      <c r="B2" s="420" t="str">
        <f>Capa!A1</f>
        <v>Memória de Cálculo
Termo de Parceria nº 51/2021 celebrado entre o Instituto Estadual de Florestas - OEP e o Instituto Ekos Brasil (OSCIP)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420"/>
      <c r="BN2" s="420"/>
      <c r="BO2" s="420"/>
      <c r="BP2" s="420"/>
      <c r="BQ2" s="420"/>
      <c r="BR2" s="420"/>
      <c r="BS2" s="420"/>
      <c r="BT2" s="420"/>
      <c r="BU2" s="420"/>
      <c r="BV2" s="420"/>
      <c r="BW2" s="250"/>
    </row>
    <row r="3" spans="1:75" ht="15.75" customHeight="1" thickBot="1">
      <c r="A3" s="288"/>
      <c r="B3" s="421" t="s">
        <v>43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250"/>
    </row>
    <row r="4" spans="1:75" ht="26.25" thickBot="1">
      <c r="A4" s="243" t="s">
        <v>44</v>
      </c>
      <c r="B4" s="293" t="s">
        <v>45</v>
      </c>
      <c r="C4" s="113" t="s">
        <v>46</v>
      </c>
      <c r="D4" s="113" t="s">
        <v>47</v>
      </c>
      <c r="E4" s="113" t="s">
        <v>48</v>
      </c>
      <c r="F4" s="113" t="s">
        <v>49</v>
      </c>
      <c r="G4" s="113" t="s">
        <v>50</v>
      </c>
      <c r="H4" s="113" t="s">
        <v>51</v>
      </c>
      <c r="I4" s="113" t="s">
        <v>52</v>
      </c>
      <c r="J4" s="113" t="s">
        <v>53</v>
      </c>
      <c r="K4" s="113" t="s">
        <v>54</v>
      </c>
      <c r="L4" s="113" t="s">
        <v>55</v>
      </c>
      <c r="M4" s="113" t="s">
        <v>56</v>
      </c>
      <c r="N4" s="113" t="s">
        <v>57</v>
      </c>
      <c r="O4" s="113" t="s">
        <v>58</v>
      </c>
      <c r="P4" s="113" t="s">
        <v>59</v>
      </c>
      <c r="Q4" s="113" t="s">
        <v>60</v>
      </c>
      <c r="R4" s="113" t="s">
        <v>61</v>
      </c>
      <c r="S4" s="113" t="s">
        <v>62</v>
      </c>
      <c r="T4" s="113" t="s">
        <v>63</v>
      </c>
      <c r="U4" s="113" t="s">
        <v>64</v>
      </c>
      <c r="V4" s="113" t="s">
        <v>65</v>
      </c>
      <c r="W4" s="113" t="s">
        <v>66</v>
      </c>
      <c r="X4" s="113" t="s">
        <v>67</v>
      </c>
      <c r="Y4" s="113" t="s">
        <v>68</v>
      </c>
      <c r="Z4" s="113" t="s">
        <v>69</v>
      </c>
      <c r="AA4" s="113" t="s">
        <v>70</v>
      </c>
      <c r="AB4" s="113" t="s">
        <v>71</v>
      </c>
      <c r="AC4" s="113" t="s">
        <v>72</v>
      </c>
      <c r="AD4" s="113" t="s">
        <v>73</v>
      </c>
      <c r="AE4" s="113" t="s">
        <v>74</v>
      </c>
      <c r="AF4" s="113" t="s">
        <v>75</v>
      </c>
      <c r="AG4" s="113" t="s">
        <v>76</v>
      </c>
      <c r="AH4" s="113" t="s">
        <v>77</v>
      </c>
      <c r="AI4" s="113" t="s">
        <v>78</v>
      </c>
      <c r="AJ4" s="113" t="s">
        <v>79</v>
      </c>
      <c r="AK4" s="113" t="s">
        <v>80</v>
      </c>
      <c r="AL4" s="113" t="s">
        <v>81</v>
      </c>
      <c r="AM4" s="113" t="s">
        <v>82</v>
      </c>
      <c r="AN4" s="113" t="s">
        <v>83</v>
      </c>
      <c r="AO4" s="113" t="s">
        <v>84</v>
      </c>
      <c r="AP4" s="113" t="s">
        <v>85</v>
      </c>
      <c r="AQ4" s="113" t="s">
        <v>86</v>
      </c>
      <c r="AR4" s="113" t="s">
        <v>87</v>
      </c>
      <c r="AS4" s="113" t="s">
        <v>88</v>
      </c>
      <c r="AT4" s="113" t="s">
        <v>89</v>
      </c>
      <c r="AU4" s="113" t="s">
        <v>90</v>
      </c>
      <c r="AV4" s="113" t="s">
        <v>91</v>
      </c>
      <c r="AW4" s="113" t="s">
        <v>92</v>
      </c>
      <c r="AX4" s="113" t="s">
        <v>93</v>
      </c>
      <c r="AY4" s="113" t="s">
        <v>94</v>
      </c>
      <c r="AZ4" s="113" t="s">
        <v>95</v>
      </c>
      <c r="BA4" s="113" t="s">
        <v>96</v>
      </c>
      <c r="BB4" s="113" t="s">
        <v>97</v>
      </c>
      <c r="BC4" s="113" t="s">
        <v>98</v>
      </c>
      <c r="BD4" s="113" t="s">
        <v>99</v>
      </c>
      <c r="BE4" s="113" t="s">
        <v>100</v>
      </c>
      <c r="BF4" s="113" t="s">
        <v>101</v>
      </c>
      <c r="BG4" s="113" t="s">
        <v>102</v>
      </c>
      <c r="BH4" s="113" t="s">
        <v>103</v>
      </c>
      <c r="BI4" s="113" t="s">
        <v>104</v>
      </c>
      <c r="BJ4" s="113" t="s">
        <v>105</v>
      </c>
      <c r="BK4" s="282" t="s">
        <v>106</v>
      </c>
      <c r="BL4" s="283" t="s">
        <v>107</v>
      </c>
      <c r="BM4" s="283" t="s">
        <v>108</v>
      </c>
      <c r="BN4" s="283" t="s">
        <v>109</v>
      </c>
      <c r="BO4" s="283" t="s">
        <v>110</v>
      </c>
      <c r="BP4" s="284" t="s">
        <v>5</v>
      </c>
      <c r="BQ4" s="281" t="s">
        <v>111</v>
      </c>
      <c r="BR4" s="281" t="s">
        <v>112</v>
      </c>
      <c r="BS4" s="281" t="s">
        <v>113</v>
      </c>
      <c r="BT4" s="281" t="s">
        <v>114</v>
      </c>
      <c r="BU4" s="281" t="s">
        <v>115</v>
      </c>
      <c r="BV4" s="285" t="s">
        <v>6</v>
      </c>
    </row>
    <row r="5" spans="1:75">
      <c r="A5" s="294">
        <v>1</v>
      </c>
      <c r="B5" s="301" t="s">
        <v>116</v>
      </c>
      <c r="C5" s="147">
        <f>SUMPRODUCT(-('Gastos Gerais'!$F$4:$F$1076='Gastos das Atividades'!$B5),-('Gastos das Atividades'!C$1&gt;='Gastos Gerais'!$D$4:$D$1076),-('Gastos das Atividades'!C$1&lt;='Gastos Gerais'!$E$4:$E$1076),-('Gastos Gerais'!$C$4:$C$1076))</f>
        <v>17915.54</v>
      </c>
      <c r="D5" s="147">
        <f>SUMPRODUCT(-('Gastos Gerais'!$F$4:$F$1076='Gastos das Atividades'!$B5),-('Gastos das Atividades'!D$1&gt;='Gastos Gerais'!$D$4:$D$1076),-('Gastos das Atividades'!D$1&lt;='Gastos Gerais'!$E$4:$E$1076),-('Gastos Gerais'!$C$4:$C$1076))</f>
        <v>17915.54</v>
      </c>
      <c r="E5" s="147">
        <f>SUMPRODUCT(-('Gastos Gerais'!$F$4:$F$1076='Gastos das Atividades'!$B5),-('Gastos das Atividades'!E$1&gt;='Gastos Gerais'!$D$4:$D$1076),-('Gastos das Atividades'!E$1&lt;='Gastos Gerais'!$E$4:$E$1076),-('Gastos Gerais'!$C$4:$C$1076))</f>
        <v>17915.54</v>
      </c>
      <c r="F5" s="147">
        <f>SUMPRODUCT(-('Gastos Gerais'!$F$4:$F$1076='Gastos das Atividades'!$B5),-('Gastos das Atividades'!F$1&gt;='Gastos Gerais'!$D$4:$D$1076),-('Gastos das Atividades'!F$1&lt;='Gastos Gerais'!$E$4:$E$1076),-('Gastos Gerais'!$C$4:$C$1076))</f>
        <v>18106.099999999999</v>
      </c>
      <c r="G5" s="147">
        <f>SUMPRODUCT(-('Gastos Gerais'!$F$4:$F$1076='Gastos das Atividades'!$B5),-('Gastos das Atividades'!G$1&gt;='Gastos Gerais'!$D$4:$D$1076),-('Gastos das Atividades'!G$1&lt;='Gastos Gerais'!$E$4:$E$1076),-('Gastos Gerais'!$C$4:$C$1076))</f>
        <v>18490.099999999999</v>
      </c>
      <c r="H5" s="147">
        <f>SUMPRODUCT(-('Gastos Gerais'!$F$4:$F$1076='Gastos das Atividades'!$B5),-('Gastos das Atividades'!H$1&gt;='Gastos Gerais'!$D$4:$D$1076),-('Gastos das Atividades'!H$1&lt;='Gastos Gerais'!$E$4:$E$1076),-('Gastos Gerais'!$C$4:$C$1076))</f>
        <v>18490.099999999999</v>
      </c>
      <c r="I5" s="147">
        <f>SUMPRODUCT(-('Gastos Gerais'!$F$4:$F$1076='Gastos das Atividades'!$B5),-('Gastos das Atividades'!I$1&gt;='Gastos Gerais'!$D$4:$D$1076),-('Gastos das Atividades'!I$1&lt;='Gastos Gerais'!$E$4:$E$1076),-('Gastos Gerais'!$C$4:$C$1076))</f>
        <v>18490.099999999999</v>
      </c>
      <c r="J5" s="147">
        <f>SUMPRODUCT(-('Gastos Gerais'!$F$4:$F$1076='Gastos das Atividades'!$B5),-('Gastos das Atividades'!J$1&gt;='Gastos Gerais'!$D$4:$D$1076),-('Gastos das Atividades'!J$1&lt;='Gastos Gerais'!$E$4:$E$1076),-('Gastos Gerais'!$C$4:$C$1076))</f>
        <v>18490.099999999999</v>
      </c>
      <c r="K5" s="147">
        <f>SUMPRODUCT(-('Gastos Gerais'!$F$4:$F$1076='Gastos das Atividades'!$B5),-('Gastos das Atividades'!K$1&gt;='Gastos Gerais'!$D$4:$D$1076),-('Gastos das Atividades'!K$1&lt;='Gastos Gerais'!$E$4:$E$1076),-('Gastos Gerais'!$C$4:$C$1076))</f>
        <v>18490.099999999999</v>
      </c>
      <c r="L5" s="147">
        <f>SUMPRODUCT(-('Gastos Gerais'!$F$4:$F$1076='Gastos das Atividades'!$B5),-('Gastos das Atividades'!L$1&gt;='Gastos Gerais'!$D$4:$D$1076),-('Gastos das Atividades'!L$1&lt;='Gastos Gerais'!$E$4:$E$1076),-('Gastos Gerais'!$C$4:$C$1076))</f>
        <v>18490.099999999999</v>
      </c>
      <c r="M5" s="147">
        <f>SUMPRODUCT(-('Gastos Gerais'!$F$4:$F$1076='Gastos das Atividades'!$B5),-('Gastos das Atividades'!M$1&gt;='Gastos Gerais'!$D$4:$D$1076),-('Gastos das Atividades'!M$1&lt;='Gastos Gerais'!$E$4:$E$1076),-('Gastos Gerais'!$C$4:$C$1076))</f>
        <v>18490.099999999999</v>
      </c>
      <c r="N5" s="147">
        <f>SUMPRODUCT(-('Gastos Gerais'!$F$4:$F$1076='Gastos das Atividades'!$B5),-('Gastos das Atividades'!N$1&gt;='Gastos Gerais'!$D$4:$D$1076),-('Gastos das Atividades'!N$1&lt;='Gastos Gerais'!$E$4:$E$1076),-('Gastos Gerais'!$C$4:$C$1076))</f>
        <v>18490.099999999999</v>
      </c>
      <c r="O5" s="147">
        <f>SUMPRODUCT(-('Gastos Gerais'!$F$4:$F$1076='Gastos das Atividades'!$B5),-('Gastos das Atividades'!O$1&gt;='Gastos Gerais'!$D$4:$D$1076),-('Gastos das Atividades'!O$1&lt;='Gastos Gerais'!$E$4:$E$1076),-('Gastos Gerais'!$C$4:$C$1076))</f>
        <v>19175.004000000001</v>
      </c>
      <c r="P5" s="147">
        <f>SUMPRODUCT(-('Gastos Gerais'!$F$4:$F$1076='Gastos das Atividades'!$B5),-('Gastos das Atividades'!P$1&gt;='Gastos Gerais'!$D$4:$D$1076),-('Gastos das Atividades'!P$1&lt;='Gastos Gerais'!$E$4:$E$1076),-('Gastos Gerais'!$C$4:$C$1076))</f>
        <v>19175.004000000001</v>
      </c>
      <c r="Q5" s="147">
        <f>SUMPRODUCT(-('Gastos Gerais'!$F$4:$F$1076='Gastos das Atividades'!$B5),-('Gastos das Atividades'!Q$1&gt;='Gastos Gerais'!$D$4:$D$1076),-('Gastos das Atividades'!Q$1&lt;='Gastos Gerais'!$E$4:$E$1076),-('Gastos Gerais'!$C$4:$C$1076))</f>
        <v>19175.004000000001</v>
      </c>
      <c r="R5" s="147">
        <f>SUMPRODUCT(-('Gastos Gerais'!$F$4:$F$1076='Gastos das Atividades'!$B5),-('Gastos das Atividades'!R$1&gt;='Gastos Gerais'!$D$4:$D$1076),-('Gastos das Atividades'!R$1&lt;='Gastos Gerais'!$E$4:$E$1076),-('Gastos Gerais'!$C$4:$C$1076))</f>
        <v>19432.260000000002</v>
      </c>
      <c r="S5" s="147">
        <f>SUMPRODUCT(-('Gastos Gerais'!$F$4:$F$1076='Gastos das Atividades'!$B5),-('Gastos das Atividades'!S$1&gt;='Gastos Gerais'!$D$4:$D$1076),-('Gastos das Atividades'!S$1&lt;='Gastos Gerais'!$E$4:$E$1076),-('Gastos Gerais'!$C$4:$C$1076))</f>
        <v>19743.3</v>
      </c>
      <c r="T5" s="147">
        <f>SUMPRODUCT(-('Gastos Gerais'!$F$4:$F$1076='Gastos das Atividades'!$B5),-('Gastos das Atividades'!T$1&gt;='Gastos Gerais'!$D$4:$D$1076),-('Gastos das Atividades'!T$1&lt;='Gastos Gerais'!$E$4:$E$1076),-('Gastos Gerais'!$C$4:$C$1076))</f>
        <v>19743.3</v>
      </c>
      <c r="U5" s="147">
        <f>SUMPRODUCT(-('Gastos Gerais'!$F$4:$F$1076='Gastos das Atividades'!$B5),-('Gastos das Atividades'!U$1&gt;='Gastos Gerais'!$D$4:$D$1076),-('Gastos das Atividades'!U$1&lt;='Gastos Gerais'!$E$4:$E$1076),-('Gastos Gerais'!$C$4:$C$1076))</f>
        <v>19743.3</v>
      </c>
      <c r="V5" s="147">
        <f>SUMPRODUCT(-('Gastos Gerais'!$F$4:$F$1076='Gastos das Atividades'!$B5),-('Gastos das Atividades'!V$1&gt;='Gastos Gerais'!$D$4:$D$1076),-('Gastos das Atividades'!V$1&lt;='Gastos Gerais'!$E$4:$E$1076),-('Gastos Gerais'!$C$4:$C$1076))</f>
        <v>19743.3</v>
      </c>
      <c r="W5" s="147">
        <f>SUMPRODUCT(-('Gastos Gerais'!$F$4:$F$1076='Gastos das Atividades'!$B5),-('Gastos das Atividades'!W$1&gt;='Gastos Gerais'!$D$4:$D$1076),-('Gastos das Atividades'!W$1&lt;='Gastos Gerais'!$E$4:$E$1076),-('Gastos Gerais'!$C$4:$C$1076))</f>
        <v>19743.3</v>
      </c>
      <c r="X5" s="147">
        <f>SUMPRODUCT(-('Gastos Gerais'!$F$4:$F$1076='Gastos das Atividades'!$B5),-('Gastos das Atividades'!X$1&gt;='Gastos Gerais'!$D$4:$D$1076),-('Gastos das Atividades'!X$1&lt;='Gastos Gerais'!$E$4:$E$1076),-('Gastos Gerais'!$C$4:$C$1076))</f>
        <v>19743.3</v>
      </c>
      <c r="Y5" s="147">
        <f>SUMPRODUCT(-('Gastos Gerais'!$F$4:$F$1076='Gastos das Atividades'!$B5),-('Gastos das Atividades'!Y$1&gt;='Gastos Gerais'!$D$4:$D$1076),-('Gastos das Atividades'!Y$1&lt;='Gastos Gerais'!$E$4:$E$1076),-('Gastos Gerais'!$C$4:$C$1076))</f>
        <v>19743.3</v>
      </c>
      <c r="Z5" s="147">
        <f>SUMPRODUCT(-('Gastos Gerais'!$F$4:$F$1076='Gastos das Atividades'!$B5),-('Gastos das Atividades'!Z$1&gt;='Gastos Gerais'!$D$4:$D$1076),-('Gastos das Atividades'!Z$1&lt;='Gastos Gerais'!$E$4:$E$1076),-('Gastos Gerais'!$C$4:$C$1076))</f>
        <v>19743.3</v>
      </c>
      <c r="AA5" s="147">
        <f>SUMPRODUCT(-('Gastos Gerais'!$F$4:$F$1076='Gastos das Atividades'!$B5),-('Gastos das Atividades'!AA$1&gt;='Gastos Gerais'!$D$4:$D$1076),-('Gastos das Atividades'!AA$1&lt;='Gastos Gerais'!$E$4:$E$1076),-('Gastos Gerais'!$C$4:$C$1076))</f>
        <v>19955.719900000004</v>
      </c>
      <c r="AB5" s="147">
        <f>SUMPRODUCT(-('Gastos Gerais'!$F$4:$F$1076='Gastos das Atividades'!$B5),-('Gastos das Atividades'!AB$1&gt;='Gastos Gerais'!$D$4:$D$1076),-('Gastos das Atividades'!AB$1&lt;='Gastos Gerais'!$E$4:$E$1076),-('Gastos Gerais'!$C$4:$C$1076))</f>
        <v>19955.719900000004</v>
      </c>
      <c r="AC5" s="147">
        <f>SUMPRODUCT(-('Gastos Gerais'!$F$4:$F$1076='Gastos das Atividades'!$B5),-('Gastos das Atividades'!AC$1&gt;='Gastos Gerais'!$D$4:$D$1076),-('Gastos das Atividades'!AC$1&lt;='Gastos Gerais'!$E$4:$E$1076),-('Gastos Gerais'!$C$4:$C$1076))</f>
        <v>19955.719900000004</v>
      </c>
      <c r="AD5" s="147">
        <f>SUMPRODUCT(-('Gastos Gerais'!$F$4:$F$1076='Gastos das Atividades'!$B5),-('Gastos das Atividades'!AD$1&gt;='Gastos Gerais'!$D$4:$D$1076),-('Gastos das Atividades'!AD$1&lt;='Gastos Gerais'!$E$4:$E$1076),-('Gastos Gerais'!$C$4:$C$1076))</f>
        <v>20238.701500000003</v>
      </c>
      <c r="AE5" s="147">
        <f>SUMPRODUCT(-('Gastos Gerais'!$F$4:$F$1076='Gastos das Atividades'!$B5),-('Gastos das Atividades'!AE$1&gt;='Gastos Gerais'!$D$4:$D$1076),-('Gastos das Atividades'!AE$1&lt;='Gastos Gerais'!$E$4:$E$1076),-('Gastos Gerais'!$C$4:$C$1076))</f>
        <v>20568.403900000001</v>
      </c>
      <c r="AF5" s="147">
        <f>SUMPRODUCT(-('Gastos Gerais'!$F$4:$F$1076='Gastos das Atividades'!$B5),-('Gastos das Atividades'!AF$1&gt;='Gastos Gerais'!$D$4:$D$1076),-('Gastos das Atividades'!AF$1&lt;='Gastos Gerais'!$E$4:$E$1076),-('Gastos Gerais'!$C$4:$C$1076))</f>
        <v>20568.403900000001</v>
      </c>
      <c r="AG5" s="147">
        <f>SUMPRODUCT(-('Gastos Gerais'!$F$4:$F$1076='Gastos das Atividades'!$B5),-('Gastos das Atividades'!AG$1&gt;='Gastos Gerais'!$D$4:$D$1076),-('Gastos das Atividades'!AG$1&lt;='Gastos Gerais'!$E$4:$E$1076),-('Gastos Gerais'!$C$4:$C$1076))</f>
        <v>20568.403900000001</v>
      </c>
      <c r="AH5" s="147">
        <f>SUMPRODUCT(-('Gastos Gerais'!$F$4:$F$1076='Gastos das Atividades'!$B5),-('Gastos das Atividades'!AH$1&gt;='Gastos Gerais'!$D$4:$D$1076),-('Gastos das Atividades'!AH$1&lt;='Gastos Gerais'!$E$4:$E$1076),-('Gastos Gerais'!$C$4:$C$1076))</f>
        <v>20568.403900000001</v>
      </c>
      <c r="AI5" s="147">
        <f>SUMPRODUCT(-('Gastos Gerais'!$F$4:$F$1076='Gastos das Atividades'!$B5),-('Gastos das Atividades'!AI$1&gt;='Gastos Gerais'!$D$4:$D$1076),-('Gastos das Atividades'!AI$1&lt;='Gastos Gerais'!$E$4:$E$1076),-('Gastos Gerais'!$C$4:$C$1076))</f>
        <v>20568.403900000001</v>
      </c>
      <c r="AJ5" s="147">
        <f>SUMPRODUCT(-('Gastos Gerais'!$F$4:$F$1076='Gastos das Atividades'!$B5),-('Gastos das Atividades'!AJ$1&gt;='Gastos Gerais'!$D$4:$D$1076),-('Gastos das Atividades'!AJ$1&lt;='Gastos Gerais'!$E$4:$E$1076),-('Gastos Gerais'!$C$4:$C$1076))</f>
        <v>20568.403900000001</v>
      </c>
      <c r="AK5" s="147">
        <f>SUMPRODUCT(-('Gastos Gerais'!$F$4:$F$1076='Gastos das Atividades'!$B5),-('Gastos das Atividades'!AK$1&gt;='Gastos Gerais'!$D$4:$D$1076),-('Gastos das Atividades'!AK$1&lt;='Gastos Gerais'!$E$4:$E$1076),-('Gastos Gerais'!$C$4:$C$1076))</f>
        <v>20568.403900000001</v>
      </c>
      <c r="AL5" s="147">
        <f>SUMPRODUCT(-('Gastos Gerais'!$F$4:$F$1076='Gastos das Atividades'!$B5),-('Gastos das Atividades'!AL$1&gt;='Gastos Gerais'!$D$4:$D$1076),-('Gastos das Atividades'!AL$1&lt;='Gastos Gerais'!$E$4:$E$1076),-('Gastos Gerais'!$C$4:$C$1076))</f>
        <v>20568.403900000001</v>
      </c>
      <c r="AM5" s="147">
        <f>SUMPRODUCT(-('Gastos Gerais'!$F$4:$F$1076='Gastos das Atividades'!$B5),-('Gastos das Atividades'!AM$1&gt;='Gastos Gerais'!$D$4:$D$1076),-('Gastos das Atividades'!AM$1&lt;='Gastos Gerais'!$E$4:$E$1076),-('Gastos Gerais'!$C$4:$C$1076))</f>
        <v>20862.449445000002</v>
      </c>
      <c r="AN5" s="147">
        <f>SUMPRODUCT(-('Gastos Gerais'!$F$4:$F$1076='Gastos das Atividades'!$B5),-('Gastos das Atividades'!AN$1&gt;='Gastos Gerais'!$D$4:$D$1076),-('Gastos das Atividades'!AN$1&lt;='Gastos Gerais'!$E$4:$E$1076),-('Gastos Gerais'!$C$4:$C$1076))</f>
        <v>20862.449445000002</v>
      </c>
      <c r="AO5" s="147">
        <f>SUMPRODUCT(-('Gastos Gerais'!$F$4:$F$1076='Gastos das Atividades'!$B5),-('Gastos das Atividades'!AO$1&gt;='Gastos Gerais'!$D$4:$D$1076),-('Gastos das Atividades'!AO$1&lt;='Gastos Gerais'!$E$4:$E$1076),-('Gastos Gerais'!$C$4:$C$1076))</f>
        <v>20862.449445000002</v>
      </c>
      <c r="AP5" s="147">
        <f>SUMPRODUCT(-('Gastos Gerais'!$F$4:$F$1076='Gastos das Atividades'!$B5),-('Gastos das Atividades'!AP$1&gt;='Gastos Gerais'!$D$4:$D$1076),-('Gastos das Atividades'!AP$1&lt;='Gastos Gerais'!$E$4:$E$1076),-('Gastos Gerais'!$C$4:$C$1076))</f>
        <v>21173.729205000003</v>
      </c>
      <c r="AQ5" s="147">
        <f>SUMPRODUCT(-('Gastos Gerais'!$F$4:$F$1076='Gastos das Atividades'!$B5),-('Gastos das Atividades'!AQ$1&gt;='Gastos Gerais'!$D$4:$D$1076),-('Gastos das Atividades'!AQ$1&lt;='Gastos Gerais'!$E$4:$E$1076),-('Gastos Gerais'!$C$4:$C$1076))</f>
        <v>21523.213749000002</v>
      </c>
      <c r="AR5" s="147">
        <f>SUMPRODUCT(-('Gastos Gerais'!$F$4:$F$1076='Gastos das Atividades'!$B5),-('Gastos das Atividades'!AR$1&gt;='Gastos Gerais'!$D$4:$D$1076),-('Gastos das Atividades'!AR$1&lt;='Gastos Gerais'!$E$4:$E$1076),-('Gastos Gerais'!$C$4:$C$1076))</f>
        <v>21523.213749000002</v>
      </c>
      <c r="AS5" s="147">
        <f>SUMPRODUCT(-('Gastos Gerais'!$F$4:$F$1076='Gastos das Atividades'!$B5),-('Gastos das Atividades'!AS$1&gt;='Gastos Gerais'!$D$4:$D$1076),-('Gastos das Atividades'!AS$1&lt;='Gastos Gerais'!$E$4:$E$1076),-('Gastos Gerais'!$C$4:$C$1076))</f>
        <v>21523.213749000002</v>
      </c>
      <c r="AT5" s="147">
        <f>SUMPRODUCT(-('Gastos Gerais'!$F$4:$F$1076='Gastos das Atividades'!$B5),-('Gastos das Atividades'!AT$1&gt;='Gastos Gerais'!$D$4:$D$1076),-('Gastos das Atividades'!AT$1&lt;='Gastos Gerais'!$E$4:$E$1076),-('Gastos Gerais'!$C$4:$C$1076))</f>
        <v>21523.213749000002</v>
      </c>
      <c r="AU5" s="147">
        <f>SUMPRODUCT(-('Gastos Gerais'!$F$4:$F$1076='Gastos das Atividades'!$B5),-('Gastos das Atividades'!AU$1&gt;='Gastos Gerais'!$D$4:$D$1076),-('Gastos das Atividades'!AU$1&lt;='Gastos Gerais'!$E$4:$E$1076),-('Gastos Gerais'!$C$4:$C$1076))</f>
        <v>21523.213749000002</v>
      </c>
      <c r="AV5" s="147">
        <f>SUMPRODUCT(-('Gastos Gerais'!$F$4:$F$1076='Gastos das Atividades'!$B5),-('Gastos das Atividades'!AV$1&gt;='Gastos Gerais'!$D$4:$D$1076),-('Gastos das Atividades'!AV$1&lt;='Gastos Gerais'!$E$4:$E$1076),-('Gastos Gerais'!$C$4:$C$1076))</f>
        <v>21523.213749000002</v>
      </c>
      <c r="AW5" s="147">
        <f>SUMPRODUCT(-('Gastos Gerais'!$F$4:$F$1076='Gastos das Atividades'!$B5),-('Gastos das Atividades'!AW$1&gt;='Gastos Gerais'!$D$4:$D$1076),-('Gastos das Atividades'!AW$1&lt;='Gastos Gerais'!$E$4:$E$1076),-('Gastos Gerais'!$C$4:$C$1076))</f>
        <v>21523.213749000002</v>
      </c>
      <c r="AX5" s="147">
        <f>SUMPRODUCT(-('Gastos Gerais'!$F$4:$F$1076='Gastos das Atividades'!$B5),-('Gastos das Atividades'!AX$1&gt;='Gastos Gerais'!$D$4:$D$1076),-('Gastos das Atividades'!AX$1&lt;='Gastos Gerais'!$E$4:$E$1076),-('Gastos Gerais'!$C$4:$C$1076))</f>
        <v>21523.213749000002</v>
      </c>
      <c r="AY5" s="147">
        <f>SUMPRODUCT(-('Gastos Gerais'!$F$4:$F$1076='Gastos das Atividades'!$B5),-('Gastos das Atividades'!AY$1&gt;='Gastos Gerais'!$D$4:$D$1076),-('Gastos das Atividades'!AY$1&lt;='Gastos Gerais'!$E$4:$E$1076),-('Gastos Gerais'!$C$4:$C$1076))</f>
        <v>0</v>
      </c>
      <c r="AZ5" s="147">
        <f>SUMPRODUCT(-('Gastos Gerais'!$F$4:$F$1076='Gastos das Atividades'!$B5),-('Gastos das Atividades'!AZ$1&gt;='Gastos Gerais'!$D$4:$D$1076),-('Gastos das Atividades'!AZ$1&lt;='Gastos Gerais'!$E$4:$E$1076),-('Gastos Gerais'!$C$4:$C$1076))</f>
        <v>0</v>
      </c>
      <c r="BA5" s="147">
        <f>SUMPRODUCT(-('Gastos Gerais'!$F$4:$F$1076='Gastos das Atividades'!$B5),-('Gastos das Atividades'!BA$1&gt;='Gastos Gerais'!$D$4:$D$1076),-('Gastos das Atividades'!BA$1&lt;='Gastos Gerais'!$E$4:$E$1076),-('Gastos Gerais'!$C$4:$C$1076))</f>
        <v>0</v>
      </c>
      <c r="BB5" s="147">
        <f>SUMPRODUCT(-('Gastos Gerais'!$F$4:$F$1076='Gastos das Atividades'!$B5),-('Gastos das Atividades'!BB$1&gt;='Gastos Gerais'!$D$4:$D$1076),-('Gastos das Atividades'!BB$1&lt;='Gastos Gerais'!$E$4:$E$1076),-('Gastos Gerais'!$C$4:$C$1076))</f>
        <v>0</v>
      </c>
      <c r="BC5" s="147">
        <f>SUMPRODUCT(-('Gastos Gerais'!$F$4:$F$1076='Gastos das Atividades'!$B5),-('Gastos das Atividades'!BC$1&gt;='Gastos Gerais'!$D$4:$D$1076),-('Gastos das Atividades'!BC$1&lt;='Gastos Gerais'!$E$4:$E$1076),-('Gastos Gerais'!$C$4:$C$1076))</f>
        <v>0</v>
      </c>
      <c r="BD5" s="147">
        <f>SUMPRODUCT(-('Gastos Gerais'!$F$4:$F$1076='Gastos das Atividades'!$B5),-('Gastos das Atividades'!BD$1&gt;='Gastos Gerais'!$D$4:$D$1076),-('Gastos das Atividades'!BD$1&lt;='Gastos Gerais'!$E$4:$E$1076),-('Gastos Gerais'!$C$4:$C$1076))</f>
        <v>0</v>
      </c>
      <c r="BE5" s="147">
        <f>SUMPRODUCT(-('Gastos Gerais'!$F$4:$F$1076='Gastos das Atividades'!$B5),-('Gastos das Atividades'!BE$1&gt;='Gastos Gerais'!$D$4:$D$1076),-('Gastos das Atividades'!BE$1&lt;='Gastos Gerais'!$E$4:$E$1076),-('Gastos Gerais'!$C$4:$C$1076))</f>
        <v>0</v>
      </c>
      <c r="BF5" s="147">
        <f>SUMPRODUCT(-('Gastos Gerais'!$F$4:$F$1076='Gastos das Atividades'!$B5),-('Gastos das Atividades'!BF$1&gt;='Gastos Gerais'!$D$4:$D$1076),-('Gastos das Atividades'!BF$1&lt;='Gastos Gerais'!$E$4:$E$1076),-('Gastos Gerais'!$C$4:$C$1076))</f>
        <v>0</v>
      </c>
      <c r="BG5" s="147">
        <f>SUMPRODUCT(-('Gastos Gerais'!$F$4:$F$1076='Gastos das Atividades'!$B5),-('Gastos das Atividades'!BG$1&gt;='Gastos Gerais'!$D$4:$D$1076),-('Gastos das Atividades'!BG$1&lt;='Gastos Gerais'!$E$4:$E$1076),-('Gastos Gerais'!$C$4:$C$1076))</f>
        <v>0</v>
      </c>
      <c r="BH5" s="147">
        <f>SUMPRODUCT(-('Gastos Gerais'!$F$4:$F$1076='Gastos das Atividades'!$B5),-('Gastos das Atividades'!BH$1&gt;='Gastos Gerais'!$D$4:$D$1076),-('Gastos das Atividades'!BH$1&lt;='Gastos Gerais'!$E$4:$E$1076),-('Gastos Gerais'!$C$4:$C$1076))</f>
        <v>0</v>
      </c>
      <c r="BI5" s="147">
        <f>SUMPRODUCT(-('Gastos Gerais'!$F$4:$F$1076='Gastos das Atividades'!$B5),-('Gastos das Atividades'!BI$1&gt;='Gastos Gerais'!$D$4:$D$1076),-('Gastos das Atividades'!BI$1&lt;='Gastos Gerais'!$E$4:$E$1076),-('Gastos Gerais'!$C$4:$C$1076))</f>
        <v>0</v>
      </c>
      <c r="BJ5" s="147">
        <f>SUMPRODUCT(-('Gastos Gerais'!$F$4:$F$1076='Gastos das Atividades'!$B5),-('Gastos das Atividades'!BJ$1&gt;='Gastos Gerais'!$D$4:$D$1076),-('Gastos das Atividades'!BJ$1&lt;='Gastos Gerais'!$E$4:$E$1076),-('Gastos Gerais'!$C$4:$C$1076))</f>
        <v>0</v>
      </c>
      <c r="BK5" s="295">
        <f t="shared" ref="BK5" si="0">SUM(C5:N5)</f>
        <v>219773.52000000005</v>
      </c>
      <c r="BL5" s="147">
        <f t="shared" ref="BL5" si="1">SUM(O5:Z5)</f>
        <v>234903.67199999993</v>
      </c>
      <c r="BM5" s="147">
        <f>SUM(AA5:AL5)</f>
        <v>244653.09240000005</v>
      </c>
      <c r="BN5" s="147">
        <f>SUM(AL5:AX5)</f>
        <v>276515.19143199996</v>
      </c>
      <c r="BO5" s="147">
        <f>SUM(AY5:BJ5)</f>
        <v>0</v>
      </c>
      <c r="BP5" s="296">
        <f t="shared" ref="BP5:BP40" si="2">SUM(C5:BJ5)</f>
        <v>955277.07193200034</v>
      </c>
      <c r="BQ5" s="152">
        <f t="shared" ref="BQ5:BQ13" si="3">IF($BP$41=0,0,BK5/$BP$41)</f>
        <v>2.3438966840455159E-2</v>
      </c>
      <c r="BR5" s="152">
        <f t="shared" ref="BR5:BR13" si="4">IF($BP$41=0,0,BL5/$BP$41)</f>
        <v>2.5052605876764191E-2</v>
      </c>
      <c r="BS5" s="152">
        <f t="shared" ref="BS5:BS13" si="5">IF($BP$41=0,0,BM5/$BP$41)</f>
        <v>2.6092386927134861E-2</v>
      </c>
      <c r="BT5" s="152">
        <f t="shared" ref="BT5:BU5" si="6">IF($BP$41=0,0,BN5/$BP$41)</f>
        <v>2.9490497321318584E-2</v>
      </c>
      <c r="BU5" s="152">
        <f t="shared" si="6"/>
        <v>0</v>
      </c>
      <c r="BV5" s="297">
        <f t="shared" ref="BV5:BV13" si="7">IF($BP$41=0,0,BP5/$BP$41)</f>
        <v>0.10188082537177932</v>
      </c>
    </row>
    <row r="6" spans="1:75">
      <c r="A6" s="298">
        <v>2</v>
      </c>
      <c r="B6" s="320" t="s">
        <v>117</v>
      </c>
      <c r="C6" s="147">
        <f>SUMPRODUCT(-('Gastos Gerais'!$F$4:$F$1076='Gastos das Atividades'!$B6),-('Gastos das Atividades'!C$1&gt;='Gastos Gerais'!$D$4:$D$1076),-('Gastos das Atividades'!C$1&lt;='Gastos Gerais'!$E$4:$E$1076),-('Gastos Gerais'!$C$4:$C$1076))</f>
        <v>13000</v>
      </c>
      <c r="D6" s="147">
        <f>SUMPRODUCT(-('Gastos Gerais'!$F$4:$F$1076='Gastos das Atividades'!$B6),-('Gastos das Atividades'!D$1&gt;='Gastos Gerais'!$D$4:$D$1076),-('Gastos das Atividades'!D$1&lt;='Gastos Gerais'!$E$4:$E$1076),-('Gastos Gerais'!$C$4:$C$1076))</f>
        <v>13000</v>
      </c>
      <c r="E6" s="147">
        <f>SUMPRODUCT(-('Gastos Gerais'!$F$4:$F$1076='Gastos das Atividades'!$B6),-('Gastos das Atividades'!E$1&gt;='Gastos Gerais'!$D$4:$D$1076),-('Gastos das Atividades'!E$1&lt;='Gastos Gerais'!$E$4:$E$1076),-('Gastos Gerais'!$C$4:$C$1076))</f>
        <v>13000</v>
      </c>
      <c r="F6" s="147">
        <f>SUMPRODUCT(-('Gastos Gerais'!$F$4:$F$1076='Gastos das Atividades'!$B6),-('Gastos das Atividades'!F$1&gt;='Gastos Gerais'!$D$4:$D$1076),-('Gastos das Atividades'!F$1&lt;='Gastos Gerais'!$E$4:$E$1076),-('Gastos Gerais'!$C$4:$C$1076))</f>
        <v>13000</v>
      </c>
      <c r="G6" s="147">
        <f>SUMPRODUCT(-('Gastos Gerais'!$F$4:$F$1076='Gastos das Atividades'!$B6),-('Gastos das Atividades'!G$1&gt;='Gastos Gerais'!$D$4:$D$1076),-('Gastos das Atividades'!G$1&lt;='Gastos Gerais'!$E$4:$E$1076),-('Gastos Gerais'!$C$4:$C$1076))</f>
        <v>13000</v>
      </c>
      <c r="H6" s="147">
        <f>SUMPRODUCT(-('Gastos Gerais'!$F$4:$F$1076='Gastos das Atividades'!$B6),-('Gastos das Atividades'!H$1&gt;='Gastos Gerais'!$D$4:$D$1076),-('Gastos das Atividades'!H$1&lt;='Gastos Gerais'!$E$4:$E$1076),-('Gastos Gerais'!$C$4:$C$1076))</f>
        <v>13000</v>
      </c>
      <c r="I6" s="147">
        <f>SUMPRODUCT(-('Gastos Gerais'!$F$4:$F$1076='Gastos das Atividades'!$B6),-('Gastos das Atividades'!I$1&gt;='Gastos Gerais'!$D$4:$D$1076),-('Gastos das Atividades'!I$1&lt;='Gastos Gerais'!$E$4:$E$1076),-('Gastos Gerais'!$C$4:$C$1076))</f>
        <v>13000</v>
      </c>
      <c r="J6" s="147">
        <f>SUMPRODUCT(-('Gastos Gerais'!$F$4:$F$1076='Gastos das Atividades'!$B6),-('Gastos das Atividades'!J$1&gt;='Gastos Gerais'!$D$4:$D$1076),-('Gastos das Atividades'!J$1&lt;='Gastos Gerais'!$E$4:$E$1076),-('Gastos Gerais'!$C$4:$C$1076))</f>
        <v>13000</v>
      </c>
      <c r="K6" s="147">
        <f>SUMPRODUCT(-('Gastos Gerais'!$F$4:$F$1076='Gastos das Atividades'!$B6),-('Gastos das Atividades'!K$1&gt;='Gastos Gerais'!$D$4:$D$1076),-('Gastos das Atividades'!K$1&lt;='Gastos Gerais'!$E$4:$E$1076),-('Gastos Gerais'!$C$4:$C$1076))</f>
        <v>13000</v>
      </c>
      <c r="L6" s="147">
        <f>SUMPRODUCT(-('Gastos Gerais'!$F$4:$F$1076='Gastos das Atividades'!$B6),-('Gastos das Atividades'!L$1&gt;='Gastos Gerais'!$D$4:$D$1076),-('Gastos das Atividades'!L$1&lt;='Gastos Gerais'!$E$4:$E$1076),-('Gastos Gerais'!$C$4:$C$1076))</f>
        <v>13000</v>
      </c>
      <c r="M6" s="147">
        <f>SUMPRODUCT(-('Gastos Gerais'!$F$4:$F$1076='Gastos das Atividades'!$B6),-('Gastos das Atividades'!M$1&gt;='Gastos Gerais'!$D$4:$D$1076),-('Gastos das Atividades'!M$1&lt;='Gastos Gerais'!$E$4:$E$1076),-('Gastos Gerais'!$C$4:$C$1076))</f>
        <v>13000</v>
      </c>
      <c r="N6" s="147">
        <f>SUMPRODUCT(-('Gastos Gerais'!$F$4:$F$1076='Gastos das Atividades'!$B6),-('Gastos das Atividades'!N$1&gt;='Gastos Gerais'!$D$4:$D$1076),-('Gastos das Atividades'!N$1&lt;='Gastos Gerais'!$E$4:$E$1076),-('Gastos Gerais'!$C$4:$C$1076))</f>
        <v>13000</v>
      </c>
      <c r="O6" s="147">
        <f>SUMPRODUCT(-('Gastos Gerais'!$F$4:$F$1076='Gastos das Atividades'!$B6),-('Gastos das Atividades'!O$1&gt;='Gastos Gerais'!$D$4:$D$1076),-('Gastos das Atividades'!O$1&lt;='Gastos Gerais'!$E$4:$E$1076),-('Gastos Gerais'!$C$4:$C$1076))</f>
        <v>13000</v>
      </c>
      <c r="P6" s="147">
        <f>SUMPRODUCT(-('Gastos Gerais'!$F$4:$F$1076='Gastos das Atividades'!$B6),-('Gastos das Atividades'!P$1&gt;='Gastos Gerais'!$D$4:$D$1076),-('Gastos das Atividades'!P$1&lt;='Gastos Gerais'!$E$4:$E$1076),-('Gastos Gerais'!$C$4:$C$1076))</f>
        <v>13000</v>
      </c>
      <c r="Q6" s="147">
        <f>SUMPRODUCT(-('Gastos Gerais'!$F$4:$F$1076='Gastos das Atividades'!$B6),-('Gastos das Atividades'!Q$1&gt;='Gastos Gerais'!$D$4:$D$1076),-('Gastos das Atividades'!Q$1&lt;='Gastos Gerais'!$E$4:$E$1076),-('Gastos Gerais'!$C$4:$C$1076))</f>
        <v>13000</v>
      </c>
      <c r="R6" s="147">
        <f>SUMPRODUCT(-('Gastos Gerais'!$F$4:$F$1076='Gastos das Atividades'!$B6),-('Gastos das Atividades'!R$1&gt;='Gastos Gerais'!$D$4:$D$1076),-('Gastos das Atividades'!R$1&lt;='Gastos Gerais'!$E$4:$E$1076),-('Gastos Gerais'!$C$4:$C$1076))</f>
        <v>13000</v>
      </c>
      <c r="S6" s="147">
        <f>SUMPRODUCT(-('Gastos Gerais'!$F$4:$F$1076='Gastos das Atividades'!$B6),-('Gastos das Atividades'!S$1&gt;='Gastos Gerais'!$D$4:$D$1076),-('Gastos das Atividades'!S$1&lt;='Gastos Gerais'!$E$4:$E$1076),-('Gastos Gerais'!$C$4:$C$1076))</f>
        <v>13000</v>
      </c>
      <c r="T6" s="147">
        <f>SUMPRODUCT(-('Gastos Gerais'!$F$4:$F$1076='Gastos das Atividades'!$B6),-('Gastos das Atividades'!T$1&gt;='Gastos Gerais'!$D$4:$D$1076),-('Gastos das Atividades'!T$1&lt;='Gastos Gerais'!$E$4:$E$1076),-('Gastos Gerais'!$C$4:$C$1076))</f>
        <v>13000</v>
      </c>
      <c r="U6" s="147">
        <f>SUMPRODUCT(-('Gastos Gerais'!$F$4:$F$1076='Gastos das Atividades'!$B6),-('Gastos das Atividades'!U$1&gt;='Gastos Gerais'!$D$4:$D$1076),-('Gastos das Atividades'!U$1&lt;='Gastos Gerais'!$E$4:$E$1076),-('Gastos Gerais'!$C$4:$C$1076))</f>
        <v>13000</v>
      </c>
      <c r="V6" s="147">
        <f>SUMPRODUCT(-('Gastos Gerais'!$F$4:$F$1076='Gastos das Atividades'!$B6),-('Gastos das Atividades'!V$1&gt;='Gastos Gerais'!$D$4:$D$1076),-('Gastos das Atividades'!V$1&lt;='Gastos Gerais'!$E$4:$E$1076),-('Gastos Gerais'!$C$4:$C$1076))</f>
        <v>13000</v>
      </c>
      <c r="W6" s="147">
        <f>SUMPRODUCT(-('Gastos Gerais'!$F$4:$F$1076='Gastos das Atividades'!$B6),-('Gastos das Atividades'!W$1&gt;='Gastos Gerais'!$D$4:$D$1076),-('Gastos das Atividades'!W$1&lt;='Gastos Gerais'!$E$4:$E$1076),-('Gastos Gerais'!$C$4:$C$1076))</f>
        <v>13000</v>
      </c>
      <c r="X6" s="147">
        <f>SUMPRODUCT(-('Gastos Gerais'!$F$4:$F$1076='Gastos das Atividades'!$B6),-('Gastos das Atividades'!X$1&gt;='Gastos Gerais'!$D$4:$D$1076),-('Gastos das Atividades'!X$1&lt;='Gastos Gerais'!$E$4:$E$1076),-('Gastos Gerais'!$C$4:$C$1076))</f>
        <v>13000</v>
      </c>
      <c r="Y6" s="147">
        <f>SUMPRODUCT(-('Gastos Gerais'!$F$4:$F$1076='Gastos das Atividades'!$B6),-('Gastos das Atividades'!Y$1&gt;='Gastos Gerais'!$D$4:$D$1076),-('Gastos das Atividades'!Y$1&lt;='Gastos Gerais'!$E$4:$E$1076),-('Gastos Gerais'!$C$4:$C$1076))</f>
        <v>13000</v>
      </c>
      <c r="Z6" s="147">
        <f>SUMPRODUCT(-('Gastos Gerais'!$F$4:$F$1076='Gastos das Atividades'!$B6),-('Gastos das Atividades'!Z$1&gt;='Gastos Gerais'!$D$4:$D$1076),-('Gastos das Atividades'!Z$1&lt;='Gastos Gerais'!$E$4:$E$1076),-('Gastos Gerais'!$C$4:$C$1076))</f>
        <v>13000</v>
      </c>
      <c r="AA6" s="147">
        <f>SUMPRODUCT(-('Gastos Gerais'!$F$4:$F$1076='Gastos das Atividades'!$B6),-('Gastos das Atividades'!AA$1&gt;='Gastos Gerais'!$D$4:$D$1076),-('Gastos das Atividades'!AA$1&lt;='Gastos Gerais'!$E$4:$E$1076),-('Gastos Gerais'!$C$4:$C$1076))</f>
        <v>13000</v>
      </c>
      <c r="AB6" s="147">
        <f>SUMPRODUCT(-('Gastos Gerais'!$F$4:$F$1076='Gastos das Atividades'!$B6),-('Gastos das Atividades'!AB$1&gt;='Gastos Gerais'!$D$4:$D$1076),-('Gastos das Atividades'!AB$1&lt;='Gastos Gerais'!$E$4:$E$1076),-('Gastos Gerais'!$C$4:$C$1076))</f>
        <v>13000</v>
      </c>
      <c r="AC6" s="147">
        <f>SUMPRODUCT(-('Gastos Gerais'!$F$4:$F$1076='Gastos das Atividades'!$B6),-('Gastos das Atividades'!AC$1&gt;='Gastos Gerais'!$D$4:$D$1076),-('Gastos das Atividades'!AC$1&lt;='Gastos Gerais'!$E$4:$E$1076),-('Gastos Gerais'!$C$4:$C$1076))</f>
        <v>13000</v>
      </c>
      <c r="AD6" s="147">
        <f>SUMPRODUCT(-('Gastos Gerais'!$F$4:$F$1076='Gastos das Atividades'!$B6),-('Gastos das Atividades'!AD$1&gt;='Gastos Gerais'!$D$4:$D$1076),-('Gastos das Atividades'!AD$1&lt;='Gastos Gerais'!$E$4:$E$1076),-('Gastos Gerais'!$C$4:$C$1076))</f>
        <v>13000</v>
      </c>
      <c r="AE6" s="147">
        <f>SUMPRODUCT(-('Gastos Gerais'!$F$4:$F$1076='Gastos das Atividades'!$B6),-('Gastos das Atividades'!AE$1&gt;='Gastos Gerais'!$D$4:$D$1076),-('Gastos das Atividades'!AE$1&lt;='Gastos Gerais'!$E$4:$E$1076),-('Gastos Gerais'!$C$4:$C$1076))</f>
        <v>13000</v>
      </c>
      <c r="AF6" s="147">
        <f>SUMPRODUCT(-('Gastos Gerais'!$F$4:$F$1076='Gastos das Atividades'!$B6),-('Gastos das Atividades'!AF$1&gt;='Gastos Gerais'!$D$4:$D$1076),-('Gastos das Atividades'!AF$1&lt;='Gastos Gerais'!$E$4:$E$1076),-('Gastos Gerais'!$C$4:$C$1076))</f>
        <v>13000</v>
      </c>
      <c r="AG6" s="147">
        <f>SUMPRODUCT(-('Gastos Gerais'!$F$4:$F$1076='Gastos das Atividades'!$B6),-('Gastos das Atividades'!AG$1&gt;='Gastos Gerais'!$D$4:$D$1076),-('Gastos das Atividades'!AG$1&lt;='Gastos Gerais'!$E$4:$E$1076),-('Gastos Gerais'!$C$4:$C$1076))</f>
        <v>13000</v>
      </c>
      <c r="AH6" s="147">
        <f>SUMPRODUCT(-('Gastos Gerais'!$F$4:$F$1076='Gastos das Atividades'!$B6),-('Gastos das Atividades'!AH$1&gt;='Gastos Gerais'!$D$4:$D$1076),-('Gastos das Atividades'!AH$1&lt;='Gastos Gerais'!$E$4:$E$1076),-('Gastos Gerais'!$C$4:$C$1076))</f>
        <v>13000</v>
      </c>
      <c r="AI6" s="147">
        <f>SUMPRODUCT(-('Gastos Gerais'!$F$4:$F$1076='Gastos das Atividades'!$B6),-('Gastos das Atividades'!AI$1&gt;='Gastos Gerais'!$D$4:$D$1076),-('Gastos das Atividades'!AI$1&lt;='Gastos Gerais'!$E$4:$E$1076),-('Gastos Gerais'!$C$4:$C$1076))</f>
        <v>13000</v>
      </c>
      <c r="AJ6" s="147">
        <f>SUMPRODUCT(-('Gastos Gerais'!$F$4:$F$1076='Gastos das Atividades'!$B6),-('Gastos das Atividades'!AJ$1&gt;='Gastos Gerais'!$D$4:$D$1076),-('Gastos das Atividades'!AJ$1&lt;='Gastos Gerais'!$E$4:$E$1076),-('Gastos Gerais'!$C$4:$C$1076))</f>
        <v>13000</v>
      </c>
      <c r="AK6" s="147">
        <f>SUMPRODUCT(-('Gastos Gerais'!$F$4:$F$1076='Gastos das Atividades'!$B6),-('Gastos das Atividades'!AK$1&gt;='Gastos Gerais'!$D$4:$D$1076),-('Gastos das Atividades'!AK$1&lt;='Gastos Gerais'!$E$4:$E$1076),-('Gastos Gerais'!$C$4:$C$1076))</f>
        <v>13000</v>
      </c>
      <c r="AL6" s="147">
        <f>SUMPRODUCT(-('Gastos Gerais'!$F$4:$F$1076='Gastos das Atividades'!$B6),-('Gastos das Atividades'!AL$1&gt;='Gastos Gerais'!$D$4:$D$1076),-('Gastos das Atividades'!AL$1&lt;='Gastos Gerais'!$E$4:$E$1076),-('Gastos Gerais'!$C$4:$C$1076))</f>
        <v>13000</v>
      </c>
      <c r="AM6" s="147">
        <f>SUMPRODUCT(-('Gastos Gerais'!$F$4:$F$1076='Gastos das Atividades'!$B6),-('Gastos das Atividades'!AM$1&gt;='Gastos Gerais'!$D$4:$D$1076),-('Gastos das Atividades'!AM$1&lt;='Gastos Gerais'!$E$4:$E$1076),-('Gastos Gerais'!$C$4:$C$1076))</f>
        <v>13000</v>
      </c>
      <c r="AN6" s="147">
        <f>SUMPRODUCT(-('Gastos Gerais'!$F$4:$F$1076='Gastos das Atividades'!$B6),-('Gastos das Atividades'!AN$1&gt;='Gastos Gerais'!$D$4:$D$1076),-('Gastos das Atividades'!AN$1&lt;='Gastos Gerais'!$E$4:$E$1076),-('Gastos Gerais'!$C$4:$C$1076))</f>
        <v>13000</v>
      </c>
      <c r="AO6" s="147">
        <f>SUMPRODUCT(-('Gastos Gerais'!$F$4:$F$1076='Gastos das Atividades'!$B6),-('Gastos das Atividades'!AO$1&gt;='Gastos Gerais'!$D$4:$D$1076),-('Gastos das Atividades'!AO$1&lt;='Gastos Gerais'!$E$4:$E$1076),-('Gastos Gerais'!$C$4:$C$1076))</f>
        <v>13000</v>
      </c>
      <c r="AP6" s="147">
        <f>SUMPRODUCT(-('Gastos Gerais'!$F$4:$F$1076='Gastos das Atividades'!$B6),-('Gastos das Atividades'!AP$1&gt;='Gastos Gerais'!$D$4:$D$1076),-('Gastos das Atividades'!AP$1&lt;='Gastos Gerais'!$E$4:$E$1076),-('Gastos Gerais'!$C$4:$C$1076))</f>
        <v>13000</v>
      </c>
      <c r="AQ6" s="147">
        <f>SUMPRODUCT(-('Gastos Gerais'!$F$4:$F$1076='Gastos das Atividades'!$B6),-('Gastos das Atividades'!AQ$1&gt;='Gastos Gerais'!$D$4:$D$1076),-('Gastos das Atividades'!AQ$1&lt;='Gastos Gerais'!$E$4:$E$1076),-('Gastos Gerais'!$C$4:$C$1076))</f>
        <v>13000</v>
      </c>
      <c r="AR6" s="147">
        <f>SUMPRODUCT(-('Gastos Gerais'!$F$4:$F$1076='Gastos das Atividades'!$B6),-('Gastos das Atividades'!AR$1&gt;='Gastos Gerais'!$D$4:$D$1076),-('Gastos das Atividades'!AR$1&lt;='Gastos Gerais'!$E$4:$E$1076),-('Gastos Gerais'!$C$4:$C$1076))</f>
        <v>13000</v>
      </c>
      <c r="AS6" s="147">
        <f>SUMPRODUCT(-('Gastos Gerais'!$F$4:$F$1076='Gastos das Atividades'!$B6),-('Gastos das Atividades'!AS$1&gt;='Gastos Gerais'!$D$4:$D$1076),-('Gastos das Atividades'!AS$1&lt;='Gastos Gerais'!$E$4:$E$1076),-('Gastos Gerais'!$C$4:$C$1076))</f>
        <v>13000</v>
      </c>
      <c r="AT6" s="147">
        <f>SUMPRODUCT(-('Gastos Gerais'!$F$4:$F$1076='Gastos das Atividades'!$B6),-('Gastos das Atividades'!AT$1&gt;='Gastos Gerais'!$D$4:$D$1076),-('Gastos das Atividades'!AT$1&lt;='Gastos Gerais'!$E$4:$E$1076),-('Gastos Gerais'!$C$4:$C$1076))</f>
        <v>13000</v>
      </c>
      <c r="AU6" s="147">
        <f>SUMPRODUCT(-('Gastos Gerais'!$F$4:$F$1076='Gastos das Atividades'!$B6),-('Gastos das Atividades'!AU$1&gt;='Gastos Gerais'!$D$4:$D$1076),-('Gastos das Atividades'!AU$1&lt;='Gastos Gerais'!$E$4:$E$1076),-('Gastos Gerais'!$C$4:$C$1076))</f>
        <v>13000</v>
      </c>
      <c r="AV6" s="147">
        <f>SUMPRODUCT(-('Gastos Gerais'!$F$4:$F$1076='Gastos das Atividades'!$B6),-('Gastos das Atividades'!AV$1&gt;='Gastos Gerais'!$D$4:$D$1076),-('Gastos das Atividades'!AV$1&lt;='Gastos Gerais'!$E$4:$E$1076),-('Gastos Gerais'!$C$4:$C$1076))</f>
        <v>13000</v>
      </c>
      <c r="AW6" s="147">
        <f>SUMPRODUCT(-('Gastos Gerais'!$F$4:$F$1076='Gastos das Atividades'!$B6),-('Gastos das Atividades'!AW$1&gt;='Gastos Gerais'!$D$4:$D$1076),-('Gastos das Atividades'!AW$1&lt;='Gastos Gerais'!$E$4:$E$1076),-('Gastos Gerais'!$C$4:$C$1076))</f>
        <v>13000</v>
      </c>
      <c r="AX6" s="147">
        <f>SUMPRODUCT(-('Gastos Gerais'!$F$4:$F$1076='Gastos das Atividades'!$B6),-('Gastos das Atividades'!AX$1&gt;='Gastos Gerais'!$D$4:$D$1076),-('Gastos das Atividades'!AX$1&lt;='Gastos Gerais'!$E$4:$E$1076),-('Gastos Gerais'!$C$4:$C$1076))</f>
        <v>13000</v>
      </c>
      <c r="AY6" s="147">
        <f>SUMPRODUCT(-('Gastos Gerais'!$F$4:$F$1076='Gastos das Atividades'!$B6),-('Gastos das Atividades'!AY$1&gt;='Gastos Gerais'!$D$4:$D$1076),-('Gastos das Atividades'!AY$1&lt;='Gastos Gerais'!$E$4:$E$1076),-('Gastos Gerais'!$C$4:$C$1076))</f>
        <v>0</v>
      </c>
      <c r="AZ6" s="147">
        <f>SUMPRODUCT(-('Gastos Gerais'!$F$4:$F$1076='Gastos das Atividades'!$B6),-('Gastos das Atividades'!AZ$1&gt;='Gastos Gerais'!$D$4:$D$1076),-('Gastos das Atividades'!AZ$1&lt;='Gastos Gerais'!$E$4:$E$1076),-('Gastos Gerais'!$C$4:$C$1076))</f>
        <v>0</v>
      </c>
      <c r="BA6" s="147">
        <f>SUMPRODUCT(-('Gastos Gerais'!$F$4:$F$1076='Gastos das Atividades'!$B6),-('Gastos das Atividades'!BA$1&gt;='Gastos Gerais'!$D$4:$D$1076),-('Gastos das Atividades'!BA$1&lt;='Gastos Gerais'!$E$4:$E$1076),-('Gastos Gerais'!$C$4:$C$1076))</f>
        <v>0</v>
      </c>
      <c r="BB6" s="147">
        <f>SUMPRODUCT(-('Gastos Gerais'!$F$4:$F$1076='Gastos das Atividades'!$B6),-('Gastos das Atividades'!BB$1&gt;='Gastos Gerais'!$D$4:$D$1076),-('Gastos das Atividades'!BB$1&lt;='Gastos Gerais'!$E$4:$E$1076),-('Gastos Gerais'!$C$4:$C$1076))</f>
        <v>0</v>
      </c>
      <c r="BC6" s="147">
        <f>SUMPRODUCT(-('Gastos Gerais'!$F$4:$F$1076='Gastos das Atividades'!$B6),-('Gastos das Atividades'!BC$1&gt;='Gastos Gerais'!$D$4:$D$1076),-('Gastos das Atividades'!BC$1&lt;='Gastos Gerais'!$E$4:$E$1076),-('Gastos Gerais'!$C$4:$C$1076))</f>
        <v>0</v>
      </c>
      <c r="BD6" s="147">
        <f>SUMPRODUCT(-('Gastos Gerais'!$F$4:$F$1076='Gastos das Atividades'!$B6),-('Gastos das Atividades'!BD$1&gt;='Gastos Gerais'!$D$4:$D$1076),-('Gastos das Atividades'!BD$1&lt;='Gastos Gerais'!$E$4:$E$1076),-('Gastos Gerais'!$C$4:$C$1076))</f>
        <v>0</v>
      </c>
      <c r="BE6" s="147">
        <f>SUMPRODUCT(-('Gastos Gerais'!$F$4:$F$1076='Gastos das Atividades'!$B6),-('Gastos das Atividades'!BE$1&gt;='Gastos Gerais'!$D$4:$D$1076),-('Gastos das Atividades'!BE$1&lt;='Gastos Gerais'!$E$4:$E$1076),-('Gastos Gerais'!$C$4:$C$1076))</f>
        <v>0</v>
      </c>
      <c r="BF6" s="147">
        <f>SUMPRODUCT(-('Gastos Gerais'!$F$4:$F$1076='Gastos das Atividades'!$B6),-('Gastos das Atividades'!BF$1&gt;='Gastos Gerais'!$D$4:$D$1076),-('Gastos das Atividades'!BF$1&lt;='Gastos Gerais'!$E$4:$E$1076),-('Gastos Gerais'!$C$4:$C$1076))</f>
        <v>0</v>
      </c>
      <c r="BG6" s="147">
        <f>SUMPRODUCT(-('Gastos Gerais'!$F$4:$F$1076='Gastos das Atividades'!$B6),-('Gastos das Atividades'!BG$1&gt;='Gastos Gerais'!$D$4:$D$1076),-('Gastos das Atividades'!BG$1&lt;='Gastos Gerais'!$E$4:$E$1076),-('Gastos Gerais'!$C$4:$C$1076))</f>
        <v>0</v>
      </c>
      <c r="BH6" s="147">
        <f>SUMPRODUCT(-('Gastos Gerais'!$F$4:$F$1076='Gastos das Atividades'!$B6),-('Gastos das Atividades'!BH$1&gt;='Gastos Gerais'!$D$4:$D$1076),-('Gastos das Atividades'!BH$1&lt;='Gastos Gerais'!$E$4:$E$1076),-('Gastos Gerais'!$C$4:$C$1076))</f>
        <v>0</v>
      </c>
      <c r="BI6" s="147">
        <f>SUMPRODUCT(-('Gastos Gerais'!$F$4:$F$1076='Gastos das Atividades'!$B6),-('Gastos das Atividades'!BI$1&gt;='Gastos Gerais'!$D$4:$D$1076),-('Gastos das Atividades'!BI$1&lt;='Gastos Gerais'!$E$4:$E$1076),-('Gastos Gerais'!$C$4:$C$1076))</f>
        <v>0</v>
      </c>
      <c r="BJ6" s="147">
        <f>SUMPRODUCT(-('Gastos Gerais'!$F$4:$F$1076='Gastos das Atividades'!$B6),-('Gastos das Atividades'!BJ$1&gt;='Gastos Gerais'!$D$4:$D$1076),-('Gastos das Atividades'!BJ$1&lt;='Gastos Gerais'!$E$4:$E$1076),-('Gastos Gerais'!$C$4:$C$1076))</f>
        <v>0</v>
      </c>
      <c r="BK6" s="295">
        <f t="shared" ref="BK6:BK40" si="8">SUM(C6:N6)</f>
        <v>156000</v>
      </c>
      <c r="BL6" s="147">
        <f t="shared" ref="BL6:BL40" si="9">SUM(O6:Z6)</f>
        <v>156000</v>
      </c>
      <c r="BM6" s="147">
        <f t="shared" ref="BM6:BM40" si="10">SUM(AA6:AL6)</f>
        <v>156000</v>
      </c>
      <c r="BN6" s="147">
        <f t="shared" ref="BN6:BN40" si="11">SUM(AL6:AX6)</f>
        <v>169000</v>
      </c>
      <c r="BO6" s="147">
        <f t="shared" ref="BO6:BO40" si="12">SUM(AY6:BJ6)</f>
        <v>0</v>
      </c>
      <c r="BP6" s="296">
        <f t="shared" si="2"/>
        <v>624000</v>
      </c>
      <c r="BQ6" s="152">
        <f t="shared" si="3"/>
        <v>1.6637485840473431E-2</v>
      </c>
      <c r="BR6" s="152">
        <f t="shared" si="4"/>
        <v>1.6637485840473431E-2</v>
      </c>
      <c r="BS6" s="152">
        <f t="shared" si="5"/>
        <v>1.6637485840473431E-2</v>
      </c>
      <c r="BT6" s="152">
        <f t="shared" ref="BT6:BU13" si="13">IF($BP$41=0,0,BN6/$BP$41)</f>
        <v>1.8023942993846215E-2</v>
      </c>
      <c r="BU6" s="152">
        <f t="shared" si="13"/>
        <v>0</v>
      </c>
      <c r="BV6" s="297">
        <f t="shared" si="7"/>
        <v>6.6549943361893724E-2</v>
      </c>
    </row>
    <row r="7" spans="1:75">
      <c r="A7" s="298">
        <v>3</v>
      </c>
      <c r="B7" s="320" t="s">
        <v>118</v>
      </c>
      <c r="C7" s="147">
        <f>SUMPRODUCT(-('Gastos Gerais'!$F$4:$F$1076='Gastos das Atividades'!$B7),-('Gastos das Atividades'!C$1&gt;='Gastos Gerais'!$D$4:$D$1076),-('Gastos das Atividades'!C$1&lt;='Gastos Gerais'!$E$4:$E$1076),-('Gastos Gerais'!$C$4:$C$1076))</f>
        <v>0</v>
      </c>
      <c r="D7" s="147">
        <f>SUMPRODUCT(-('Gastos Gerais'!$F$4:$F$1076='Gastos das Atividades'!$B7),-('Gastos das Atividades'!D$1&gt;='Gastos Gerais'!$D$4:$D$1076),-('Gastos das Atividades'!D$1&lt;='Gastos Gerais'!$E$4:$E$1076),-('Gastos Gerais'!$C$4:$C$1076))</f>
        <v>0</v>
      </c>
      <c r="E7" s="147">
        <f>SUMPRODUCT(-('Gastos Gerais'!$F$4:$F$1076='Gastos das Atividades'!$B7),-('Gastos das Atividades'!E$1&gt;='Gastos Gerais'!$D$4:$D$1076),-('Gastos das Atividades'!E$1&lt;='Gastos Gerais'!$E$4:$E$1076),-('Gastos Gerais'!$C$4:$C$1076))</f>
        <v>0</v>
      </c>
      <c r="F7" s="147">
        <f>SUMPRODUCT(-('Gastos Gerais'!$F$4:$F$1076='Gastos das Atividades'!$B7),-('Gastos das Atividades'!F$1&gt;='Gastos Gerais'!$D$4:$D$1076),-('Gastos das Atividades'!F$1&lt;='Gastos Gerais'!$E$4:$E$1076),-('Gastos Gerais'!$C$4:$C$1076))</f>
        <v>0</v>
      </c>
      <c r="G7" s="147">
        <f>SUMPRODUCT(-('Gastos Gerais'!$F$4:$F$1076='Gastos das Atividades'!$B7),-('Gastos das Atividades'!G$1&gt;='Gastos Gerais'!$D$4:$D$1076),-('Gastos das Atividades'!G$1&lt;='Gastos Gerais'!$E$4:$E$1076),-('Gastos Gerais'!$C$4:$C$1076))</f>
        <v>0</v>
      </c>
      <c r="H7" s="147">
        <f>SUMPRODUCT(-('Gastos Gerais'!$F$4:$F$1076='Gastos das Atividades'!$B7),-('Gastos das Atividades'!H$1&gt;='Gastos Gerais'!$D$4:$D$1076),-('Gastos das Atividades'!H$1&lt;='Gastos Gerais'!$E$4:$E$1076),-('Gastos Gerais'!$C$4:$C$1076))</f>
        <v>23300</v>
      </c>
      <c r="I7" s="147">
        <f>SUMPRODUCT(-('Gastos Gerais'!$F$4:$F$1076='Gastos das Atividades'!$B7),-('Gastos das Atividades'!I$1&gt;='Gastos Gerais'!$D$4:$D$1076),-('Gastos das Atividades'!I$1&lt;='Gastos Gerais'!$E$4:$E$1076),-('Gastos Gerais'!$C$4:$C$1076))</f>
        <v>23300</v>
      </c>
      <c r="J7" s="147">
        <f>SUMPRODUCT(-('Gastos Gerais'!$F$4:$F$1076='Gastos das Atividades'!$B7),-('Gastos das Atividades'!J$1&gt;='Gastos Gerais'!$D$4:$D$1076),-('Gastos das Atividades'!J$1&lt;='Gastos Gerais'!$E$4:$E$1076),-('Gastos Gerais'!$C$4:$C$1076))</f>
        <v>0</v>
      </c>
      <c r="K7" s="147">
        <f>SUMPRODUCT(-('Gastos Gerais'!$F$4:$F$1076='Gastos das Atividades'!$B7),-('Gastos das Atividades'!K$1&gt;='Gastos Gerais'!$D$4:$D$1076),-('Gastos das Atividades'!K$1&lt;='Gastos Gerais'!$E$4:$E$1076),-('Gastos Gerais'!$C$4:$C$1076))</f>
        <v>0</v>
      </c>
      <c r="L7" s="147">
        <f>SUMPRODUCT(-('Gastos Gerais'!$F$4:$F$1076='Gastos das Atividades'!$B7),-('Gastos das Atividades'!L$1&gt;='Gastos Gerais'!$D$4:$D$1076),-('Gastos das Atividades'!L$1&lt;='Gastos Gerais'!$E$4:$E$1076),-('Gastos Gerais'!$C$4:$C$1076))</f>
        <v>0</v>
      </c>
      <c r="M7" s="147">
        <f>SUMPRODUCT(-('Gastos Gerais'!$F$4:$F$1076='Gastos das Atividades'!$B7),-('Gastos das Atividades'!M$1&gt;='Gastos Gerais'!$D$4:$D$1076),-('Gastos das Atividades'!M$1&lt;='Gastos Gerais'!$E$4:$E$1076),-('Gastos Gerais'!$C$4:$C$1076))</f>
        <v>0</v>
      </c>
      <c r="N7" s="147">
        <f>SUMPRODUCT(-('Gastos Gerais'!$F$4:$F$1076='Gastos das Atividades'!$B7),-('Gastos das Atividades'!N$1&gt;='Gastos Gerais'!$D$4:$D$1076),-('Gastos das Atividades'!N$1&lt;='Gastos Gerais'!$E$4:$E$1076),-('Gastos Gerais'!$C$4:$C$1076))</f>
        <v>0</v>
      </c>
      <c r="O7" s="147">
        <f>SUMPRODUCT(-('Gastos Gerais'!$F$4:$F$1076='Gastos das Atividades'!$B7),-('Gastos das Atividades'!O$1&gt;='Gastos Gerais'!$D$4:$D$1076),-('Gastos das Atividades'!O$1&lt;='Gastos Gerais'!$E$4:$E$1076),-('Gastos Gerais'!$C$4:$C$1076))</f>
        <v>0</v>
      </c>
      <c r="P7" s="147">
        <f>SUMPRODUCT(-('Gastos Gerais'!$F$4:$F$1076='Gastos das Atividades'!$B7),-('Gastos das Atividades'!P$1&gt;='Gastos Gerais'!$D$4:$D$1076),-('Gastos das Atividades'!P$1&lt;='Gastos Gerais'!$E$4:$E$1076),-('Gastos Gerais'!$C$4:$C$1076))</f>
        <v>0</v>
      </c>
      <c r="Q7" s="147">
        <f>SUMPRODUCT(-('Gastos Gerais'!$F$4:$F$1076='Gastos das Atividades'!$B7),-('Gastos das Atividades'!Q$1&gt;='Gastos Gerais'!$D$4:$D$1076),-('Gastos das Atividades'!Q$1&lt;='Gastos Gerais'!$E$4:$E$1076),-('Gastos Gerais'!$C$4:$C$1076))</f>
        <v>0</v>
      </c>
      <c r="R7" s="147">
        <f>SUMPRODUCT(-('Gastos Gerais'!$F$4:$F$1076='Gastos das Atividades'!$B7),-('Gastos das Atividades'!R$1&gt;='Gastos Gerais'!$D$4:$D$1076),-('Gastos das Atividades'!R$1&lt;='Gastos Gerais'!$E$4:$E$1076),-('Gastos Gerais'!$C$4:$C$1076))</f>
        <v>0</v>
      </c>
      <c r="S7" s="147">
        <f>SUMPRODUCT(-('Gastos Gerais'!$F$4:$F$1076='Gastos das Atividades'!$B7),-('Gastos das Atividades'!S$1&gt;='Gastos Gerais'!$D$4:$D$1076),-('Gastos das Atividades'!S$1&lt;='Gastos Gerais'!$E$4:$E$1076),-('Gastos Gerais'!$C$4:$C$1076))</f>
        <v>0</v>
      </c>
      <c r="T7" s="147">
        <f>SUMPRODUCT(-('Gastos Gerais'!$F$4:$F$1076='Gastos das Atividades'!$B7),-('Gastos das Atividades'!T$1&gt;='Gastos Gerais'!$D$4:$D$1076),-('Gastos das Atividades'!T$1&lt;='Gastos Gerais'!$E$4:$E$1076),-('Gastos Gerais'!$C$4:$C$1076))</f>
        <v>25630</v>
      </c>
      <c r="U7" s="147">
        <f>SUMPRODUCT(-('Gastos Gerais'!$F$4:$F$1076='Gastos das Atividades'!$B7),-('Gastos das Atividades'!U$1&gt;='Gastos Gerais'!$D$4:$D$1076),-('Gastos das Atividades'!U$1&lt;='Gastos Gerais'!$E$4:$E$1076),-('Gastos Gerais'!$C$4:$C$1076))</f>
        <v>25630</v>
      </c>
      <c r="V7" s="147">
        <f>SUMPRODUCT(-('Gastos Gerais'!$F$4:$F$1076='Gastos das Atividades'!$B7),-('Gastos das Atividades'!V$1&gt;='Gastos Gerais'!$D$4:$D$1076),-('Gastos das Atividades'!V$1&lt;='Gastos Gerais'!$E$4:$E$1076),-('Gastos Gerais'!$C$4:$C$1076))</f>
        <v>25630</v>
      </c>
      <c r="W7" s="147">
        <f>SUMPRODUCT(-('Gastos Gerais'!$F$4:$F$1076='Gastos das Atividades'!$B7),-('Gastos das Atividades'!W$1&gt;='Gastos Gerais'!$D$4:$D$1076),-('Gastos das Atividades'!W$1&lt;='Gastos Gerais'!$E$4:$E$1076),-('Gastos Gerais'!$C$4:$C$1076))</f>
        <v>0</v>
      </c>
      <c r="X7" s="147">
        <f>SUMPRODUCT(-('Gastos Gerais'!$F$4:$F$1076='Gastos das Atividades'!$B7),-('Gastos das Atividades'!X$1&gt;='Gastos Gerais'!$D$4:$D$1076),-('Gastos das Atividades'!X$1&lt;='Gastos Gerais'!$E$4:$E$1076),-('Gastos Gerais'!$C$4:$C$1076))</f>
        <v>0</v>
      </c>
      <c r="Y7" s="147">
        <f>SUMPRODUCT(-('Gastos Gerais'!$F$4:$F$1076='Gastos das Atividades'!$B7),-('Gastos das Atividades'!Y$1&gt;='Gastos Gerais'!$D$4:$D$1076),-('Gastos das Atividades'!Y$1&lt;='Gastos Gerais'!$E$4:$E$1076),-('Gastos Gerais'!$C$4:$C$1076))</f>
        <v>0</v>
      </c>
      <c r="Z7" s="147">
        <f>SUMPRODUCT(-('Gastos Gerais'!$F$4:$F$1076='Gastos das Atividades'!$B7),-('Gastos das Atividades'!Z$1&gt;='Gastos Gerais'!$D$4:$D$1076),-('Gastos das Atividades'!Z$1&lt;='Gastos Gerais'!$E$4:$E$1076),-('Gastos Gerais'!$C$4:$C$1076))</f>
        <v>0</v>
      </c>
      <c r="AA7" s="147">
        <f>SUMPRODUCT(-('Gastos Gerais'!$F$4:$F$1076='Gastos das Atividades'!$B7),-('Gastos das Atividades'!AA$1&gt;='Gastos Gerais'!$D$4:$D$1076),-('Gastos das Atividades'!AA$1&lt;='Gastos Gerais'!$E$4:$E$1076),-('Gastos Gerais'!$C$4:$C$1076))</f>
        <v>0</v>
      </c>
      <c r="AB7" s="147">
        <f>SUMPRODUCT(-('Gastos Gerais'!$F$4:$F$1076='Gastos das Atividades'!$B7),-('Gastos das Atividades'!AB$1&gt;='Gastos Gerais'!$D$4:$D$1076),-('Gastos das Atividades'!AB$1&lt;='Gastos Gerais'!$E$4:$E$1076),-('Gastos Gerais'!$C$4:$C$1076))</f>
        <v>0</v>
      </c>
      <c r="AC7" s="147">
        <f>SUMPRODUCT(-('Gastos Gerais'!$F$4:$F$1076='Gastos das Atividades'!$B7),-('Gastos das Atividades'!AC$1&gt;='Gastos Gerais'!$D$4:$D$1076),-('Gastos das Atividades'!AC$1&lt;='Gastos Gerais'!$E$4:$E$1076),-('Gastos Gerais'!$C$4:$C$1076))</f>
        <v>0</v>
      </c>
      <c r="AD7" s="147">
        <f>SUMPRODUCT(-('Gastos Gerais'!$F$4:$F$1076='Gastos das Atividades'!$B7),-('Gastos das Atividades'!AD$1&gt;='Gastos Gerais'!$D$4:$D$1076),-('Gastos das Atividades'!AD$1&lt;='Gastos Gerais'!$E$4:$E$1076),-('Gastos Gerais'!$C$4:$C$1076))</f>
        <v>0</v>
      </c>
      <c r="AE7" s="147">
        <f>SUMPRODUCT(-('Gastos Gerais'!$F$4:$F$1076='Gastos das Atividades'!$B7),-('Gastos das Atividades'!AE$1&gt;='Gastos Gerais'!$D$4:$D$1076),-('Gastos das Atividades'!AE$1&lt;='Gastos Gerais'!$E$4:$E$1076),-('Gastos Gerais'!$C$4:$C$1076))</f>
        <v>0</v>
      </c>
      <c r="AF7" s="147">
        <f>SUMPRODUCT(-('Gastos Gerais'!$F$4:$F$1076='Gastos das Atividades'!$B7),-('Gastos das Atividades'!AF$1&gt;='Gastos Gerais'!$D$4:$D$1076),-('Gastos das Atividades'!AF$1&lt;='Gastos Gerais'!$E$4:$E$1076),-('Gastos Gerais'!$C$4:$C$1076))</f>
        <v>28193</v>
      </c>
      <c r="AG7" s="147">
        <f>SUMPRODUCT(-('Gastos Gerais'!$F$4:$F$1076='Gastos das Atividades'!$B7),-('Gastos das Atividades'!AG$1&gt;='Gastos Gerais'!$D$4:$D$1076),-('Gastos das Atividades'!AG$1&lt;='Gastos Gerais'!$E$4:$E$1076),-('Gastos Gerais'!$C$4:$C$1076))</f>
        <v>28193</v>
      </c>
      <c r="AH7" s="147">
        <f>SUMPRODUCT(-('Gastos Gerais'!$F$4:$F$1076='Gastos das Atividades'!$B7),-('Gastos das Atividades'!AH$1&gt;='Gastos Gerais'!$D$4:$D$1076),-('Gastos das Atividades'!AH$1&lt;='Gastos Gerais'!$E$4:$E$1076),-('Gastos Gerais'!$C$4:$C$1076))</f>
        <v>28193</v>
      </c>
      <c r="AI7" s="147">
        <f>SUMPRODUCT(-('Gastos Gerais'!$F$4:$F$1076='Gastos das Atividades'!$B7),-('Gastos das Atividades'!AI$1&gt;='Gastos Gerais'!$D$4:$D$1076),-('Gastos das Atividades'!AI$1&lt;='Gastos Gerais'!$E$4:$E$1076),-('Gastos Gerais'!$C$4:$C$1076))</f>
        <v>0</v>
      </c>
      <c r="AJ7" s="147">
        <f>SUMPRODUCT(-('Gastos Gerais'!$F$4:$F$1076='Gastos das Atividades'!$B7),-('Gastos das Atividades'!AJ$1&gt;='Gastos Gerais'!$D$4:$D$1076),-('Gastos das Atividades'!AJ$1&lt;='Gastos Gerais'!$E$4:$E$1076),-('Gastos Gerais'!$C$4:$C$1076))</f>
        <v>0</v>
      </c>
      <c r="AK7" s="147">
        <f>SUMPRODUCT(-('Gastos Gerais'!$F$4:$F$1076='Gastos das Atividades'!$B7),-('Gastos das Atividades'!AK$1&gt;='Gastos Gerais'!$D$4:$D$1076),-('Gastos das Atividades'!AK$1&lt;='Gastos Gerais'!$E$4:$E$1076),-('Gastos Gerais'!$C$4:$C$1076))</f>
        <v>0</v>
      </c>
      <c r="AL7" s="147">
        <f>SUMPRODUCT(-('Gastos Gerais'!$F$4:$F$1076='Gastos das Atividades'!$B7),-('Gastos das Atividades'!AL$1&gt;='Gastos Gerais'!$D$4:$D$1076),-('Gastos das Atividades'!AL$1&lt;='Gastos Gerais'!$E$4:$E$1076),-('Gastos Gerais'!$C$4:$C$1076))</f>
        <v>0</v>
      </c>
      <c r="AM7" s="147">
        <f>SUMPRODUCT(-('Gastos Gerais'!$F$4:$F$1076='Gastos das Atividades'!$B7),-('Gastos das Atividades'!AM$1&gt;='Gastos Gerais'!$D$4:$D$1076),-('Gastos das Atividades'!AM$1&lt;='Gastos Gerais'!$E$4:$E$1076),-('Gastos Gerais'!$C$4:$C$1076))</f>
        <v>0</v>
      </c>
      <c r="AN7" s="147">
        <f>SUMPRODUCT(-('Gastos Gerais'!$F$4:$F$1076='Gastos das Atividades'!$B7),-('Gastos das Atividades'!AN$1&gt;='Gastos Gerais'!$D$4:$D$1076),-('Gastos das Atividades'!AN$1&lt;='Gastos Gerais'!$E$4:$E$1076),-('Gastos Gerais'!$C$4:$C$1076))</f>
        <v>0</v>
      </c>
      <c r="AO7" s="147">
        <f>SUMPRODUCT(-('Gastos Gerais'!$F$4:$F$1076='Gastos das Atividades'!$B7),-('Gastos das Atividades'!AO$1&gt;='Gastos Gerais'!$D$4:$D$1076),-('Gastos das Atividades'!AO$1&lt;='Gastos Gerais'!$E$4:$E$1076),-('Gastos Gerais'!$C$4:$C$1076))</f>
        <v>0</v>
      </c>
      <c r="AP7" s="147">
        <f>SUMPRODUCT(-('Gastos Gerais'!$F$4:$F$1076='Gastos das Atividades'!$B7),-('Gastos das Atividades'!AP$1&gt;='Gastos Gerais'!$D$4:$D$1076),-('Gastos das Atividades'!AP$1&lt;='Gastos Gerais'!$E$4:$E$1076),-('Gastos Gerais'!$C$4:$C$1076))</f>
        <v>0</v>
      </c>
      <c r="AQ7" s="147">
        <f>SUMPRODUCT(-('Gastos Gerais'!$F$4:$F$1076='Gastos das Atividades'!$B7),-('Gastos das Atividades'!AQ$1&gt;='Gastos Gerais'!$D$4:$D$1076),-('Gastos das Atividades'!AQ$1&lt;='Gastos Gerais'!$E$4:$E$1076),-('Gastos Gerais'!$C$4:$C$1076))</f>
        <v>0</v>
      </c>
      <c r="AR7" s="147">
        <f>SUMPRODUCT(-('Gastos Gerais'!$F$4:$F$1076='Gastos das Atividades'!$B7),-('Gastos das Atividades'!AR$1&gt;='Gastos Gerais'!$D$4:$D$1076),-('Gastos das Atividades'!AR$1&lt;='Gastos Gerais'!$E$4:$E$1076),-('Gastos Gerais'!$C$4:$C$1076))</f>
        <v>30643.666666699999</v>
      </c>
      <c r="AS7" s="147">
        <f>SUMPRODUCT(-('Gastos Gerais'!$F$4:$F$1076='Gastos das Atividades'!$B7),-('Gastos das Atividades'!AS$1&gt;='Gastos Gerais'!$D$4:$D$1076),-('Gastos das Atividades'!AS$1&lt;='Gastos Gerais'!$E$4:$E$1076),-('Gastos Gerais'!$C$4:$C$1076))</f>
        <v>30643.666666699999</v>
      </c>
      <c r="AT7" s="147">
        <f>SUMPRODUCT(-('Gastos Gerais'!$F$4:$F$1076='Gastos das Atividades'!$B7),-('Gastos das Atividades'!AT$1&gt;='Gastos Gerais'!$D$4:$D$1076),-('Gastos das Atividades'!AT$1&lt;='Gastos Gerais'!$E$4:$E$1076),-('Gastos Gerais'!$C$4:$C$1076))</f>
        <v>30643.666666699999</v>
      </c>
      <c r="AU7" s="147">
        <f>SUMPRODUCT(-('Gastos Gerais'!$F$4:$F$1076='Gastos das Atividades'!$B7),-('Gastos das Atividades'!AU$1&gt;='Gastos Gerais'!$D$4:$D$1076),-('Gastos das Atividades'!AU$1&lt;='Gastos Gerais'!$E$4:$E$1076),-('Gastos Gerais'!$C$4:$C$1076))</f>
        <v>0</v>
      </c>
      <c r="AV7" s="147">
        <f>SUMPRODUCT(-('Gastos Gerais'!$F$4:$F$1076='Gastos das Atividades'!$B7),-('Gastos das Atividades'!AV$1&gt;='Gastos Gerais'!$D$4:$D$1076),-('Gastos das Atividades'!AV$1&lt;='Gastos Gerais'!$E$4:$E$1076),-('Gastos Gerais'!$C$4:$C$1076))</f>
        <v>0</v>
      </c>
      <c r="AW7" s="147">
        <f>SUMPRODUCT(-('Gastos Gerais'!$F$4:$F$1076='Gastos das Atividades'!$B7),-('Gastos das Atividades'!AW$1&gt;='Gastos Gerais'!$D$4:$D$1076),-('Gastos das Atividades'!AW$1&lt;='Gastos Gerais'!$E$4:$E$1076),-('Gastos Gerais'!$C$4:$C$1076))</f>
        <v>0</v>
      </c>
      <c r="AX7" s="147">
        <f>SUMPRODUCT(-('Gastos Gerais'!$F$4:$F$1076='Gastos das Atividades'!$B7),-('Gastos das Atividades'!AX$1&gt;='Gastos Gerais'!$D$4:$D$1076),-('Gastos das Atividades'!AX$1&lt;='Gastos Gerais'!$E$4:$E$1076),-('Gastos Gerais'!$C$4:$C$1076))</f>
        <v>0</v>
      </c>
      <c r="AY7" s="147">
        <f>SUMPRODUCT(-('Gastos Gerais'!$F$4:$F$1076='Gastos das Atividades'!$B7),-('Gastos das Atividades'!AY$1&gt;='Gastos Gerais'!$D$4:$D$1076),-('Gastos das Atividades'!AY$1&lt;='Gastos Gerais'!$E$4:$E$1076),-('Gastos Gerais'!$C$4:$C$1076))</f>
        <v>0</v>
      </c>
      <c r="AZ7" s="147">
        <f>SUMPRODUCT(-('Gastos Gerais'!$F$4:$F$1076='Gastos das Atividades'!$B7),-('Gastos das Atividades'!AZ$1&gt;='Gastos Gerais'!$D$4:$D$1076),-('Gastos das Atividades'!AZ$1&lt;='Gastos Gerais'!$E$4:$E$1076),-('Gastos Gerais'!$C$4:$C$1076))</f>
        <v>0</v>
      </c>
      <c r="BA7" s="147">
        <f>SUMPRODUCT(-('Gastos Gerais'!$F$4:$F$1076='Gastos das Atividades'!$B7),-('Gastos das Atividades'!BA$1&gt;='Gastos Gerais'!$D$4:$D$1076),-('Gastos das Atividades'!BA$1&lt;='Gastos Gerais'!$E$4:$E$1076),-('Gastos Gerais'!$C$4:$C$1076))</f>
        <v>0</v>
      </c>
      <c r="BB7" s="147">
        <f>SUMPRODUCT(-('Gastos Gerais'!$F$4:$F$1076='Gastos das Atividades'!$B7),-('Gastos das Atividades'!BB$1&gt;='Gastos Gerais'!$D$4:$D$1076),-('Gastos das Atividades'!BB$1&lt;='Gastos Gerais'!$E$4:$E$1076),-('Gastos Gerais'!$C$4:$C$1076))</f>
        <v>0</v>
      </c>
      <c r="BC7" s="147">
        <f>SUMPRODUCT(-('Gastos Gerais'!$F$4:$F$1076='Gastos das Atividades'!$B7),-('Gastos das Atividades'!BC$1&gt;='Gastos Gerais'!$D$4:$D$1076),-('Gastos das Atividades'!BC$1&lt;='Gastos Gerais'!$E$4:$E$1076),-('Gastos Gerais'!$C$4:$C$1076))</f>
        <v>0</v>
      </c>
      <c r="BD7" s="147">
        <f>SUMPRODUCT(-('Gastos Gerais'!$F$4:$F$1076='Gastos das Atividades'!$B7),-('Gastos das Atividades'!BD$1&gt;='Gastos Gerais'!$D$4:$D$1076),-('Gastos das Atividades'!BD$1&lt;='Gastos Gerais'!$E$4:$E$1076),-('Gastos Gerais'!$C$4:$C$1076))</f>
        <v>0</v>
      </c>
      <c r="BE7" s="147">
        <f>SUMPRODUCT(-('Gastos Gerais'!$F$4:$F$1076='Gastos das Atividades'!$B7),-('Gastos das Atividades'!BE$1&gt;='Gastos Gerais'!$D$4:$D$1076),-('Gastos das Atividades'!BE$1&lt;='Gastos Gerais'!$E$4:$E$1076),-('Gastos Gerais'!$C$4:$C$1076))</f>
        <v>0</v>
      </c>
      <c r="BF7" s="147">
        <f>SUMPRODUCT(-('Gastos Gerais'!$F$4:$F$1076='Gastos das Atividades'!$B7),-('Gastos das Atividades'!BF$1&gt;='Gastos Gerais'!$D$4:$D$1076),-('Gastos das Atividades'!BF$1&lt;='Gastos Gerais'!$E$4:$E$1076),-('Gastos Gerais'!$C$4:$C$1076))</f>
        <v>0</v>
      </c>
      <c r="BG7" s="147">
        <f>SUMPRODUCT(-('Gastos Gerais'!$F$4:$F$1076='Gastos das Atividades'!$B7),-('Gastos das Atividades'!BG$1&gt;='Gastos Gerais'!$D$4:$D$1076),-('Gastos das Atividades'!BG$1&lt;='Gastos Gerais'!$E$4:$E$1076),-('Gastos Gerais'!$C$4:$C$1076))</f>
        <v>0</v>
      </c>
      <c r="BH7" s="147">
        <f>SUMPRODUCT(-('Gastos Gerais'!$F$4:$F$1076='Gastos das Atividades'!$B7),-('Gastos das Atividades'!BH$1&gt;='Gastos Gerais'!$D$4:$D$1076),-('Gastos das Atividades'!BH$1&lt;='Gastos Gerais'!$E$4:$E$1076),-('Gastos Gerais'!$C$4:$C$1076))</f>
        <v>0</v>
      </c>
      <c r="BI7" s="147">
        <f>SUMPRODUCT(-('Gastos Gerais'!$F$4:$F$1076='Gastos das Atividades'!$B7),-('Gastos das Atividades'!BI$1&gt;='Gastos Gerais'!$D$4:$D$1076),-('Gastos das Atividades'!BI$1&lt;='Gastos Gerais'!$E$4:$E$1076),-('Gastos Gerais'!$C$4:$C$1076))</f>
        <v>0</v>
      </c>
      <c r="BJ7" s="147">
        <f>SUMPRODUCT(-('Gastos Gerais'!$F$4:$F$1076='Gastos das Atividades'!$B7),-('Gastos das Atividades'!BJ$1&gt;='Gastos Gerais'!$D$4:$D$1076),-('Gastos das Atividades'!BJ$1&lt;='Gastos Gerais'!$E$4:$E$1076),-('Gastos Gerais'!$C$4:$C$1076))</f>
        <v>0</v>
      </c>
      <c r="BK7" s="295">
        <f t="shared" si="8"/>
        <v>46600</v>
      </c>
      <c r="BL7" s="147">
        <f t="shared" si="9"/>
        <v>76890</v>
      </c>
      <c r="BM7" s="147">
        <f t="shared" si="10"/>
        <v>84579</v>
      </c>
      <c r="BN7" s="147">
        <f t="shared" si="11"/>
        <v>91931.000000100001</v>
      </c>
      <c r="BO7" s="147">
        <f t="shared" si="12"/>
        <v>0</v>
      </c>
      <c r="BP7" s="296">
        <f t="shared" si="2"/>
        <v>300000.0000001</v>
      </c>
      <c r="BQ7" s="152">
        <f t="shared" si="3"/>
        <v>4.9699156420901398E-3</v>
      </c>
      <c r="BR7" s="152">
        <f t="shared" si="4"/>
        <v>8.2003608094487306E-3</v>
      </c>
      <c r="BS7" s="152">
        <f t="shared" si="5"/>
        <v>9.0203968903936043E-3</v>
      </c>
      <c r="BT7" s="152">
        <f t="shared" si="13"/>
        <v>9.8044917359117086E-3</v>
      </c>
      <c r="BU7" s="152">
        <f t="shared" si="13"/>
        <v>0</v>
      </c>
      <c r="BV7" s="297">
        <f t="shared" si="7"/>
        <v>3.1995165077844182E-2</v>
      </c>
    </row>
    <row r="8" spans="1:75">
      <c r="A8" s="298">
        <v>4</v>
      </c>
      <c r="B8" s="320" t="s">
        <v>119</v>
      </c>
      <c r="C8" s="147">
        <f>SUMPRODUCT(-('Gastos Gerais'!$F$4:$F$1076='Gastos das Atividades'!$B8),-('Gastos das Atividades'!C$1&gt;='Gastos Gerais'!$D$4:$D$1076),-('Gastos das Atividades'!C$1&lt;='Gastos Gerais'!$E$4:$E$1076),-('Gastos Gerais'!$C$4:$C$1076))</f>
        <v>0</v>
      </c>
      <c r="D8" s="147">
        <f>SUMPRODUCT(-('Gastos Gerais'!$F$4:$F$1076='Gastos das Atividades'!$B8),-('Gastos das Atividades'!D$1&gt;='Gastos Gerais'!$D$4:$D$1076),-('Gastos das Atividades'!D$1&lt;='Gastos Gerais'!$E$4:$E$1076),-('Gastos Gerais'!$C$4:$C$1076))</f>
        <v>0</v>
      </c>
      <c r="E8" s="147">
        <f>SUMPRODUCT(-('Gastos Gerais'!$F$4:$F$1076='Gastos das Atividades'!$B8),-('Gastos das Atividades'!E$1&gt;='Gastos Gerais'!$D$4:$D$1076),-('Gastos das Atividades'!E$1&lt;='Gastos Gerais'!$E$4:$E$1076),-('Gastos Gerais'!$C$4:$C$1076))</f>
        <v>0</v>
      </c>
      <c r="F8" s="147">
        <f>SUMPRODUCT(-('Gastos Gerais'!$F$4:$F$1076='Gastos das Atividades'!$B8),-('Gastos das Atividades'!F$1&gt;='Gastos Gerais'!$D$4:$D$1076),-('Gastos das Atividades'!F$1&lt;='Gastos Gerais'!$E$4:$E$1076),-('Gastos Gerais'!$C$4:$C$1076))</f>
        <v>0</v>
      </c>
      <c r="G8" s="147">
        <f>SUMPRODUCT(-('Gastos Gerais'!$F$4:$F$1076='Gastos das Atividades'!$B8),-('Gastos das Atividades'!G$1&gt;='Gastos Gerais'!$D$4:$D$1076),-('Gastos das Atividades'!G$1&lt;='Gastos Gerais'!$E$4:$E$1076),-('Gastos Gerais'!$C$4:$C$1076))</f>
        <v>0</v>
      </c>
      <c r="H8" s="147">
        <f>SUMPRODUCT(-('Gastos Gerais'!$F$4:$F$1076='Gastos das Atividades'!$B8),-('Gastos das Atividades'!H$1&gt;='Gastos Gerais'!$D$4:$D$1076),-('Gastos das Atividades'!H$1&lt;='Gastos Gerais'!$E$4:$E$1076),-('Gastos Gerais'!$C$4:$C$1076))</f>
        <v>24100</v>
      </c>
      <c r="I8" s="147">
        <f>SUMPRODUCT(-('Gastos Gerais'!$F$4:$F$1076='Gastos das Atividades'!$B8),-('Gastos das Atividades'!I$1&gt;='Gastos Gerais'!$D$4:$D$1076),-('Gastos das Atividades'!I$1&lt;='Gastos Gerais'!$E$4:$E$1076),-('Gastos Gerais'!$C$4:$C$1076))</f>
        <v>24100</v>
      </c>
      <c r="J8" s="147">
        <f>SUMPRODUCT(-('Gastos Gerais'!$F$4:$F$1076='Gastos das Atividades'!$B8),-('Gastos das Atividades'!J$1&gt;='Gastos Gerais'!$D$4:$D$1076),-('Gastos das Atividades'!J$1&lt;='Gastos Gerais'!$E$4:$E$1076),-('Gastos Gerais'!$C$4:$C$1076))</f>
        <v>0</v>
      </c>
      <c r="K8" s="147">
        <f>SUMPRODUCT(-('Gastos Gerais'!$F$4:$F$1076='Gastos das Atividades'!$B8),-('Gastos das Atividades'!K$1&gt;='Gastos Gerais'!$D$4:$D$1076),-('Gastos das Atividades'!K$1&lt;='Gastos Gerais'!$E$4:$E$1076),-('Gastos Gerais'!$C$4:$C$1076))</f>
        <v>0</v>
      </c>
      <c r="L8" s="147">
        <f>SUMPRODUCT(-('Gastos Gerais'!$F$4:$F$1076='Gastos das Atividades'!$B8),-('Gastos das Atividades'!L$1&gt;='Gastos Gerais'!$D$4:$D$1076),-('Gastos das Atividades'!L$1&lt;='Gastos Gerais'!$E$4:$E$1076),-('Gastos Gerais'!$C$4:$C$1076))</f>
        <v>0</v>
      </c>
      <c r="M8" s="147">
        <f>SUMPRODUCT(-('Gastos Gerais'!$F$4:$F$1076='Gastos das Atividades'!$B8),-('Gastos das Atividades'!M$1&gt;='Gastos Gerais'!$D$4:$D$1076),-('Gastos das Atividades'!M$1&lt;='Gastos Gerais'!$E$4:$E$1076),-('Gastos Gerais'!$C$4:$C$1076))</f>
        <v>0</v>
      </c>
      <c r="N8" s="147">
        <f>SUMPRODUCT(-('Gastos Gerais'!$F$4:$F$1076='Gastos das Atividades'!$B8),-('Gastos das Atividades'!N$1&gt;='Gastos Gerais'!$D$4:$D$1076),-('Gastos das Atividades'!N$1&lt;='Gastos Gerais'!$E$4:$E$1076),-('Gastos Gerais'!$C$4:$C$1076))</f>
        <v>0</v>
      </c>
      <c r="O8" s="147">
        <f>SUMPRODUCT(-('Gastos Gerais'!$F$4:$F$1076='Gastos das Atividades'!$B8),-('Gastos das Atividades'!O$1&gt;='Gastos Gerais'!$D$4:$D$1076),-('Gastos das Atividades'!O$1&lt;='Gastos Gerais'!$E$4:$E$1076),-('Gastos Gerais'!$C$4:$C$1076))</f>
        <v>0</v>
      </c>
      <c r="P8" s="147">
        <f>SUMPRODUCT(-('Gastos Gerais'!$F$4:$F$1076='Gastos das Atividades'!$B8),-('Gastos das Atividades'!P$1&gt;='Gastos Gerais'!$D$4:$D$1076),-('Gastos das Atividades'!P$1&lt;='Gastos Gerais'!$E$4:$E$1076),-('Gastos Gerais'!$C$4:$C$1076))</f>
        <v>0</v>
      </c>
      <c r="Q8" s="147">
        <f>SUMPRODUCT(-('Gastos Gerais'!$F$4:$F$1076='Gastos das Atividades'!$B8),-('Gastos das Atividades'!Q$1&gt;='Gastos Gerais'!$D$4:$D$1076),-('Gastos das Atividades'!Q$1&lt;='Gastos Gerais'!$E$4:$E$1076),-('Gastos Gerais'!$C$4:$C$1076))</f>
        <v>0</v>
      </c>
      <c r="R8" s="147">
        <f>SUMPRODUCT(-('Gastos Gerais'!$F$4:$F$1076='Gastos das Atividades'!$B8),-('Gastos das Atividades'!R$1&gt;='Gastos Gerais'!$D$4:$D$1076),-('Gastos das Atividades'!R$1&lt;='Gastos Gerais'!$E$4:$E$1076),-('Gastos Gerais'!$C$4:$C$1076))</f>
        <v>0</v>
      </c>
      <c r="S8" s="147">
        <f>SUMPRODUCT(-('Gastos Gerais'!$F$4:$F$1076='Gastos das Atividades'!$B8),-('Gastos das Atividades'!S$1&gt;='Gastos Gerais'!$D$4:$D$1076),-('Gastos das Atividades'!S$1&lt;='Gastos Gerais'!$E$4:$E$1076),-('Gastos Gerais'!$C$4:$C$1076))</f>
        <v>0</v>
      </c>
      <c r="T8" s="147">
        <f>SUMPRODUCT(-('Gastos Gerais'!$F$4:$F$1076='Gastos das Atividades'!$B8),-('Gastos das Atividades'!T$1&gt;='Gastos Gerais'!$D$4:$D$1076),-('Gastos das Atividades'!T$1&lt;='Gastos Gerais'!$E$4:$E$1076),-('Gastos Gerais'!$C$4:$C$1076))</f>
        <v>0</v>
      </c>
      <c r="U8" s="147">
        <f>SUMPRODUCT(-('Gastos Gerais'!$F$4:$F$1076='Gastos das Atividades'!$B8),-('Gastos das Atividades'!U$1&gt;='Gastos Gerais'!$D$4:$D$1076),-('Gastos das Atividades'!U$1&lt;='Gastos Gerais'!$E$4:$E$1076),-('Gastos Gerais'!$C$4:$C$1076))</f>
        <v>0</v>
      </c>
      <c r="V8" s="147">
        <f>SUMPRODUCT(-('Gastos Gerais'!$F$4:$F$1076='Gastos das Atividades'!$B8),-('Gastos das Atividades'!V$1&gt;='Gastos Gerais'!$D$4:$D$1076),-('Gastos das Atividades'!V$1&lt;='Gastos Gerais'!$E$4:$E$1076),-('Gastos Gerais'!$C$4:$C$1076))</f>
        <v>0</v>
      </c>
      <c r="W8" s="147">
        <f>SUMPRODUCT(-('Gastos Gerais'!$F$4:$F$1076='Gastos das Atividades'!$B8),-('Gastos das Atividades'!W$1&gt;='Gastos Gerais'!$D$4:$D$1076),-('Gastos das Atividades'!W$1&lt;='Gastos Gerais'!$E$4:$E$1076),-('Gastos Gerais'!$C$4:$C$1076))</f>
        <v>0</v>
      </c>
      <c r="X8" s="147">
        <f>SUMPRODUCT(-('Gastos Gerais'!$F$4:$F$1076='Gastos das Atividades'!$B8),-('Gastos das Atividades'!X$1&gt;='Gastos Gerais'!$D$4:$D$1076),-('Gastos das Atividades'!X$1&lt;='Gastos Gerais'!$E$4:$E$1076),-('Gastos Gerais'!$C$4:$C$1076))</f>
        <v>0</v>
      </c>
      <c r="Y8" s="147">
        <f>SUMPRODUCT(-('Gastos Gerais'!$F$4:$F$1076='Gastos das Atividades'!$B8),-('Gastos das Atividades'!Y$1&gt;='Gastos Gerais'!$D$4:$D$1076),-('Gastos das Atividades'!Y$1&lt;='Gastos Gerais'!$E$4:$E$1076),-('Gastos Gerais'!$C$4:$C$1076))</f>
        <v>0</v>
      </c>
      <c r="Z8" s="147">
        <f>SUMPRODUCT(-('Gastos Gerais'!$F$4:$F$1076='Gastos das Atividades'!$B8),-('Gastos das Atividades'!Z$1&gt;='Gastos Gerais'!$D$4:$D$1076),-('Gastos das Atividades'!Z$1&lt;='Gastos Gerais'!$E$4:$E$1076),-('Gastos Gerais'!$C$4:$C$1076))</f>
        <v>0</v>
      </c>
      <c r="AA8" s="147">
        <f>SUMPRODUCT(-('Gastos Gerais'!$F$4:$F$1076='Gastos das Atividades'!$B8),-('Gastos das Atividades'!AA$1&gt;='Gastos Gerais'!$D$4:$D$1076),-('Gastos das Atividades'!AA$1&lt;='Gastos Gerais'!$E$4:$E$1076),-('Gastos Gerais'!$C$4:$C$1076))</f>
        <v>0</v>
      </c>
      <c r="AB8" s="147">
        <f>SUMPRODUCT(-('Gastos Gerais'!$F$4:$F$1076='Gastos das Atividades'!$B8),-('Gastos das Atividades'!AB$1&gt;='Gastos Gerais'!$D$4:$D$1076),-('Gastos das Atividades'!AB$1&lt;='Gastos Gerais'!$E$4:$E$1076),-('Gastos Gerais'!$C$4:$C$1076))</f>
        <v>0</v>
      </c>
      <c r="AC8" s="147">
        <f>SUMPRODUCT(-('Gastos Gerais'!$F$4:$F$1076='Gastos das Atividades'!$B8),-('Gastos das Atividades'!AC$1&gt;='Gastos Gerais'!$D$4:$D$1076),-('Gastos das Atividades'!AC$1&lt;='Gastos Gerais'!$E$4:$E$1076),-('Gastos Gerais'!$C$4:$C$1076))</f>
        <v>0</v>
      </c>
      <c r="AD8" s="147">
        <f>SUMPRODUCT(-('Gastos Gerais'!$F$4:$F$1076='Gastos das Atividades'!$B8),-('Gastos das Atividades'!AD$1&gt;='Gastos Gerais'!$D$4:$D$1076),-('Gastos das Atividades'!AD$1&lt;='Gastos Gerais'!$E$4:$E$1076),-('Gastos Gerais'!$C$4:$C$1076))</f>
        <v>0</v>
      </c>
      <c r="AE8" s="147">
        <f>SUMPRODUCT(-('Gastos Gerais'!$F$4:$F$1076='Gastos das Atividades'!$B8),-('Gastos das Atividades'!AE$1&gt;='Gastos Gerais'!$D$4:$D$1076),-('Gastos das Atividades'!AE$1&lt;='Gastos Gerais'!$E$4:$E$1076),-('Gastos Gerais'!$C$4:$C$1076))</f>
        <v>0</v>
      </c>
      <c r="AF8" s="147">
        <f>SUMPRODUCT(-('Gastos Gerais'!$F$4:$F$1076='Gastos das Atividades'!$B8),-('Gastos das Atividades'!AF$1&gt;='Gastos Gerais'!$D$4:$D$1076),-('Gastos das Atividades'!AF$1&lt;='Gastos Gerais'!$E$4:$E$1076),-('Gastos Gerais'!$C$4:$C$1076))</f>
        <v>0</v>
      </c>
      <c r="AG8" s="147">
        <f>SUMPRODUCT(-('Gastos Gerais'!$F$4:$F$1076='Gastos das Atividades'!$B8),-('Gastos das Atividades'!AG$1&gt;='Gastos Gerais'!$D$4:$D$1076),-('Gastos das Atividades'!AG$1&lt;='Gastos Gerais'!$E$4:$E$1076),-('Gastos Gerais'!$C$4:$C$1076))</f>
        <v>0</v>
      </c>
      <c r="AH8" s="147">
        <f>SUMPRODUCT(-('Gastos Gerais'!$F$4:$F$1076='Gastos das Atividades'!$B8),-('Gastos das Atividades'!AH$1&gt;='Gastos Gerais'!$D$4:$D$1076),-('Gastos das Atividades'!AH$1&lt;='Gastos Gerais'!$E$4:$E$1076),-('Gastos Gerais'!$C$4:$C$1076))</f>
        <v>0</v>
      </c>
      <c r="AI8" s="147">
        <f>SUMPRODUCT(-('Gastos Gerais'!$F$4:$F$1076='Gastos das Atividades'!$B8),-('Gastos das Atividades'!AI$1&gt;='Gastos Gerais'!$D$4:$D$1076),-('Gastos das Atividades'!AI$1&lt;='Gastos Gerais'!$E$4:$E$1076),-('Gastos Gerais'!$C$4:$C$1076))</f>
        <v>0</v>
      </c>
      <c r="AJ8" s="147">
        <f>SUMPRODUCT(-('Gastos Gerais'!$F$4:$F$1076='Gastos das Atividades'!$B8),-('Gastos das Atividades'!AJ$1&gt;='Gastos Gerais'!$D$4:$D$1076),-('Gastos das Atividades'!AJ$1&lt;='Gastos Gerais'!$E$4:$E$1076),-('Gastos Gerais'!$C$4:$C$1076))</f>
        <v>0</v>
      </c>
      <c r="AK8" s="147">
        <f>SUMPRODUCT(-('Gastos Gerais'!$F$4:$F$1076='Gastos das Atividades'!$B8),-('Gastos das Atividades'!AK$1&gt;='Gastos Gerais'!$D$4:$D$1076),-('Gastos das Atividades'!AK$1&lt;='Gastos Gerais'!$E$4:$E$1076),-('Gastos Gerais'!$C$4:$C$1076))</f>
        <v>0</v>
      </c>
      <c r="AL8" s="147">
        <f>SUMPRODUCT(-('Gastos Gerais'!$F$4:$F$1076='Gastos das Atividades'!$B8),-('Gastos das Atividades'!AL$1&gt;='Gastos Gerais'!$D$4:$D$1076),-('Gastos das Atividades'!AL$1&lt;='Gastos Gerais'!$E$4:$E$1076),-('Gastos Gerais'!$C$4:$C$1076))</f>
        <v>0</v>
      </c>
      <c r="AM8" s="147">
        <f>SUMPRODUCT(-('Gastos Gerais'!$F$4:$F$1076='Gastos das Atividades'!$B8),-('Gastos das Atividades'!AM$1&gt;='Gastos Gerais'!$D$4:$D$1076),-('Gastos das Atividades'!AM$1&lt;='Gastos Gerais'!$E$4:$E$1076),-('Gastos Gerais'!$C$4:$C$1076))</f>
        <v>0</v>
      </c>
      <c r="AN8" s="147">
        <f>SUMPRODUCT(-('Gastos Gerais'!$F$4:$F$1076='Gastos das Atividades'!$B8),-('Gastos das Atividades'!AN$1&gt;='Gastos Gerais'!$D$4:$D$1076),-('Gastos das Atividades'!AN$1&lt;='Gastos Gerais'!$E$4:$E$1076),-('Gastos Gerais'!$C$4:$C$1076))</f>
        <v>0</v>
      </c>
      <c r="AO8" s="147">
        <f>SUMPRODUCT(-('Gastos Gerais'!$F$4:$F$1076='Gastos das Atividades'!$B8),-('Gastos das Atividades'!AO$1&gt;='Gastos Gerais'!$D$4:$D$1076),-('Gastos das Atividades'!AO$1&lt;='Gastos Gerais'!$E$4:$E$1076),-('Gastos Gerais'!$C$4:$C$1076))</f>
        <v>0</v>
      </c>
      <c r="AP8" s="147">
        <f>SUMPRODUCT(-('Gastos Gerais'!$F$4:$F$1076='Gastos das Atividades'!$B8),-('Gastos das Atividades'!AP$1&gt;='Gastos Gerais'!$D$4:$D$1076),-('Gastos das Atividades'!AP$1&lt;='Gastos Gerais'!$E$4:$E$1076),-('Gastos Gerais'!$C$4:$C$1076))</f>
        <v>0</v>
      </c>
      <c r="AQ8" s="147">
        <f>SUMPRODUCT(-('Gastos Gerais'!$F$4:$F$1076='Gastos das Atividades'!$B8),-('Gastos das Atividades'!AQ$1&gt;='Gastos Gerais'!$D$4:$D$1076),-('Gastos das Atividades'!AQ$1&lt;='Gastos Gerais'!$E$4:$E$1076),-('Gastos Gerais'!$C$4:$C$1076))</f>
        <v>0</v>
      </c>
      <c r="AR8" s="147">
        <f>SUMPRODUCT(-('Gastos Gerais'!$F$4:$F$1076='Gastos das Atividades'!$B8),-('Gastos das Atividades'!AR$1&gt;='Gastos Gerais'!$D$4:$D$1076),-('Gastos das Atividades'!AR$1&lt;='Gastos Gerais'!$E$4:$E$1076),-('Gastos Gerais'!$C$4:$C$1076))</f>
        <v>0</v>
      </c>
      <c r="AS8" s="147">
        <f>SUMPRODUCT(-('Gastos Gerais'!$F$4:$F$1076='Gastos das Atividades'!$B8),-('Gastos das Atividades'!AS$1&gt;='Gastos Gerais'!$D$4:$D$1076),-('Gastos das Atividades'!AS$1&lt;='Gastos Gerais'!$E$4:$E$1076),-('Gastos Gerais'!$C$4:$C$1076))</f>
        <v>0</v>
      </c>
      <c r="AT8" s="147">
        <f>SUMPRODUCT(-('Gastos Gerais'!$F$4:$F$1076='Gastos das Atividades'!$B8),-('Gastos das Atividades'!AT$1&gt;='Gastos Gerais'!$D$4:$D$1076),-('Gastos das Atividades'!AT$1&lt;='Gastos Gerais'!$E$4:$E$1076),-('Gastos Gerais'!$C$4:$C$1076))</f>
        <v>0</v>
      </c>
      <c r="AU8" s="147">
        <f>SUMPRODUCT(-('Gastos Gerais'!$F$4:$F$1076='Gastos das Atividades'!$B8),-('Gastos das Atividades'!AU$1&gt;='Gastos Gerais'!$D$4:$D$1076),-('Gastos das Atividades'!AU$1&lt;='Gastos Gerais'!$E$4:$E$1076),-('Gastos Gerais'!$C$4:$C$1076))</f>
        <v>0</v>
      </c>
      <c r="AV8" s="147">
        <f>SUMPRODUCT(-('Gastos Gerais'!$F$4:$F$1076='Gastos das Atividades'!$B8),-('Gastos das Atividades'!AV$1&gt;='Gastos Gerais'!$D$4:$D$1076),-('Gastos das Atividades'!AV$1&lt;='Gastos Gerais'!$E$4:$E$1076),-('Gastos Gerais'!$C$4:$C$1076))</f>
        <v>0</v>
      </c>
      <c r="AW8" s="147">
        <f>SUMPRODUCT(-('Gastos Gerais'!$F$4:$F$1076='Gastos das Atividades'!$B8),-('Gastos das Atividades'!AW$1&gt;='Gastos Gerais'!$D$4:$D$1076),-('Gastos das Atividades'!AW$1&lt;='Gastos Gerais'!$E$4:$E$1076),-('Gastos Gerais'!$C$4:$C$1076))</f>
        <v>0</v>
      </c>
      <c r="AX8" s="147">
        <f>SUMPRODUCT(-('Gastos Gerais'!$F$4:$F$1076='Gastos das Atividades'!$B8),-('Gastos das Atividades'!AX$1&gt;='Gastos Gerais'!$D$4:$D$1076),-('Gastos das Atividades'!AX$1&lt;='Gastos Gerais'!$E$4:$E$1076),-('Gastos Gerais'!$C$4:$C$1076))</f>
        <v>0</v>
      </c>
      <c r="AY8" s="147">
        <f>SUMPRODUCT(-('Gastos Gerais'!$F$4:$F$1076='Gastos das Atividades'!$B8),-('Gastos das Atividades'!AY$1&gt;='Gastos Gerais'!$D$4:$D$1076),-('Gastos das Atividades'!AY$1&lt;='Gastos Gerais'!$E$4:$E$1076),-('Gastos Gerais'!$C$4:$C$1076))</f>
        <v>0</v>
      </c>
      <c r="AZ8" s="147">
        <f>SUMPRODUCT(-('Gastos Gerais'!$F$4:$F$1076='Gastos das Atividades'!$B8),-('Gastos das Atividades'!AZ$1&gt;='Gastos Gerais'!$D$4:$D$1076),-('Gastos das Atividades'!AZ$1&lt;='Gastos Gerais'!$E$4:$E$1076),-('Gastos Gerais'!$C$4:$C$1076))</f>
        <v>0</v>
      </c>
      <c r="BA8" s="147">
        <f>SUMPRODUCT(-('Gastos Gerais'!$F$4:$F$1076='Gastos das Atividades'!$B8),-('Gastos das Atividades'!BA$1&gt;='Gastos Gerais'!$D$4:$D$1076),-('Gastos das Atividades'!BA$1&lt;='Gastos Gerais'!$E$4:$E$1076),-('Gastos Gerais'!$C$4:$C$1076))</f>
        <v>0</v>
      </c>
      <c r="BB8" s="147">
        <f>SUMPRODUCT(-('Gastos Gerais'!$F$4:$F$1076='Gastos das Atividades'!$B8),-('Gastos das Atividades'!BB$1&gt;='Gastos Gerais'!$D$4:$D$1076),-('Gastos das Atividades'!BB$1&lt;='Gastos Gerais'!$E$4:$E$1076),-('Gastos Gerais'!$C$4:$C$1076))</f>
        <v>0</v>
      </c>
      <c r="BC8" s="147">
        <f>SUMPRODUCT(-('Gastos Gerais'!$F$4:$F$1076='Gastos das Atividades'!$B8),-('Gastos das Atividades'!BC$1&gt;='Gastos Gerais'!$D$4:$D$1076),-('Gastos das Atividades'!BC$1&lt;='Gastos Gerais'!$E$4:$E$1076),-('Gastos Gerais'!$C$4:$C$1076))</f>
        <v>0</v>
      </c>
      <c r="BD8" s="147">
        <f>SUMPRODUCT(-('Gastos Gerais'!$F$4:$F$1076='Gastos das Atividades'!$B8),-('Gastos das Atividades'!BD$1&gt;='Gastos Gerais'!$D$4:$D$1076),-('Gastos das Atividades'!BD$1&lt;='Gastos Gerais'!$E$4:$E$1076),-('Gastos Gerais'!$C$4:$C$1076))</f>
        <v>0</v>
      </c>
      <c r="BE8" s="147">
        <f>SUMPRODUCT(-('Gastos Gerais'!$F$4:$F$1076='Gastos das Atividades'!$B8),-('Gastos das Atividades'!BE$1&gt;='Gastos Gerais'!$D$4:$D$1076),-('Gastos das Atividades'!BE$1&lt;='Gastos Gerais'!$E$4:$E$1076),-('Gastos Gerais'!$C$4:$C$1076))</f>
        <v>0</v>
      </c>
      <c r="BF8" s="147">
        <f>SUMPRODUCT(-('Gastos Gerais'!$F$4:$F$1076='Gastos das Atividades'!$B8),-('Gastos das Atividades'!BF$1&gt;='Gastos Gerais'!$D$4:$D$1076),-('Gastos das Atividades'!BF$1&lt;='Gastos Gerais'!$E$4:$E$1076),-('Gastos Gerais'!$C$4:$C$1076))</f>
        <v>0</v>
      </c>
      <c r="BG8" s="147">
        <f>SUMPRODUCT(-('Gastos Gerais'!$F$4:$F$1076='Gastos das Atividades'!$B8),-('Gastos das Atividades'!BG$1&gt;='Gastos Gerais'!$D$4:$D$1076),-('Gastos das Atividades'!BG$1&lt;='Gastos Gerais'!$E$4:$E$1076),-('Gastos Gerais'!$C$4:$C$1076))</f>
        <v>0</v>
      </c>
      <c r="BH8" s="147">
        <f>SUMPRODUCT(-('Gastos Gerais'!$F$4:$F$1076='Gastos das Atividades'!$B8),-('Gastos das Atividades'!BH$1&gt;='Gastos Gerais'!$D$4:$D$1076),-('Gastos das Atividades'!BH$1&lt;='Gastos Gerais'!$E$4:$E$1076),-('Gastos Gerais'!$C$4:$C$1076))</f>
        <v>0</v>
      </c>
      <c r="BI8" s="147">
        <f>SUMPRODUCT(-('Gastos Gerais'!$F$4:$F$1076='Gastos das Atividades'!$B8),-('Gastos das Atividades'!BI$1&gt;='Gastos Gerais'!$D$4:$D$1076),-('Gastos das Atividades'!BI$1&lt;='Gastos Gerais'!$E$4:$E$1076),-('Gastos Gerais'!$C$4:$C$1076))</f>
        <v>0</v>
      </c>
      <c r="BJ8" s="147">
        <f>SUMPRODUCT(-('Gastos Gerais'!$F$4:$F$1076='Gastos das Atividades'!$B8),-('Gastos das Atividades'!BJ$1&gt;='Gastos Gerais'!$D$4:$D$1076),-('Gastos das Atividades'!BJ$1&lt;='Gastos Gerais'!$E$4:$E$1076),-('Gastos Gerais'!$C$4:$C$1076))</f>
        <v>0</v>
      </c>
      <c r="BK8" s="295">
        <f t="shared" si="8"/>
        <v>48200</v>
      </c>
      <c r="BL8" s="147">
        <f t="shared" si="9"/>
        <v>0</v>
      </c>
      <c r="BM8" s="147">
        <f t="shared" si="10"/>
        <v>0</v>
      </c>
      <c r="BN8" s="147">
        <f t="shared" si="11"/>
        <v>0</v>
      </c>
      <c r="BO8" s="147">
        <f t="shared" si="12"/>
        <v>0</v>
      </c>
      <c r="BP8" s="296">
        <f t="shared" si="2"/>
        <v>48200</v>
      </c>
      <c r="BQ8" s="152">
        <f t="shared" si="3"/>
        <v>5.1405565225052519E-3</v>
      </c>
      <c r="BR8" s="152">
        <f t="shared" si="4"/>
        <v>0</v>
      </c>
      <c r="BS8" s="152">
        <f t="shared" si="5"/>
        <v>0</v>
      </c>
      <c r="BT8" s="152">
        <f t="shared" si="13"/>
        <v>0</v>
      </c>
      <c r="BU8" s="152">
        <f t="shared" si="13"/>
        <v>0</v>
      </c>
      <c r="BV8" s="297">
        <f t="shared" si="7"/>
        <v>5.1405565225052519E-3</v>
      </c>
    </row>
    <row r="9" spans="1:75">
      <c r="A9" s="298">
        <v>5</v>
      </c>
      <c r="B9" s="320" t="s">
        <v>120</v>
      </c>
      <c r="C9" s="147">
        <f>SUMPRODUCT(-('Gastos Gerais'!$F$4:$F$1076='Gastos das Atividades'!$B9),-('Gastos das Atividades'!C$1&gt;='Gastos Gerais'!$D$4:$D$1076),-('Gastos das Atividades'!C$1&lt;='Gastos Gerais'!$E$4:$E$1076),-('Gastos Gerais'!$C$4:$C$1076))</f>
        <v>0</v>
      </c>
      <c r="D9" s="147">
        <f>SUMPRODUCT(-('Gastos Gerais'!$F$4:$F$1076='Gastos das Atividades'!$B9),-('Gastos das Atividades'!D$1&gt;='Gastos Gerais'!$D$4:$D$1076),-('Gastos das Atividades'!D$1&lt;='Gastos Gerais'!$E$4:$E$1076),-('Gastos Gerais'!$C$4:$C$1076))</f>
        <v>0</v>
      </c>
      <c r="E9" s="147">
        <f>SUMPRODUCT(-('Gastos Gerais'!$F$4:$F$1076='Gastos das Atividades'!$B9),-('Gastos das Atividades'!E$1&gt;='Gastos Gerais'!$D$4:$D$1076),-('Gastos das Atividades'!E$1&lt;='Gastos Gerais'!$E$4:$E$1076),-('Gastos Gerais'!$C$4:$C$1076))</f>
        <v>0</v>
      </c>
      <c r="F9" s="147">
        <f>SUMPRODUCT(-('Gastos Gerais'!$F$4:$F$1076='Gastos das Atividades'!$B9),-('Gastos das Atividades'!F$1&gt;='Gastos Gerais'!$D$4:$D$1076),-('Gastos das Atividades'!F$1&lt;='Gastos Gerais'!$E$4:$E$1076),-('Gastos Gerais'!$C$4:$C$1076))</f>
        <v>0</v>
      </c>
      <c r="G9" s="147">
        <f>SUMPRODUCT(-('Gastos Gerais'!$F$4:$F$1076='Gastos das Atividades'!$B9),-('Gastos das Atividades'!G$1&gt;='Gastos Gerais'!$D$4:$D$1076),-('Gastos das Atividades'!G$1&lt;='Gastos Gerais'!$E$4:$E$1076),-('Gastos Gerais'!$C$4:$C$1076))</f>
        <v>0</v>
      </c>
      <c r="H9" s="147">
        <f>SUMPRODUCT(-('Gastos Gerais'!$F$4:$F$1076='Gastos das Atividades'!$B9),-('Gastos das Atividades'!H$1&gt;='Gastos Gerais'!$D$4:$D$1076),-('Gastos das Atividades'!H$1&lt;='Gastos Gerais'!$E$4:$E$1076),-('Gastos Gerais'!$C$4:$C$1076))</f>
        <v>0</v>
      </c>
      <c r="I9" s="147">
        <f>SUMPRODUCT(-('Gastos Gerais'!$F$4:$F$1076='Gastos das Atividades'!$B9),-('Gastos das Atividades'!I$1&gt;='Gastos Gerais'!$D$4:$D$1076),-('Gastos das Atividades'!I$1&lt;='Gastos Gerais'!$E$4:$E$1076),-('Gastos Gerais'!$C$4:$C$1076))</f>
        <v>0</v>
      </c>
      <c r="J9" s="147">
        <f>SUMPRODUCT(-('Gastos Gerais'!$F$4:$F$1076='Gastos das Atividades'!$B9),-('Gastos das Atividades'!J$1&gt;='Gastos Gerais'!$D$4:$D$1076),-('Gastos das Atividades'!J$1&lt;='Gastos Gerais'!$E$4:$E$1076),-('Gastos Gerais'!$C$4:$C$1076))</f>
        <v>0</v>
      </c>
      <c r="K9" s="147">
        <f>SUMPRODUCT(-('Gastos Gerais'!$F$4:$F$1076='Gastos das Atividades'!$B9),-('Gastos das Atividades'!K$1&gt;='Gastos Gerais'!$D$4:$D$1076),-('Gastos das Atividades'!K$1&lt;='Gastos Gerais'!$E$4:$E$1076),-('Gastos Gerais'!$C$4:$C$1076))</f>
        <v>0</v>
      </c>
      <c r="L9" s="147">
        <f>SUMPRODUCT(-('Gastos Gerais'!$F$4:$F$1076='Gastos das Atividades'!$B9),-('Gastos das Atividades'!L$1&gt;='Gastos Gerais'!$D$4:$D$1076),-('Gastos das Atividades'!L$1&lt;='Gastos Gerais'!$E$4:$E$1076),-('Gastos Gerais'!$C$4:$C$1076))</f>
        <v>0</v>
      </c>
      <c r="M9" s="147">
        <f>SUMPRODUCT(-('Gastos Gerais'!$F$4:$F$1076='Gastos das Atividades'!$B9),-('Gastos das Atividades'!M$1&gt;='Gastos Gerais'!$D$4:$D$1076),-('Gastos das Atividades'!M$1&lt;='Gastos Gerais'!$E$4:$E$1076),-('Gastos Gerais'!$C$4:$C$1076))</f>
        <v>0</v>
      </c>
      <c r="N9" s="147">
        <f>SUMPRODUCT(-('Gastos Gerais'!$F$4:$F$1076='Gastos das Atividades'!$B9),-('Gastos das Atividades'!N$1&gt;='Gastos Gerais'!$D$4:$D$1076),-('Gastos das Atividades'!N$1&lt;='Gastos Gerais'!$E$4:$E$1076),-('Gastos Gerais'!$C$4:$C$1076))</f>
        <v>0</v>
      </c>
      <c r="O9" s="147">
        <f>SUMPRODUCT(-('Gastos Gerais'!$F$4:$F$1076='Gastos das Atividades'!$B9),-('Gastos das Atividades'!O$1&gt;='Gastos Gerais'!$D$4:$D$1076),-('Gastos das Atividades'!O$1&lt;='Gastos Gerais'!$E$4:$E$1076),-('Gastos Gerais'!$C$4:$C$1076))</f>
        <v>12500</v>
      </c>
      <c r="P9" s="147">
        <f>SUMPRODUCT(-('Gastos Gerais'!$F$4:$F$1076='Gastos das Atividades'!$B9),-('Gastos das Atividades'!P$1&gt;='Gastos Gerais'!$D$4:$D$1076),-('Gastos das Atividades'!P$1&lt;='Gastos Gerais'!$E$4:$E$1076),-('Gastos Gerais'!$C$4:$C$1076))</f>
        <v>12500</v>
      </c>
      <c r="Q9" s="147">
        <f>SUMPRODUCT(-('Gastos Gerais'!$F$4:$F$1076='Gastos das Atividades'!$B9),-('Gastos das Atividades'!Q$1&gt;='Gastos Gerais'!$D$4:$D$1076),-('Gastos das Atividades'!Q$1&lt;='Gastos Gerais'!$E$4:$E$1076),-('Gastos Gerais'!$C$4:$C$1076))</f>
        <v>12500</v>
      </c>
      <c r="R9" s="147">
        <f>SUMPRODUCT(-('Gastos Gerais'!$F$4:$F$1076='Gastos das Atividades'!$B9),-('Gastos das Atividades'!R$1&gt;='Gastos Gerais'!$D$4:$D$1076),-('Gastos das Atividades'!R$1&lt;='Gastos Gerais'!$E$4:$E$1076),-('Gastos Gerais'!$C$4:$C$1076))</f>
        <v>12500</v>
      </c>
      <c r="S9" s="147">
        <f>SUMPRODUCT(-('Gastos Gerais'!$F$4:$F$1076='Gastos das Atividades'!$B9),-('Gastos das Atividades'!S$1&gt;='Gastos Gerais'!$D$4:$D$1076),-('Gastos das Atividades'!S$1&lt;='Gastos Gerais'!$E$4:$E$1076),-('Gastos Gerais'!$C$4:$C$1076))</f>
        <v>0</v>
      </c>
      <c r="T9" s="147">
        <f>SUMPRODUCT(-('Gastos Gerais'!$F$4:$F$1076='Gastos das Atividades'!$B9),-('Gastos das Atividades'!T$1&gt;='Gastos Gerais'!$D$4:$D$1076),-('Gastos das Atividades'!T$1&lt;='Gastos Gerais'!$E$4:$E$1076),-('Gastos Gerais'!$C$4:$C$1076))</f>
        <v>0</v>
      </c>
      <c r="U9" s="147">
        <f>SUMPRODUCT(-('Gastos Gerais'!$F$4:$F$1076='Gastos das Atividades'!$B9),-('Gastos das Atividades'!U$1&gt;='Gastos Gerais'!$D$4:$D$1076),-('Gastos das Atividades'!U$1&lt;='Gastos Gerais'!$E$4:$E$1076),-('Gastos Gerais'!$C$4:$C$1076))</f>
        <v>0</v>
      </c>
      <c r="V9" s="147">
        <f>SUMPRODUCT(-('Gastos Gerais'!$F$4:$F$1076='Gastos das Atividades'!$B9),-('Gastos das Atividades'!V$1&gt;='Gastos Gerais'!$D$4:$D$1076),-('Gastos das Atividades'!V$1&lt;='Gastos Gerais'!$E$4:$E$1076),-('Gastos Gerais'!$C$4:$C$1076))</f>
        <v>0</v>
      </c>
      <c r="W9" s="147">
        <f>SUMPRODUCT(-('Gastos Gerais'!$F$4:$F$1076='Gastos das Atividades'!$B9),-('Gastos das Atividades'!W$1&gt;='Gastos Gerais'!$D$4:$D$1076),-('Gastos das Atividades'!W$1&lt;='Gastos Gerais'!$E$4:$E$1076),-('Gastos Gerais'!$C$4:$C$1076))</f>
        <v>0</v>
      </c>
      <c r="X9" s="147">
        <f>SUMPRODUCT(-('Gastos Gerais'!$F$4:$F$1076='Gastos das Atividades'!$B9),-('Gastos das Atividades'!X$1&gt;='Gastos Gerais'!$D$4:$D$1076),-('Gastos das Atividades'!X$1&lt;='Gastos Gerais'!$E$4:$E$1076),-('Gastos Gerais'!$C$4:$C$1076))</f>
        <v>0</v>
      </c>
      <c r="Y9" s="147">
        <f>SUMPRODUCT(-('Gastos Gerais'!$F$4:$F$1076='Gastos das Atividades'!$B9),-('Gastos das Atividades'!Y$1&gt;='Gastos Gerais'!$D$4:$D$1076),-('Gastos das Atividades'!Y$1&lt;='Gastos Gerais'!$E$4:$E$1076),-('Gastos Gerais'!$C$4:$C$1076))</f>
        <v>0</v>
      </c>
      <c r="Z9" s="147">
        <f>SUMPRODUCT(-('Gastos Gerais'!$F$4:$F$1076='Gastos das Atividades'!$B9),-('Gastos das Atividades'!Z$1&gt;='Gastos Gerais'!$D$4:$D$1076),-('Gastos das Atividades'!Z$1&lt;='Gastos Gerais'!$E$4:$E$1076),-('Gastos Gerais'!$C$4:$C$1076))</f>
        <v>0</v>
      </c>
      <c r="AA9" s="147">
        <f>SUMPRODUCT(-('Gastos Gerais'!$F$4:$F$1076='Gastos das Atividades'!$B9),-('Gastos das Atividades'!AA$1&gt;='Gastos Gerais'!$D$4:$D$1076),-('Gastos das Atividades'!AA$1&lt;='Gastos Gerais'!$E$4:$E$1076),-('Gastos Gerais'!$C$4:$C$1076))</f>
        <v>0</v>
      </c>
      <c r="AB9" s="147">
        <f>SUMPRODUCT(-('Gastos Gerais'!$F$4:$F$1076='Gastos das Atividades'!$B9),-('Gastos das Atividades'!AB$1&gt;='Gastos Gerais'!$D$4:$D$1076),-('Gastos das Atividades'!AB$1&lt;='Gastos Gerais'!$E$4:$E$1076),-('Gastos Gerais'!$C$4:$C$1076))</f>
        <v>0</v>
      </c>
      <c r="AC9" s="147">
        <f>SUMPRODUCT(-('Gastos Gerais'!$F$4:$F$1076='Gastos das Atividades'!$B9),-('Gastos das Atividades'!AC$1&gt;='Gastos Gerais'!$D$4:$D$1076),-('Gastos das Atividades'!AC$1&lt;='Gastos Gerais'!$E$4:$E$1076),-('Gastos Gerais'!$C$4:$C$1076))</f>
        <v>0</v>
      </c>
      <c r="AD9" s="147">
        <f>SUMPRODUCT(-('Gastos Gerais'!$F$4:$F$1076='Gastos das Atividades'!$B9),-('Gastos das Atividades'!AD$1&gt;='Gastos Gerais'!$D$4:$D$1076),-('Gastos das Atividades'!AD$1&lt;='Gastos Gerais'!$E$4:$E$1076),-('Gastos Gerais'!$C$4:$C$1076))</f>
        <v>0</v>
      </c>
      <c r="AE9" s="147">
        <f>SUMPRODUCT(-('Gastos Gerais'!$F$4:$F$1076='Gastos das Atividades'!$B9),-('Gastos das Atividades'!AE$1&gt;='Gastos Gerais'!$D$4:$D$1076),-('Gastos das Atividades'!AE$1&lt;='Gastos Gerais'!$E$4:$E$1076),-('Gastos Gerais'!$C$4:$C$1076))</f>
        <v>0</v>
      </c>
      <c r="AF9" s="147">
        <f>SUMPRODUCT(-('Gastos Gerais'!$F$4:$F$1076='Gastos das Atividades'!$B9),-('Gastos das Atividades'!AF$1&gt;='Gastos Gerais'!$D$4:$D$1076),-('Gastos das Atividades'!AF$1&lt;='Gastos Gerais'!$E$4:$E$1076),-('Gastos Gerais'!$C$4:$C$1076))</f>
        <v>0</v>
      </c>
      <c r="AG9" s="147">
        <f>SUMPRODUCT(-('Gastos Gerais'!$F$4:$F$1076='Gastos das Atividades'!$B9),-('Gastos das Atividades'!AG$1&gt;='Gastos Gerais'!$D$4:$D$1076),-('Gastos das Atividades'!AG$1&lt;='Gastos Gerais'!$E$4:$E$1076),-('Gastos Gerais'!$C$4:$C$1076))</f>
        <v>0</v>
      </c>
      <c r="AH9" s="147">
        <f>SUMPRODUCT(-('Gastos Gerais'!$F$4:$F$1076='Gastos das Atividades'!$B9),-('Gastos das Atividades'!AH$1&gt;='Gastos Gerais'!$D$4:$D$1076),-('Gastos das Atividades'!AH$1&lt;='Gastos Gerais'!$E$4:$E$1076),-('Gastos Gerais'!$C$4:$C$1076))</f>
        <v>0</v>
      </c>
      <c r="AI9" s="147">
        <f>SUMPRODUCT(-('Gastos Gerais'!$F$4:$F$1076='Gastos das Atividades'!$B9),-('Gastos das Atividades'!AI$1&gt;='Gastos Gerais'!$D$4:$D$1076),-('Gastos das Atividades'!AI$1&lt;='Gastos Gerais'!$E$4:$E$1076),-('Gastos Gerais'!$C$4:$C$1076))</f>
        <v>0</v>
      </c>
      <c r="AJ9" s="147">
        <f>SUMPRODUCT(-('Gastos Gerais'!$F$4:$F$1076='Gastos das Atividades'!$B9),-('Gastos das Atividades'!AJ$1&gt;='Gastos Gerais'!$D$4:$D$1076),-('Gastos das Atividades'!AJ$1&lt;='Gastos Gerais'!$E$4:$E$1076),-('Gastos Gerais'!$C$4:$C$1076))</f>
        <v>0</v>
      </c>
      <c r="AK9" s="147">
        <f>SUMPRODUCT(-('Gastos Gerais'!$F$4:$F$1076='Gastos das Atividades'!$B9),-('Gastos das Atividades'!AK$1&gt;='Gastos Gerais'!$D$4:$D$1076),-('Gastos das Atividades'!AK$1&lt;='Gastos Gerais'!$E$4:$E$1076),-('Gastos Gerais'!$C$4:$C$1076))</f>
        <v>0</v>
      </c>
      <c r="AL9" s="147">
        <f>SUMPRODUCT(-('Gastos Gerais'!$F$4:$F$1076='Gastos das Atividades'!$B9),-('Gastos das Atividades'!AL$1&gt;='Gastos Gerais'!$D$4:$D$1076),-('Gastos das Atividades'!AL$1&lt;='Gastos Gerais'!$E$4:$E$1076),-('Gastos Gerais'!$C$4:$C$1076))</f>
        <v>0</v>
      </c>
      <c r="AM9" s="147">
        <f>SUMPRODUCT(-('Gastos Gerais'!$F$4:$F$1076='Gastos das Atividades'!$B9),-('Gastos das Atividades'!AM$1&gt;='Gastos Gerais'!$D$4:$D$1076),-('Gastos das Atividades'!AM$1&lt;='Gastos Gerais'!$E$4:$E$1076),-('Gastos Gerais'!$C$4:$C$1076))</f>
        <v>0</v>
      </c>
      <c r="AN9" s="147">
        <f>SUMPRODUCT(-('Gastos Gerais'!$F$4:$F$1076='Gastos das Atividades'!$B9),-('Gastos das Atividades'!AN$1&gt;='Gastos Gerais'!$D$4:$D$1076),-('Gastos das Atividades'!AN$1&lt;='Gastos Gerais'!$E$4:$E$1076),-('Gastos Gerais'!$C$4:$C$1076))</f>
        <v>0</v>
      </c>
      <c r="AO9" s="147">
        <f>SUMPRODUCT(-('Gastos Gerais'!$F$4:$F$1076='Gastos das Atividades'!$B9),-('Gastos das Atividades'!AO$1&gt;='Gastos Gerais'!$D$4:$D$1076),-('Gastos das Atividades'!AO$1&lt;='Gastos Gerais'!$E$4:$E$1076),-('Gastos Gerais'!$C$4:$C$1076))</f>
        <v>0</v>
      </c>
      <c r="AP9" s="147">
        <f>SUMPRODUCT(-('Gastos Gerais'!$F$4:$F$1076='Gastos das Atividades'!$B9),-('Gastos das Atividades'!AP$1&gt;='Gastos Gerais'!$D$4:$D$1076),-('Gastos das Atividades'!AP$1&lt;='Gastos Gerais'!$E$4:$E$1076),-('Gastos Gerais'!$C$4:$C$1076))</f>
        <v>0</v>
      </c>
      <c r="AQ9" s="147">
        <f>SUMPRODUCT(-('Gastos Gerais'!$F$4:$F$1076='Gastos das Atividades'!$B9),-('Gastos das Atividades'!AQ$1&gt;='Gastos Gerais'!$D$4:$D$1076),-('Gastos das Atividades'!AQ$1&lt;='Gastos Gerais'!$E$4:$E$1076),-('Gastos Gerais'!$C$4:$C$1076))</f>
        <v>0</v>
      </c>
      <c r="AR9" s="147">
        <f>SUMPRODUCT(-('Gastos Gerais'!$F$4:$F$1076='Gastos das Atividades'!$B9),-('Gastos das Atividades'!AR$1&gt;='Gastos Gerais'!$D$4:$D$1076),-('Gastos das Atividades'!AR$1&lt;='Gastos Gerais'!$E$4:$E$1076),-('Gastos Gerais'!$C$4:$C$1076))</f>
        <v>0</v>
      </c>
      <c r="AS9" s="147">
        <f>SUMPRODUCT(-('Gastos Gerais'!$F$4:$F$1076='Gastos das Atividades'!$B9),-('Gastos das Atividades'!AS$1&gt;='Gastos Gerais'!$D$4:$D$1076),-('Gastos das Atividades'!AS$1&lt;='Gastos Gerais'!$E$4:$E$1076),-('Gastos Gerais'!$C$4:$C$1076))</f>
        <v>0</v>
      </c>
      <c r="AT9" s="147">
        <f>SUMPRODUCT(-('Gastos Gerais'!$F$4:$F$1076='Gastos das Atividades'!$B9),-('Gastos das Atividades'!AT$1&gt;='Gastos Gerais'!$D$4:$D$1076),-('Gastos das Atividades'!AT$1&lt;='Gastos Gerais'!$E$4:$E$1076),-('Gastos Gerais'!$C$4:$C$1076))</f>
        <v>0</v>
      </c>
      <c r="AU9" s="147">
        <f>SUMPRODUCT(-('Gastos Gerais'!$F$4:$F$1076='Gastos das Atividades'!$B9),-('Gastos das Atividades'!AU$1&gt;='Gastos Gerais'!$D$4:$D$1076),-('Gastos das Atividades'!AU$1&lt;='Gastos Gerais'!$E$4:$E$1076),-('Gastos Gerais'!$C$4:$C$1076))</f>
        <v>0</v>
      </c>
      <c r="AV9" s="147">
        <f>SUMPRODUCT(-('Gastos Gerais'!$F$4:$F$1076='Gastos das Atividades'!$B9),-('Gastos das Atividades'!AV$1&gt;='Gastos Gerais'!$D$4:$D$1076),-('Gastos das Atividades'!AV$1&lt;='Gastos Gerais'!$E$4:$E$1076),-('Gastos Gerais'!$C$4:$C$1076))</f>
        <v>0</v>
      </c>
      <c r="AW9" s="147">
        <f>SUMPRODUCT(-('Gastos Gerais'!$F$4:$F$1076='Gastos das Atividades'!$B9),-('Gastos das Atividades'!AW$1&gt;='Gastos Gerais'!$D$4:$D$1076),-('Gastos das Atividades'!AW$1&lt;='Gastos Gerais'!$E$4:$E$1076),-('Gastos Gerais'!$C$4:$C$1076))</f>
        <v>0</v>
      </c>
      <c r="AX9" s="147">
        <f>SUMPRODUCT(-('Gastos Gerais'!$F$4:$F$1076='Gastos das Atividades'!$B9),-('Gastos das Atividades'!AX$1&gt;='Gastos Gerais'!$D$4:$D$1076),-('Gastos das Atividades'!AX$1&lt;='Gastos Gerais'!$E$4:$E$1076),-('Gastos Gerais'!$C$4:$C$1076))</f>
        <v>0</v>
      </c>
      <c r="AY9" s="147">
        <f>SUMPRODUCT(-('Gastos Gerais'!$F$4:$F$1076='Gastos das Atividades'!$B9),-('Gastos das Atividades'!AY$1&gt;='Gastos Gerais'!$D$4:$D$1076),-('Gastos das Atividades'!AY$1&lt;='Gastos Gerais'!$E$4:$E$1076),-('Gastos Gerais'!$C$4:$C$1076))</f>
        <v>0</v>
      </c>
      <c r="AZ9" s="147">
        <f>SUMPRODUCT(-('Gastos Gerais'!$F$4:$F$1076='Gastos das Atividades'!$B9),-('Gastos das Atividades'!AZ$1&gt;='Gastos Gerais'!$D$4:$D$1076),-('Gastos das Atividades'!AZ$1&lt;='Gastos Gerais'!$E$4:$E$1076),-('Gastos Gerais'!$C$4:$C$1076))</f>
        <v>0</v>
      </c>
      <c r="BA9" s="147">
        <f>SUMPRODUCT(-('Gastos Gerais'!$F$4:$F$1076='Gastos das Atividades'!$B9),-('Gastos das Atividades'!BA$1&gt;='Gastos Gerais'!$D$4:$D$1076),-('Gastos das Atividades'!BA$1&lt;='Gastos Gerais'!$E$4:$E$1076),-('Gastos Gerais'!$C$4:$C$1076))</f>
        <v>0</v>
      </c>
      <c r="BB9" s="147">
        <f>SUMPRODUCT(-('Gastos Gerais'!$F$4:$F$1076='Gastos das Atividades'!$B9),-('Gastos das Atividades'!BB$1&gt;='Gastos Gerais'!$D$4:$D$1076),-('Gastos das Atividades'!BB$1&lt;='Gastos Gerais'!$E$4:$E$1076),-('Gastos Gerais'!$C$4:$C$1076))</f>
        <v>0</v>
      </c>
      <c r="BC9" s="147">
        <f>SUMPRODUCT(-('Gastos Gerais'!$F$4:$F$1076='Gastos das Atividades'!$B9),-('Gastos das Atividades'!BC$1&gt;='Gastos Gerais'!$D$4:$D$1076),-('Gastos das Atividades'!BC$1&lt;='Gastos Gerais'!$E$4:$E$1076),-('Gastos Gerais'!$C$4:$C$1076))</f>
        <v>0</v>
      </c>
      <c r="BD9" s="147">
        <f>SUMPRODUCT(-('Gastos Gerais'!$F$4:$F$1076='Gastos das Atividades'!$B9),-('Gastos das Atividades'!BD$1&gt;='Gastos Gerais'!$D$4:$D$1076),-('Gastos das Atividades'!BD$1&lt;='Gastos Gerais'!$E$4:$E$1076),-('Gastos Gerais'!$C$4:$C$1076))</f>
        <v>0</v>
      </c>
      <c r="BE9" s="147">
        <f>SUMPRODUCT(-('Gastos Gerais'!$F$4:$F$1076='Gastos das Atividades'!$B9),-('Gastos das Atividades'!BE$1&gt;='Gastos Gerais'!$D$4:$D$1076),-('Gastos das Atividades'!BE$1&lt;='Gastos Gerais'!$E$4:$E$1076),-('Gastos Gerais'!$C$4:$C$1076))</f>
        <v>0</v>
      </c>
      <c r="BF9" s="147">
        <f>SUMPRODUCT(-('Gastos Gerais'!$F$4:$F$1076='Gastos das Atividades'!$B9),-('Gastos das Atividades'!BF$1&gt;='Gastos Gerais'!$D$4:$D$1076),-('Gastos das Atividades'!BF$1&lt;='Gastos Gerais'!$E$4:$E$1076),-('Gastos Gerais'!$C$4:$C$1076))</f>
        <v>0</v>
      </c>
      <c r="BG9" s="147">
        <f>SUMPRODUCT(-('Gastos Gerais'!$F$4:$F$1076='Gastos das Atividades'!$B9),-('Gastos das Atividades'!BG$1&gt;='Gastos Gerais'!$D$4:$D$1076),-('Gastos das Atividades'!BG$1&lt;='Gastos Gerais'!$E$4:$E$1076),-('Gastos Gerais'!$C$4:$C$1076))</f>
        <v>0</v>
      </c>
      <c r="BH9" s="147">
        <f>SUMPRODUCT(-('Gastos Gerais'!$F$4:$F$1076='Gastos das Atividades'!$B9),-('Gastos das Atividades'!BH$1&gt;='Gastos Gerais'!$D$4:$D$1076),-('Gastos das Atividades'!BH$1&lt;='Gastos Gerais'!$E$4:$E$1076),-('Gastos Gerais'!$C$4:$C$1076))</f>
        <v>0</v>
      </c>
      <c r="BI9" s="147">
        <f>SUMPRODUCT(-('Gastos Gerais'!$F$4:$F$1076='Gastos das Atividades'!$B9),-('Gastos das Atividades'!BI$1&gt;='Gastos Gerais'!$D$4:$D$1076),-('Gastos das Atividades'!BI$1&lt;='Gastos Gerais'!$E$4:$E$1076),-('Gastos Gerais'!$C$4:$C$1076))</f>
        <v>0</v>
      </c>
      <c r="BJ9" s="147">
        <f>SUMPRODUCT(-('Gastos Gerais'!$F$4:$F$1076='Gastos das Atividades'!$B9),-('Gastos das Atividades'!BJ$1&gt;='Gastos Gerais'!$D$4:$D$1076),-('Gastos das Atividades'!BJ$1&lt;='Gastos Gerais'!$E$4:$E$1076),-('Gastos Gerais'!$C$4:$C$1076))</f>
        <v>0</v>
      </c>
      <c r="BK9" s="295">
        <f t="shared" si="8"/>
        <v>0</v>
      </c>
      <c r="BL9" s="147">
        <f t="shared" si="9"/>
        <v>50000</v>
      </c>
      <c r="BM9" s="147">
        <f t="shared" si="10"/>
        <v>0</v>
      </c>
      <c r="BN9" s="147">
        <f t="shared" si="11"/>
        <v>0</v>
      </c>
      <c r="BO9" s="147">
        <f t="shared" si="12"/>
        <v>0</v>
      </c>
      <c r="BP9" s="296">
        <f t="shared" si="2"/>
        <v>50000</v>
      </c>
      <c r="BQ9" s="152">
        <f t="shared" si="3"/>
        <v>0</v>
      </c>
      <c r="BR9" s="152">
        <f t="shared" si="4"/>
        <v>5.3325275129722533E-3</v>
      </c>
      <c r="BS9" s="152">
        <f t="shared" si="5"/>
        <v>0</v>
      </c>
      <c r="BT9" s="152">
        <f t="shared" si="13"/>
        <v>0</v>
      </c>
      <c r="BU9" s="152">
        <f t="shared" si="13"/>
        <v>0</v>
      </c>
      <c r="BV9" s="297">
        <f t="shared" si="7"/>
        <v>5.3325275129722533E-3</v>
      </c>
    </row>
    <row r="10" spans="1:75">
      <c r="A10" s="298">
        <v>6</v>
      </c>
      <c r="B10" s="320" t="s">
        <v>121</v>
      </c>
      <c r="C10" s="147">
        <f>SUMPRODUCT(-('Gastos Gerais'!$F$4:$F$1076='Gastos das Atividades'!$B10),-('Gastos das Atividades'!C$1&gt;='Gastos Gerais'!$D$4:$D$1076),-('Gastos das Atividades'!C$1&lt;='Gastos Gerais'!$E$4:$E$1076),-('Gastos Gerais'!$C$4:$C$1076))</f>
        <v>7800</v>
      </c>
      <c r="D10" s="147">
        <f>SUMPRODUCT(-('Gastos Gerais'!$F$4:$F$1076='Gastos das Atividades'!$B10),-('Gastos das Atividades'!D$1&gt;='Gastos Gerais'!$D$4:$D$1076),-('Gastos das Atividades'!D$1&lt;='Gastos Gerais'!$E$4:$E$1076),-('Gastos Gerais'!$C$4:$C$1076))</f>
        <v>7800</v>
      </c>
      <c r="E10" s="147">
        <f>SUMPRODUCT(-('Gastos Gerais'!$F$4:$F$1076='Gastos das Atividades'!$B10),-('Gastos das Atividades'!E$1&gt;='Gastos Gerais'!$D$4:$D$1076),-('Gastos das Atividades'!E$1&lt;='Gastos Gerais'!$E$4:$E$1076),-('Gastos Gerais'!$C$4:$C$1076))</f>
        <v>7800</v>
      </c>
      <c r="F10" s="147">
        <f>SUMPRODUCT(-('Gastos Gerais'!$F$4:$F$1076='Gastos das Atividades'!$B10),-('Gastos das Atividades'!F$1&gt;='Gastos Gerais'!$D$4:$D$1076),-('Gastos das Atividades'!F$1&lt;='Gastos Gerais'!$E$4:$E$1076),-('Gastos Gerais'!$C$4:$C$1076))</f>
        <v>7800</v>
      </c>
      <c r="G10" s="147">
        <f>SUMPRODUCT(-('Gastos Gerais'!$F$4:$F$1076='Gastos das Atividades'!$B10),-('Gastos das Atividades'!G$1&gt;='Gastos Gerais'!$D$4:$D$1076),-('Gastos das Atividades'!G$1&lt;='Gastos Gerais'!$E$4:$E$1076),-('Gastos Gerais'!$C$4:$C$1076))</f>
        <v>7800</v>
      </c>
      <c r="H10" s="147">
        <f>SUMPRODUCT(-('Gastos Gerais'!$F$4:$F$1076='Gastos das Atividades'!$B10),-('Gastos das Atividades'!H$1&gt;='Gastos Gerais'!$D$4:$D$1076),-('Gastos das Atividades'!H$1&lt;='Gastos Gerais'!$E$4:$E$1076),-('Gastos Gerais'!$C$4:$C$1076))</f>
        <v>7800</v>
      </c>
      <c r="I10" s="147">
        <f>SUMPRODUCT(-('Gastos Gerais'!$F$4:$F$1076='Gastos das Atividades'!$B10),-('Gastos das Atividades'!I$1&gt;='Gastos Gerais'!$D$4:$D$1076),-('Gastos das Atividades'!I$1&lt;='Gastos Gerais'!$E$4:$E$1076),-('Gastos Gerais'!$C$4:$C$1076))</f>
        <v>7800</v>
      </c>
      <c r="J10" s="147">
        <f>SUMPRODUCT(-('Gastos Gerais'!$F$4:$F$1076='Gastos das Atividades'!$B10),-('Gastos das Atividades'!J$1&gt;='Gastos Gerais'!$D$4:$D$1076),-('Gastos das Atividades'!J$1&lt;='Gastos Gerais'!$E$4:$E$1076),-('Gastos Gerais'!$C$4:$C$1076))</f>
        <v>7800</v>
      </c>
      <c r="K10" s="147">
        <f>SUMPRODUCT(-('Gastos Gerais'!$F$4:$F$1076='Gastos das Atividades'!$B10),-('Gastos das Atividades'!K$1&gt;='Gastos Gerais'!$D$4:$D$1076),-('Gastos das Atividades'!K$1&lt;='Gastos Gerais'!$E$4:$E$1076),-('Gastos Gerais'!$C$4:$C$1076))</f>
        <v>7800</v>
      </c>
      <c r="L10" s="147">
        <f>SUMPRODUCT(-('Gastos Gerais'!$F$4:$F$1076='Gastos das Atividades'!$B10),-('Gastos das Atividades'!L$1&gt;='Gastos Gerais'!$D$4:$D$1076),-('Gastos das Atividades'!L$1&lt;='Gastos Gerais'!$E$4:$E$1076),-('Gastos Gerais'!$C$4:$C$1076))</f>
        <v>7800</v>
      </c>
      <c r="M10" s="147">
        <f>SUMPRODUCT(-('Gastos Gerais'!$F$4:$F$1076='Gastos das Atividades'!$B10),-('Gastos das Atividades'!M$1&gt;='Gastos Gerais'!$D$4:$D$1076),-('Gastos das Atividades'!M$1&lt;='Gastos Gerais'!$E$4:$E$1076),-('Gastos Gerais'!$C$4:$C$1076))</f>
        <v>7800</v>
      </c>
      <c r="N10" s="147">
        <f>SUMPRODUCT(-('Gastos Gerais'!$F$4:$F$1076='Gastos das Atividades'!$B10),-('Gastos das Atividades'!N$1&gt;='Gastos Gerais'!$D$4:$D$1076),-('Gastos das Atividades'!N$1&lt;='Gastos Gerais'!$E$4:$E$1076),-('Gastos Gerais'!$C$4:$C$1076))</f>
        <v>7800</v>
      </c>
      <c r="O10" s="147">
        <f>SUMPRODUCT(-('Gastos Gerais'!$F$4:$F$1076='Gastos das Atividades'!$B10),-('Gastos das Atividades'!O$1&gt;='Gastos Gerais'!$D$4:$D$1076),-('Gastos das Atividades'!O$1&lt;='Gastos Gerais'!$E$4:$E$1076),-('Gastos Gerais'!$C$4:$C$1076))</f>
        <v>7800</v>
      </c>
      <c r="P10" s="147">
        <f>SUMPRODUCT(-('Gastos Gerais'!$F$4:$F$1076='Gastos das Atividades'!$B10),-('Gastos das Atividades'!P$1&gt;='Gastos Gerais'!$D$4:$D$1076),-('Gastos das Atividades'!P$1&lt;='Gastos Gerais'!$E$4:$E$1076),-('Gastos Gerais'!$C$4:$C$1076))</f>
        <v>7800</v>
      </c>
      <c r="Q10" s="147">
        <f>SUMPRODUCT(-('Gastos Gerais'!$F$4:$F$1076='Gastos das Atividades'!$B10),-('Gastos das Atividades'!Q$1&gt;='Gastos Gerais'!$D$4:$D$1076),-('Gastos das Atividades'!Q$1&lt;='Gastos Gerais'!$E$4:$E$1076),-('Gastos Gerais'!$C$4:$C$1076))</f>
        <v>7800</v>
      </c>
      <c r="R10" s="147">
        <f>SUMPRODUCT(-('Gastos Gerais'!$F$4:$F$1076='Gastos das Atividades'!$B10),-('Gastos das Atividades'!R$1&gt;='Gastos Gerais'!$D$4:$D$1076),-('Gastos das Atividades'!R$1&lt;='Gastos Gerais'!$E$4:$E$1076),-('Gastos Gerais'!$C$4:$C$1076))</f>
        <v>7800</v>
      </c>
      <c r="S10" s="147">
        <f>SUMPRODUCT(-('Gastos Gerais'!$F$4:$F$1076='Gastos das Atividades'!$B10),-('Gastos das Atividades'!S$1&gt;='Gastos Gerais'!$D$4:$D$1076),-('Gastos das Atividades'!S$1&lt;='Gastos Gerais'!$E$4:$E$1076),-('Gastos Gerais'!$C$4:$C$1076))</f>
        <v>7800</v>
      </c>
      <c r="T10" s="147">
        <f>SUMPRODUCT(-('Gastos Gerais'!$F$4:$F$1076='Gastos das Atividades'!$B10),-('Gastos das Atividades'!T$1&gt;='Gastos Gerais'!$D$4:$D$1076),-('Gastos das Atividades'!T$1&lt;='Gastos Gerais'!$E$4:$E$1076),-('Gastos Gerais'!$C$4:$C$1076))</f>
        <v>7800</v>
      </c>
      <c r="U10" s="147">
        <f>SUMPRODUCT(-('Gastos Gerais'!$F$4:$F$1076='Gastos das Atividades'!$B10),-('Gastos das Atividades'!U$1&gt;='Gastos Gerais'!$D$4:$D$1076),-('Gastos das Atividades'!U$1&lt;='Gastos Gerais'!$E$4:$E$1076),-('Gastos Gerais'!$C$4:$C$1076))</f>
        <v>7800</v>
      </c>
      <c r="V10" s="147">
        <f>SUMPRODUCT(-('Gastos Gerais'!$F$4:$F$1076='Gastos das Atividades'!$B10),-('Gastos das Atividades'!V$1&gt;='Gastos Gerais'!$D$4:$D$1076),-('Gastos das Atividades'!V$1&lt;='Gastos Gerais'!$E$4:$E$1076),-('Gastos Gerais'!$C$4:$C$1076))</f>
        <v>7800</v>
      </c>
      <c r="W10" s="147">
        <f>SUMPRODUCT(-('Gastos Gerais'!$F$4:$F$1076='Gastos das Atividades'!$B10),-('Gastos das Atividades'!W$1&gt;='Gastos Gerais'!$D$4:$D$1076),-('Gastos das Atividades'!W$1&lt;='Gastos Gerais'!$E$4:$E$1076),-('Gastos Gerais'!$C$4:$C$1076))</f>
        <v>7800</v>
      </c>
      <c r="X10" s="147">
        <f>SUMPRODUCT(-('Gastos Gerais'!$F$4:$F$1076='Gastos das Atividades'!$B10),-('Gastos das Atividades'!X$1&gt;='Gastos Gerais'!$D$4:$D$1076),-('Gastos das Atividades'!X$1&lt;='Gastos Gerais'!$E$4:$E$1076),-('Gastos Gerais'!$C$4:$C$1076))</f>
        <v>7800</v>
      </c>
      <c r="Y10" s="147">
        <f>SUMPRODUCT(-('Gastos Gerais'!$F$4:$F$1076='Gastos das Atividades'!$B10),-('Gastos das Atividades'!Y$1&gt;='Gastos Gerais'!$D$4:$D$1076),-('Gastos das Atividades'!Y$1&lt;='Gastos Gerais'!$E$4:$E$1076),-('Gastos Gerais'!$C$4:$C$1076))</f>
        <v>7800</v>
      </c>
      <c r="Z10" s="147">
        <f>SUMPRODUCT(-('Gastos Gerais'!$F$4:$F$1076='Gastos das Atividades'!$B10),-('Gastos das Atividades'!Z$1&gt;='Gastos Gerais'!$D$4:$D$1076),-('Gastos das Atividades'!Z$1&lt;='Gastos Gerais'!$E$4:$E$1076),-('Gastos Gerais'!$C$4:$C$1076))</f>
        <v>7800</v>
      </c>
      <c r="AA10" s="147">
        <f>SUMPRODUCT(-('Gastos Gerais'!$F$4:$F$1076='Gastos das Atividades'!$B10),-('Gastos das Atividades'!AA$1&gt;='Gastos Gerais'!$D$4:$D$1076),-('Gastos das Atividades'!AA$1&lt;='Gastos Gerais'!$E$4:$E$1076),-('Gastos Gerais'!$C$4:$C$1076))</f>
        <v>7800</v>
      </c>
      <c r="AB10" s="147">
        <f>SUMPRODUCT(-('Gastos Gerais'!$F$4:$F$1076='Gastos das Atividades'!$B10),-('Gastos das Atividades'!AB$1&gt;='Gastos Gerais'!$D$4:$D$1076),-('Gastos das Atividades'!AB$1&lt;='Gastos Gerais'!$E$4:$E$1076),-('Gastos Gerais'!$C$4:$C$1076))</f>
        <v>7800</v>
      </c>
      <c r="AC10" s="147">
        <f>SUMPRODUCT(-('Gastos Gerais'!$F$4:$F$1076='Gastos das Atividades'!$B10),-('Gastos das Atividades'!AC$1&gt;='Gastos Gerais'!$D$4:$D$1076),-('Gastos das Atividades'!AC$1&lt;='Gastos Gerais'!$E$4:$E$1076),-('Gastos Gerais'!$C$4:$C$1076))</f>
        <v>7800</v>
      </c>
      <c r="AD10" s="147">
        <f>SUMPRODUCT(-('Gastos Gerais'!$F$4:$F$1076='Gastos das Atividades'!$B10),-('Gastos das Atividades'!AD$1&gt;='Gastos Gerais'!$D$4:$D$1076),-('Gastos das Atividades'!AD$1&lt;='Gastos Gerais'!$E$4:$E$1076),-('Gastos Gerais'!$C$4:$C$1076))</f>
        <v>7800</v>
      </c>
      <c r="AE10" s="147">
        <f>SUMPRODUCT(-('Gastos Gerais'!$F$4:$F$1076='Gastos das Atividades'!$B10),-('Gastos das Atividades'!AE$1&gt;='Gastos Gerais'!$D$4:$D$1076),-('Gastos das Atividades'!AE$1&lt;='Gastos Gerais'!$E$4:$E$1076),-('Gastos Gerais'!$C$4:$C$1076))</f>
        <v>7800</v>
      </c>
      <c r="AF10" s="147">
        <f>SUMPRODUCT(-('Gastos Gerais'!$F$4:$F$1076='Gastos das Atividades'!$B10),-('Gastos das Atividades'!AF$1&gt;='Gastos Gerais'!$D$4:$D$1076),-('Gastos das Atividades'!AF$1&lt;='Gastos Gerais'!$E$4:$E$1076),-('Gastos Gerais'!$C$4:$C$1076))</f>
        <v>7800</v>
      </c>
      <c r="AG10" s="147">
        <f>SUMPRODUCT(-('Gastos Gerais'!$F$4:$F$1076='Gastos das Atividades'!$B10),-('Gastos das Atividades'!AG$1&gt;='Gastos Gerais'!$D$4:$D$1076),-('Gastos das Atividades'!AG$1&lt;='Gastos Gerais'!$E$4:$E$1076),-('Gastos Gerais'!$C$4:$C$1076))</f>
        <v>7800</v>
      </c>
      <c r="AH10" s="147">
        <f>SUMPRODUCT(-('Gastos Gerais'!$F$4:$F$1076='Gastos das Atividades'!$B10),-('Gastos das Atividades'!AH$1&gt;='Gastos Gerais'!$D$4:$D$1076),-('Gastos das Atividades'!AH$1&lt;='Gastos Gerais'!$E$4:$E$1076),-('Gastos Gerais'!$C$4:$C$1076))</f>
        <v>7800</v>
      </c>
      <c r="AI10" s="147">
        <f>SUMPRODUCT(-('Gastos Gerais'!$F$4:$F$1076='Gastos das Atividades'!$B10),-('Gastos das Atividades'!AI$1&gt;='Gastos Gerais'!$D$4:$D$1076),-('Gastos das Atividades'!AI$1&lt;='Gastos Gerais'!$E$4:$E$1076),-('Gastos Gerais'!$C$4:$C$1076))</f>
        <v>7800</v>
      </c>
      <c r="AJ10" s="147">
        <f>SUMPRODUCT(-('Gastos Gerais'!$F$4:$F$1076='Gastos das Atividades'!$B10),-('Gastos das Atividades'!AJ$1&gt;='Gastos Gerais'!$D$4:$D$1076),-('Gastos das Atividades'!AJ$1&lt;='Gastos Gerais'!$E$4:$E$1076),-('Gastos Gerais'!$C$4:$C$1076))</f>
        <v>7800</v>
      </c>
      <c r="AK10" s="147">
        <f>SUMPRODUCT(-('Gastos Gerais'!$F$4:$F$1076='Gastos das Atividades'!$B10),-('Gastos das Atividades'!AK$1&gt;='Gastos Gerais'!$D$4:$D$1076),-('Gastos das Atividades'!AK$1&lt;='Gastos Gerais'!$E$4:$E$1076),-('Gastos Gerais'!$C$4:$C$1076))</f>
        <v>7800</v>
      </c>
      <c r="AL10" s="147">
        <f>SUMPRODUCT(-('Gastos Gerais'!$F$4:$F$1076='Gastos das Atividades'!$B10),-('Gastos das Atividades'!AL$1&gt;='Gastos Gerais'!$D$4:$D$1076),-('Gastos das Atividades'!AL$1&lt;='Gastos Gerais'!$E$4:$E$1076),-('Gastos Gerais'!$C$4:$C$1076))</f>
        <v>7800</v>
      </c>
      <c r="AM10" s="147">
        <f>SUMPRODUCT(-('Gastos Gerais'!$F$4:$F$1076='Gastos das Atividades'!$B10),-('Gastos das Atividades'!AM$1&gt;='Gastos Gerais'!$D$4:$D$1076),-('Gastos das Atividades'!AM$1&lt;='Gastos Gerais'!$E$4:$E$1076),-('Gastos Gerais'!$C$4:$C$1076))</f>
        <v>7800</v>
      </c>
      <c r="AN10" s="147">
        <f>SUMPRODUCT(-('Gastos Gerais'!$F$4:$F$1076='Gastos das Atividades'!$B10),-('Gastos das Atividades'!AN$1&gt;='Gastos Gerais'!$D$4:$D$1076),-('Gastos das Atividades'!AN$1&lt;='Gastos Gerais'!$E$4:$E$1076),-('Gastos Gerais'!$C$4:$C$1076))</f>
        <v>7800</v>
      </c>
      <c r="AO10" s="147">
        <f>SUMPRODUCT(-('Gastos Gerais'!$F$4:$F$1076='Gastos das Atividades'!$B10),-('Gastos das Atividades'!AO$1&gt;='Gastos Gerais'!$D$4:$D$1076),-('Gastos das Atividades'!AO$1&lt;='Gastos Gerais'!$E$4:$E$1076),-('Gastos Gerais'!$C$4:$C$1076))</f>
        <v>7800</v>
      </c>
      <c r="AP10" s="147">
        <f>SUMPRODUCT(-('Gastos Gerais'!$F$4:$F$1076='Gastos das Atividades'!$B10),-('Gastos das Atividades'!AP$1&gt;='Gastos Gerais'!$D$4:$D$1076),-('Gastos das Atividades'!AP$1&lt;='Gastos Gerais'!$E$4:$E$1076),-('Gastos Gerais'!$C$4:$C$1076))</f>
        <v>7800</v>
      </c>
      <c r="AQ10" s="147">
        <f>SUMPRODUCT(-('Gastos Gerais'!$F$4:$F$1076='Gastos das Atividades'!$B10),-('Gastos das Atividades'!AQ$1&gt;='Gastos Gerais'!$D$4:$D$1076),-('Gastos das Atividades'!AQ$1&lt;='Gastos Gerais'!$E$4:$E$1076),-('Gastos Gerais'!$C$4:$C$1076))</f>
        <v>7800</v>
      </c>
      <c r="AR10" s="147">
        <f>SUMPRODUCT(-('Gastos Gerais'!$F$4:$F$1076='Gastos das Atividades'!$B10),-('Gastos das Atividades'!AR$1&gt;='Gastos Gerais'!$D$4:$D$1076),-('Gastos das Atividades'!AR$1&lt;='Gastos Gerais'!$E$4:$E$1076),-('Gastos Gerais'!$C$4:$C$1076))</f>
        <v>7800</v>
      </c>
      <c r="AS10" s="147">
        <f>SUMPRODUCT(-('Gastos Gerais'!$F$4:$F$1076='Gastos das Atividades'!$B10),-('Gastos das Atividades'!AS$1&gt;='Gastos Gerais'!$D$4:$D$1076),-('Gastos das Atividades'!AS$1&lt;='Gastos Gerais'!$E$4:$E$1076),-('Gastos Gerais'!$C$4:$C$1076))</f>
        <v>7800</v>
      </c>
      <c r="AT10" s="147">
        <f>SUMPRODUCT(-('Gastos Gerais'!$F$4:$F$1076='Gastos das Atividades'!$B10),-('Gastos das Atividades'!AT$1&gt;='Gastos Gerais'!$D$4:$D$1076),-('Gastos das Atividades'!AT$1&lt;='Gastos Gerais'!$E$4:$E$1076),-('Gastos Gerais'!$C$4:$C$1076))</f>
        <v>7800</v>
      </c>
      <c r="AU10" s="147">
        <f>SUMPRODUCT(-('Gastos Gerais'!$F$4:$F$1076='Gastos das Atividades'!$B10),-('Gastos das Atividades'!AU$1&gt;='Gastos Gerais'!$D$4:$D$1076),-('Gastos das Atividades'!AU$1&lt;='Gastos Gerais'!$E$4:$E$1076),-('Gastos Gerais'!$C$4:$C$1076))</f>
        <v>7800</v>
      </c>
      <c r="AV10" s="147">
        <f>SUMPRODUCT(-('Gastos Gerais'!$F$4:$F$1076='Gastos das Atividades'!$B10),-('Gastos das Atividades'!AV$1&gt;='Gastos Gerais'!$D$4:$D$1076),-('Gastos das Atividades'!AV$1&lt;='Gastos Gerais'!$E$4:$E$1076),-('Gastos Gerais'!$C$4:$C$1076))</f>
        <v>7800</v>
      </c>
      <c r="AW10" s="147">
        <f>SUMPRODUCT(-('Gastos Gerais'!$F$4:$F$1076='Gastos das Atividades'!$B10),-('Gastos das Atividades'!AW$1&gt;='Gastos Gerais'!$D$4:$D$1076),-('Gastos das Atividades'!AW$1&lt;='Gastos Gerais'!$E$4:$E$1076),-('Gastos Gerais'!$C$4:$C$1076))</f>
        <v>7800</v>
      </c>
      <c r="AX10" s="147">
        <f>SUMPRODUCT(-('Gastos Gerais'!$F$4:$F$1076='Gastos das Atividades'!$B10),-('Gastos das Atividades'!AX$1&gt;='Gastos Gerais'!$D$4:$D$1076),-('Gastos das Atividades'!AX$1&lt;='Gastos Gerais'!$E$4:$E$1076),-('Gastos Gerais'!$C$4:$C$1076))</f>
        <v>7800</v>
      </c>
      <c r="AY10" s="147">
        <f>SUMPRODUCT(-('Gastos Gerais'!$F$4:$F$1076='Gastos das Atividades'!$B10),-('Gastos das Atividades'!AY$1&gt;='Gastos Gerais'!$D$4:$D$1076),-('Gastos das Atividades'!AY$1&lt;='Gastos Gerais'!$E$4:$E$1076),-('Gastos Gerais'!$C$4:$C$1076))</f>
        <v>0</v>
      </c>
      <c r="AZ10" s="147">
        <f>SUMPRODUCT(-('Gastos Gerais'!$F$4:$F$1076='Gastos das Atividades'!$B10),-('Gastos das Atividades'!AZ$1&gt;='Gastos Gerais'!$D$4:$D$1076),-('Gastos das Atividades'!AZ$1&lt;='Gastos Gerais'!$E$4:$E$1076),-('Gastos Gerais'!$C$4:$C$1076))</f>
        <v>0</v>
      </c>
      <c r="BA10" s="147">
        <f>SUMPRODUCT(-('Gastos Gerais'!$F$4:$F$1076='Gastos das Atividades'!$B10),-('Gastos das Atividades'!BA$1&gt;='Gastos Gerais'!$D$4:$D$1076),-('Gastos das Atividades'!BA$1&lt;='Gastos Gerais'!$E$4:$E$1076),-('Gastos Gerais'!$C$4:$C$1076))</f>
        <v>0</v>
      </c>
      <c r="BB10" s="147">
        <f>SUMPRODUCT(-('Gastos Gerais'!$F$4:$F$1076='Gastos das Atividades'!$B10),-('Gastos das Atividades'!BB$1&gt;='Gastos Gerais'!$D$4:$D$1076),-('Gastos das Atividades'!BB$1&lt;='Gastos Gerais'!$E$4:$E$1076),-('Gastos Gerais'!$C$4:$C$1076))</f>
        <v>0</v>
      </c>
      <c r="BC10" s="147">
        <f>SUMPRODUCT(-('Gastos Gerais'!$F$4:$F$1076='Gastos das Atividades'!$B10),-('Gastos das Atividades'!BC$1&gt;='Gastos Gerais'!$D$4:$D$1076),-('Gastos das Atividades'!BC$1&lt;='Gastos Gerais'!$E$4:$E$1076),-('Gastos Gerais'!$C$4:$C$1076))</f>
        <v>0</v>
      </c>
      <c r="BD10" s="147">
        <f>SUMPRODUCT(-('Gastos Gerais'!$F$4:$F$1076='Gastos das Atividades'!$B10),-('Gastos das Atividades'!BD$1&gt;='Gastos Gerais'!$D$4:$D$1076),-('Gastos das Atividades'!BD$1&lt;='Gastos Gerais'!$E$4:$E$1076),-('Gastos Gerais'!$C$4:$C$1076))</f>
        <v>0</v>
      </c>
      <c r="BE10" s="147">
        <f>SUMPRODUCT(-('Gastos Gerais'!$F$4:$F$1076='Gastos das Atividades'!$B10),-('Gastos das Atividades'!BE$1&gt;='Gastos Gerais'!$D$4:$D$1076),-('Gastos das Atividades'!BE$1&lt;='Gastos Gerais'!$E$4:$E$1076),-('Gastos Gerais'!$C$4:$C$1076))</f>
        <v>0</v>
      </c>
      <c r="BF10" s="147">
        <f>SUMPRODUCT(-('Gastos Gerais'!$F$4:$F$1076='Gastos das Atividades'!$B10),-('Gastos das Atividades'!BF$1&gt;='Gastos Gerais'!$D$4:$D$1076),-('Gastos das Atividades'!BF$1&lt;='Gastos Gerais'!$E$4:$E$1076),-('Gastos Gerais'!$C$4:$C$1076))</f>
        <v>0</v>
      </c>
      <c r="BG10" s="147">
        <f>SUMPRODUCT(-('Gastos Gerais'!$F$4:$F$1076='Gastos das Atividades'!$B10),-('Gastos das Atividades'!BG$1&gt;='Gastos Gerais'!$D$4:$D$1076),-('Gastos das Atividades'!BG$1&lt;='Gastos Gerais'!$E$4:$E$1076),-('Gastos Gerais'!$C$4:$C$1076))</f>
        <v>0</v>
      </c>
      <c r="BH10" s="147">
        <f>SUMPRODUCT(-('Gastos Gerais'!$F$4:$F$1076='Gastos das Atividades'!$B10),-('Gastos das Atividades'!BH$1&gt;='Gastos Gerais'!$D$4:$D$1076),-('Gastos das Atividades'!BH$1&lt;='Gastos Gerais'!$E$4:$E$1076),-('Gastos Gerais'!$C$4:$C$1076))</f>
        <v>0</v>
      </c>
      <c r="BI10" s="147">
        <f>SUMPRODUCT(-('Gastos Gerais'!$F$4:$F$1076='Gastos das Atividades'!$B10),-('Gastos das Atividades'!BI$1&gt;='Gastos Gerais'!$D$4:$D$1076),-('Gastos das Atividades'!BI$1&lt;='Gastos Gerais'!$E$4:$E$1076),-('Gastos Gerais'!$C$4:$C$1076))</f>
        <v>0</v>
      </c>
      <c r="BJ10" s="147">
        <f>SUMPRODUCT(-('Gastos Gerais'!$F$4:$F$1076='Gastos das Atividades'!$B10),-('Gastos das Atividades'!BJ$1&gt;='Gastos Gerais'!$D$4:$D$1076),-('Gastos das Atividades'!BJ$1&lt;='Gastos Gerais'!$E$4:$E$1076),-('Gastos Gerais'!$C$4:$C$1076))</f>
        <v>0</v>
      </c>
      <c r="BK10" s="295">
        <f t="shared" si="8"/>
        <v>93600</v>
      </c>
      <c r="BL10" s="147">
        <f t="shared" si="9"/>
        <v>93600</v>
      </c>
      <c r="BM10" s="147">
        <f t="shared" si="10"/>
        <v>93600</v>
      </c>
      <c r="BN10" s="147">
        <f t="shared" si="11"/>
        <v>101400</v>
      </c>
      <c r="BO10" s="147">
        <f t="shared" si="12"/>
        <v>0</v>
      </c>
      <c r="BP10" s="296">
        <f t="shared" si="2"/>
        <v>374400</v>
      </c>
      <c r="BQ10" s="152">
        <f t="shared" si="3"/>
        <v>9.9824915042840585E-3</v>
      </c>
      <c r="BR10" s="152">
        <f t="shared" si="4"/>
        <v>9.9824915042840585E-3</v>
      </c>
      <c r="BS10" s="152">
        <f t="shared" si="5"/>
        <v>9.9824915042840585E-3</v>
      </c>
      <c r="BT10" s="152">
        <f t="shared" si="13"/>
        <v>1.0814365796307729E-2</v>
      </c>
      <c r="BU10" s="152">
        <f t="shared" si="13"/>
        <v>0</v>
      </c>
      <c r="BV10" s="297">
        <f t="shared" si="7"/>
        <v>3.9929966017136234E-2</v>
      </c>
    </row>
    <row r="11" spans="1:75">
      <c r="A11" s="298">
        <v>7</v>
      </c>
      <c r="B11" s="320" t="s">
        <v>122</v>
      </c>
      <c r="C11" s="147">
        <f>SUMPRODUCT(-('Gastos Gerais'!$F$4:$F$1076='Gastos das Atividades'!$B11),-('Gastos das Atividades'!C$1&gt;='Gastos Gerais'!$D$4:$D$1076),-('Gastos das Atividades'!C$1&lt;='Gastos Gerais'!$E$4:$E$1076),-('Gastos Gerais'!$C$4:$C$1076))</f>
        <v>0</v>
      </c>
      <c r="D11" s="147">
        <f>SUMPRODUCT(-('Gastos Gerais'!$F$4:$F$1076='Gastos das Atividades'!$B11),-('Gastos das Atividades'!D$1&gt;='Gastos Gerais'!$D$4:$D$1076),-('Gastos das Atividades'!D$1&lt;='Gastos Gerais'!$E$4:$E$1076),-('Gastos Gerais'!$C$4:$C$1076))</f>
        <v>0</v>
      </c>
      <c r="E11" s="147">
        <f>SUMPRODUCT(-('Gastos Gerais'!$F$4:$F$1076='Gastos das Atividades'!$B11),-('Gastos das Atividades'!E$1&gt;='Gastos Gerais'!$D$4:$D$1076),-('Gastos das Atividades'!E$1&lt;='Gastos Gerais'!$E$4:$E$1076),-('Gastos Gerais'!$C$4:$C$1076))</f>
        <v>0</v>
      </c>
      <c r="F11" s="147">
        <f>SUMPRODUCT(-('Gastos Gerais'!$F$4:$F$1076='Gastos das Atividades'!$B11),-('Gastos das Atividades'!F$1&gt;='Gastos Gerais'!$D$4:$D$1076),-('Gastos das Atividades'!F$1&lt;='Gastos Gerais'!$E$4:$E$1076),-('Gastos Gerais'!$C$4:$C$1076))</f>
        <v>0</v>
      </c>
      <c r="G11" s="147">
        <f>SUMPRODUCT(-('Gastos Gerais'!$F$4:$F$1076='Gastos das Atividades'!$B11),-('Gastos das Atividades'!G$1&gt;='Gastos Gerais'!$D$4:$D$1076),-('Gastos das Atividades'!G$1&lt;='Gastos Gerais'!$E$4:$E$1076),-('Gastos Gerais'!$C$4:$C$1076))</f>
        <v>0</v>
      </c>
      <c r="H11" s="147">
        <f>SUMPRODUCT(-('Gastos Gerais'!$F$4:$F$1076='Gastos das Atividades'!$B11),-('Gastos das Atividades'!H$1&gt;='Gastos Gerais'!$D$4:$D$1076),-('Gastos das Atividades'!H$1&lt;='Gastos Gerais'!$E$4:$E$1076),-('Gastos Gerais'!$C$4:$C$1076))</f>
        <v>0</v>
      </c>
      <c r="I11" s="147">
        <f>SUMPRODUCT(-('Gastos Gerais'!$F$4:$F$1076='Gastos das Atividades'!$B11),-('Gastos das Atividades'!I$1&gt;='Gastos Gerais'!$D$4:$D$1076),-('Gastos das Atividades'!I$1&lt;='Gastos Gerais'!$E$4:$E$1076),-('Gastos Gerais'!$C$4:$C$1076))</f>
        <v>0</v>
      </c>
      <c r="J11" s="147">
        <f>SUMPRODUCT(-('Gastos Gerais'!$F$4:$F$1076='Gastos das Atividades'!$B11),-('Gastos das Atividades'!J$1&gt;='Gastos Gerais'!$D$4:$D$1076),-('Gastos das Atividades'!J$1&lt;='Gastos Gerais'!$E$4:$E$1076),-('Gastos Gerais'!$C$4:$C$1076))</f>
        <v>0</v>
      </c>
      <c r="K11" s="147">
        <f>SUMPRODUCT(-('Gastos Gerais'!$F$4:$F$1076='Gastos das Atividades'!$B11),-('Gastos das Atividades'!K$1&gt;='Gastos Gerais'!$D$4:$D$1076),-('Gastos das Atividades'!K$1&lt;='Gastos Gerais'!$E$4:$E$1076),-('Gastos Gerais'!$C$4:$C$1076))</f>
        <v>0</v>
      </c>
      <c r="L11" s="147">
        <f>SUMPRODUCT(-('Gastos Gerais'!$F$4:$F$1076='Gastos das Atividades'!$B11),-('Gastos das Atividades'!L$1&gt;='Gastos Gerais'!$D$4:$D$1076),-('Gastos das Atividades'!L$1&lt;='Gastos Gerais'!$E$4:$E$1076),-('Gastos Gerais'!$C$4:$C$1076))</f>
        <v>0</v>
      </c>
      <c r="M11" s="147">
        <f>SUMPRODUCT(-('Gastos Gerais'!$F$4:$F$1076='Gastos das Atividades'!$B11),-('Gastos das Atividades'!M$1&gt;='Gastos Gerais'!$D$4:$D$1076),-('Gastos das Atividades'!M$1&lt;='Gastos Gerais'!$E$4:$E$1076),-('Gastos Gerais'!$C$4:$C$1076))</f>
        <v>0</v>
      </c>
      <c r="N11" s="147">
        <f>SUMPRODUCT(-('Gastos Gerais'!$F$4:$F$1076='Gastos das Atividades'!$B11),-('Gastos das Atividades'!N$1&gt;='Gastos Gerais'!$D$4:$D$1076),-('Gastos das Atividades'!N$1&lt;='Gastos Gerais'!$E$4:$E$1076),-('Gastos Gerais'!$C$4:$C$1076))</f>
        <v>0</v>
      </c>
      <c r="O11" s="147">
        <f>SUMPRODUCT(-('Gastos Gerais'!$F$4:$F$1076='Gastos das Atividades'!$B11),-('Gastos das Atividades'!O$1&gt;='Gastos Gerais'!$D$4:$D$1076),-('Gastos das Atividades'!O$1&lt;='Gastos Gerais'!$E$4:$E$1076),-('Gastos Gerais'!$C$4:$C$1076))</f>
        <v>0</v>
      </c>
      <c r="P11" s="147">
        <f>SUMPRODUCT(-('Gastos Gerais'!$F$4:$F$1076='Gastos das Atividades'!$B11),-('Gastos das Atividades'!P$1&gt;='Gastos Gerais'!$D$4:$D$1076),-('Gastos das Atividades'!P$1&lt;='Gastos Gerais'!$E$4:$E$1076),-('Gastos Gerais'!$C$4:$C$1076))</f>
        <v>0</v>
      </c>
      <c r="Q11" s="147">
        <f>SUMPRODUCT(-('Gastos Gerais'!$F$4:$F$1076='Gastos das Atividades'!$B11),-('Gastos das Atividades'!Q$1&gt;='Gastos Gerais'!$D$4:$D$1076),-('Gastos das Atividades'!Q$1&lt;='Gastos Gerais'!$E$4:$E$1076),-('Gastos Gerais'!$C$4:$C$1076))</f>
        <v>0</v>
      </c>
      <c r="R11" s="147">
        <f>SUMPRODUCT(-('Gastos Gerais'!$F$4:$F$1076='Gastos das Atividades'!$B11),-('Gastos das Atividades'!R$1&gt;='Gastos Gerais'!$D$4:$D$1076),-('Gastos das Atividades'!R$1&lt;='Gastos Gerais'!$E$4:$E$1076),-('Gastos Gerais'!$C$4:$C$1076))</f>
        <v>0</v>
      </c>
      <c r="S11" s="147">
        <f>SUMPRODUCT(-('Gastos Gerais'!$F$4:$F$1076='Gastos das Atividades'!$B11),-('Gastos das Atividades'!S$1&gt;='Gastos Gerais'!$D$4:$D$1076),-('Gastos das Atividades'!S$1&lt;='Gastos Gerais'!$E$4:$E$1076),-('Gastos Gerais'!$C$4:$C$1076))</f>
        <v>0</v>
      </c>
      <c r="T11" s="147">
        <f>SUMPRODUCT(-('Gastos Gerais'!$F$4:$F$1076='Gastos das Atividades'!$B11),-('Gastos das Atividades'!T$1&gt;='Gastos Gerais'!$D$4:$D$1076),-('Gastos das Atividades'!T$1&lt;='Gastos Gerais'!$E$4:$E$1076),-('Gastos Gerais'!$C$4:$C$1076))</f>
        <v>0</v>
      </c>
      <c r="U11" s="147">
        <f>SUMPRODUCT(-('Gastos Gerais'!$F$4:$F$1076='Gastos das Atividades'!$B11),-('Gastos das Atividades'!U$1&gt;='Gastos Gerais'!$D$4:$D$1076),-('Gastos das Atividades'!U$1&lt;='Gastos Gerais'!$E$4:$E$1076),-('Gastos Gerais'!$C$4:$C$1076))</f>
        <v>0</v>
      </c>
      <c r="V11" s="147">
        <f>SUMPRODUCT(-('Gastos Gerais'!$F$4:$F$1076='Gastos das Atividades'!$B11),-('Gastos das Atividades'!V$1&gt;='Gastos Gerais'!$D$4:$D$1076),-('Gastos das Atividades'!V$1&lt;='Gastos Gerais'!$E$4:$E$1076),-('Gastos Gerais'!$C$4:$C$1076))</f>
        <v>0</v>
      </c>
      <c r="W11" s="147">
        <f>SUMPRODUCT(-('Gastos Gerais'!$F$4:$F$1076='Gastos das Atividades'!$B11),-('Gastos das Atividades'!W$1&gt;='Gastos Gerais'!$D$4:$D$1076),-('Gastos das Atividades'!W$1&lt;='Gastos Gerais'!$E$4:$E$1076),-('Gastos Gerais'!$C$4:$C$1076))</f>
        <v>0</v>
      </c>
      <c r="X11" s="147">
        <f>SUMPRODUCT(-('Gastos Gerais'!$F$4:$F$1076='Gastos das Atividades'!$B11),-('Gastos das Atividades'!X$1&gt;='Gastos Gerais'!$D$4:$D$1076),-('Gastos das Atividades'!X$1&lt;='Gastos Gerais'!$E$4:$E$1076),-('Gastos Gerais'!$C$4:$C$1076))</f>
        <v>0</v>
      </c>
      <c r="Y11" s="147">
        <f>SUMPRODUCT(-('Gastos Gerais'!$F$4:$F$1076='Gastos das Atividades'!$B11),-('Gastos das Atividades'!Y$1&gt;='Gastos Gerais'!$D$4:$D$1076),-('Gastos das Atividades'!Y$1&lt;='Gastos Gerais'!$E$4:$E$1076),-('Gastos Gerais'!$C$4:$C$1076))</f>
        <v>0</v>
      </c>
      <c r="Z11" s="147">
        <f>SUMPRODUCT(-('Gastos Gerais'!$F$4:$F$1076='Gastos das Atividades'!$B11),-('Gastos das Atividades'!Z$1&gt;='Gastos Gerais'!$D$4:$D$1076),-('Gastos das Atividades'!Z$1&lt;='Gastos Gerais'!$E$4:$E$1076),-('Gastos Gerais'!$C$4:$C$1076))</f>
        <v>0</v>
      </c>
      <c r="AA11" s="147">
        <f>SUMPRODUCT(-('Gastos Gerais'!$F$4:$F$1076='Gastos das Atividades'!$B11),-('Gastos das Atividades'!AA$1&gt;='Gastos Gerais'!$D$4:$D$1076),-('Gastos das Atividades'!AA$1&lt;='Gastos Gerais'!$E$4:$E$1076),-('Gastos Gerais'!$C$4:$C$1076))</f>
        <v>0</v>
      </c>
      <c r="AB11" s="147">
        <f>SUMPRODUCT(-('Gastos Gerais'!$F$4:$F$1076='Gastos das Atividades'!$B11),-('Gastos das Atividades'!AB$1&gt;='Gastos Gerais'!$D$4:$D$1076),-('Gastos das Atividades'!AB$1&lt;='Gastos Gerais'!$E$4:$E$1076),-('Gastos Gerais'!$C$4:$C$1076))</f>
        <v>0</v>
      </c>
      <c r="AC11" s="147">
        <f>SUMPRODUCT(-('Gastos Gerais'!$F$4:$F$1076='Gastos das Atividades'!$B11),-('Gastos das Atividades'!AC$1&gt;='Gastos Gerais'!$D$4:$D$1076),-('Gastos das Atividades'!AC$1&lt;='Gastos Gerais'!$E$4:$E$1076),-('Gastos Gerais'!$C$4:$C$1076))</f>
        <v>0</v>
      </c>
      <c r="AD11" s="147">
        <f>SUMPRODUCT(-('Gastos Gerais'!$F$4:$F$1076='Gastos das Atividades'!$B11),-('Gastos das Atividades'!AD$1&gt;='Gastos Gerais'!$D$4:$D$1076),-('Gastos das Atividades'!AD$1&lt;='Gastos Gerais'!$E$4:$E$1076),-('Gastos Gerais'!$C$4:$C$1076))</f>
        <v>0</v>
      </c>
      <c r="AE11" s="147">
        <f>SUMPRODUCT(-('Gastos Gerais'!$F$4:$F$1076='Gastos das Atividades'!$B11),-('Gastos das Atividades'!AE$1&gt;='Gastos Gerais'!$D$4:$D$1076),-('Gastos das Atividades'!AE$1&lt;='Gastos Gerais'!$E$4:$E$1076),-('Gastos Gerais'!$C$4:$C$1076))</f>
        <v>0</v>
      </c>
      <c r="AF11" s="147">
        <f>SUMPRODUCT(-('Gastos Gerais'!$F$4:$F$1076='Gastos das Atividades'!$B11),-('Gastos das Atividades'!AF$1&gt;='Gastos Gerais'!$D$4:$D$1076),-('Gastos das Atividades'!AF$1&lt;='Gastos Gerais'!$E$4:$E$1076),-('Gastos Gerais'!$C$4:$C$1076))</f>
        <v>0</v>
      </c>
      <c r="AG11" s="147">
        <f>SUMPRODUCT(-('Gastos Gerais'!$F$4:$F$1076='Gastos das Atividades'!$B11),-('Gastos das Atividades'!AG$1&gt;='Gastos Gerais'!$D$4:$D$1076),-('Gastos das Atividades'!AG$1&lt;='Gastos Gerais'!$E$4:$E$1076),-('Gastos Gerais'!$C$4:$C$1076))</f>
        <v>0</v>
      </c>
      <c r="AH11" s="147">
        <f>SUMPRODUCT(-('Gastos Gerais'!$F$4:$F$1076='Gastos das Atividades'!$B11),-('Gastos das Atividades'!AH$1&gt;='Gastos Gerais'!$D$4:$D$1076),-('Gastos das Atividades'!AH$1&lt;='Gastos Gerais'!$E$4:$E$1076),-('Gastos Gerais'!$C$4:$C$1076))</f>
        <v>0</v>
      </c>
      <c r="AI11" s="147">
        <f>SUMPRODUCT(-('Gastos Gerais'!$F$4:$F$1076='Gastos das Atividades'!$B11),-('Gastos das Atividades'!AI$1&gt;='Gastos Gerais'!$D$4:$D$1076),-('Gastos das Atividades'!AI$1&lt;='Gastos Gerais'!$E$4:$E$1076),-('Gastos Gerais'!$C$4:$C$1076))</f>
        <v>0</v>
      </c>
      <c r="AJ11" s="147">
        <f>SUMPRODUCT(-('Gastos Gerais'!$F$4:$F$1076='Gastos das Atividades'!$B11),-('Gastos das Atividades'!AJ$1&gt;='Gastos Gerais'!$D$4:$D$1076),-('Gastos das Atividades'!AJ$1&lt;='Gastos Gerais'!$E$4:$E$1076),-('Gastos Gerais'!$C$4:$C$1076))</f>
        <v>0</v>
      </c>
      <c r="AK11" s="147">
        <f>SUMPRODUCT(-('Gastos Gerais'!$F$4:$F$1076='Gastos das Atividades'!$B11),-('Gastos das Atividades'!AK$1&gt;='Gastos Gerais'!$D$4:$D$1076),-('Gastos das Atividades'!AK$1&lt;='Gastos Gerais'!$E$4:$E$1076),-('Gastos Gerais'!$C$4:$C$1076))</f>
        <v>72000</v>
      </c>
      <c r="AL11" s="147">
        <f>SUMPRODUCT(-('Gastos Gerais'!$F$4:$F$1076='Gastos das Atividades'!$B11),-('Gastos das Atividades'!AL$1&gt;='Gastos Gerais'!$D$4:$D$1076),-('Gastos das Atividades'!AL$1&lt;='Gastos Gerais'!$E$4:$E$1076),-('Gastos Gerais'!$C$4:$C$1076))</f>
        <v>0</v>
      </c>
      <c r="AM11" s="147">
        <f>SUMPRODUCT(-('Gastos Gerais'!$F$4:$F$1076='Gastos das Atividades'!$B11),-('Gastos das Atividades'!AM$1&gt;='Gastos Gerais'!$D$4:$D$1076),-('Gastos das Atividades'!AM$1&lt;='Gastos Gerais'!$E$4:$E$1076),-('Gastos Gerais'!$C$4:$C$1076))</f>
        <v>0</v>
      </c>
      <c r="AN11" s="147">
        <f>SUMPRODUCT(-('Gastos Gerais'!$F$4:$F$1076='Gastos das Atividades'!$B11),-('Gastos das Atividades'!AN$1&gt;='Gastos Gerais'!$D$4:$D$1076),-('Gastos das Atividades'!AN$1&lt;='Gastos Gerais'!$E$4:$E$1076),-('Gastos Gerais'!$C$4:$C$1076))</f>
        <v>0</v>
      </c>
      <c r="AO11" s="147">
        <f>SUMPRODUCT(-('Gastos Gerais'!$F$4:$F$1076='Gastos das Atividades'!$B11),-('Gastos das Atividades'!AO$1&gt;='Gastos Gerais'!$D$4:$D$1076),-('Gastos das Atividades'!AO$1&lt;='Gastos Gerais'!$E$4:$E$1076),-('Gastos Gerais'!$C$4:$C$1076))</f>
        <v>0</v>
      </c>
      <c r="AP11" s="147">
        <f>SUMPRODUCT(-('Gastos Gerais'!$F$4:$F$1076='Gastos das Atividades'!$B11),-('Gastos das Atividades'!AP$1&gt;='Gastos Gerais'!$D$4:$D$1076),-('Gastos das Atividades'!AP$1&lt;='Gastos Gerais'!$E$4:$E$1076),-('Gastos Gerais'!$C$4:$C$1076))</f>
        <v>0</v>
      </c>
      <c r="AQ11" s="147">
        <f>SUMPRODUCT(-('Gastos Gerais'!$F$4:$F$1076='Gastos das Atividades'!$B11),-('Gastos das Atividades'!AQ$1&gt;='Gastos Gerais'!$D$4:$D$1076),-('Gastos das Atividades'!AQ$1&lt;='Gastos Gerais'!$E$4:$E$1076),-('Gastos Gerais'!$C$4:$C$1076))</f>
        <v>0</v>
      </c>
      <c r="AR11" s="147">
        <f>SUMPRODUCT(-('Gastos Gerais'!$F$4:$F$1076='Gastos das Atividades'!$B11),-('Gastos das Atividades'!AR$1&gt;='Gastos Gerais'!$D$4:$D$1076),-('Gastos das Atividades'!AR$1&lt;='Gastos Gerais'!$E$4:$E$1076),-('Gastos Gerais'!$C$4:$C$1076))</f>
        <v>0</v>
      </c>
      <c r="AS11" s="147">
        <f>SUMPRODUCT(-('Gastos Gerais'!$F$4:$F$1076='Gastos das Atividades'!$B11),-('Gastos das Atividades'!AS$1&gt;='Gastos Gerais'!$D$4:$D$1076),-('Gastos das Atividades'!AS$1&lt;='Gastos Gerais'!$E$4:$E$1076),-('Gastos Gerais'!$C$4:$C$1076))</f>
        <v>0</v>
      </c>
      <c r="AT11" s="147">
        <f>SUMPRODUCT(-('Gastos Gerais'!$F$4:$F$1076='Gastos das Atividades'!$B11),-('Gastos das Atividades'!AT$1&gt;='Gastos Gerais'!$D$4:$D$1076),-('Gastos das Atividades'!AT$1&lt;='Gastos Gerais'!$E$4:$E$1076),-('Gastos Gerais'!$C$4:$C$1076))</f>
        <v>0</v>
      </c>
      <c r="AU11" s="147">
        <f>SUMPRODUCT(-('Gastos Gerais'!$F$4:$F$1076='Gastos das Atividades'!$B11),-('Gastos das Atividades'!AU$1&gt;='Gastos Gerais'!$D$4:$D$1076),-('Gastos das Atividades'!AU$1&lt;='Gastos Gerais'!$E$4:$E$1076),-('Gastos Gerais'!$C$4:$C$1076))</f>
        <v>0</v>
      </c>
      <c r="AV11" s="147">
        <f>SUMPRODUCT(-('Gastos Gerais'!$F$4:$F$1076='Gastos das Atividades'!$B11),-('Gastos das Atividades'!AV$1&gt;='Gastos Gerais'!$D$4:$D$1076),-('Gastos das Atividades'!AV$1&lt;='Gastos Gerais'!$E$4:$E$1076),-('Gastos Gerais'!$C$4:$C$1076))</f>
        <v>0</v>
      </c>
      <c r="AW11" s="147">
        <f>SUMPRODUCT(-('Gastos Gerais'!$F$4:$F$1076='Gastos das Atividades'!$B11),-('Gastos das Atividades'!AW$1&gt;='Gastos Gerais'!$D$4:$D$1076),-('Gastos das Atividades'!AW$1&lt;='Gastos Gerais'!$E$4:$E$1076),-('Gastos Gerais'!$C$4:$C$1076))</f>
        <v>0</v>
      </c>
      <c r="AX11" s="147">
        <f>SUMPRODUCT(-('Gastos Gerais'!$F$4:$F$1076='Gastos das Atividades'!$B11),-('Gastos das Atividades'!AX$1&gt;='Gastos Gerais'!$D$4:$D$1076),-('Gastos das Atividades'!AX$1&lt;='Gastos Gerais'!$E$4:$E$1076),-('Gastos Gerais'!$C$4:$C$1076))</f>
        <v>0</v>
      </c>
      <c r="AY11" s="147">
        <f>SUMPRODUCT(-('Gastos Gerais'!$F$4:$F$1076='Gastos das Atividades'!$B11),-('Gastos das Atividades'!AY$1&gt;='Gastos Gerais'!$D$4:$D$1076),-('Gastos das Atividades'!AY$1&lt;='Gastos Gerais'!$E$4:$E$1076),-('Gastos Gerais'!$C$4:$C$1076))</f>
        <v>0</v>
      </c>
      <c r="AZ11" s="147">
        <f>SUMPRODUCT(-('Gastos Gerais'!$F$4:$F$1076='Gastos das Atividades'!$B11),-('Gastos das Atividades'!AZ$1&gt;='Gastos Gerais'!$D$4:$D$1076),-('Gastos das Atividades'!AZ$1&lt;='Gastos Gerais'!$E$4:$E$1076),-('Gastos Gerais'!$C$4:$C$1076))</f>
        <v>0</v>
      </c>
      <c r="BA11" s="147">
        <f>SUMPRODUCT(-('Gastos Gerais'!$F$4:$F$1076='Gastos das Atividades'!$B11),-('Gastos das Atividades'!BA$1&gt;='Gastos Gerais'!$D$4:$D$1076),-('Gastos das Atividades'!BA$1&lt;='Gastos Gerais'!$E$4:$E$1076),-('Gastos Gerais'!$C$4:$C$1076))</f>
        <v>0</v>
      </c>
      <c r="BB11" s="147">
        <f>SUMPRODUCT(-('Gastos Gerais'!$F$4:$F$1076='Gastos das Atividades'!$B11),-('Gastos das Atividades'!BB$1&gt;='Gastos Gerais'!$D$4:$D$1076),-('Gastos das Atividades'!BB$1&lt;='Gastos Gerais'!$E$4:$E$1076),-('Gastos Gerais'!$C$4:$C$1076))</f>
        <v>0</v>
      </c>
      <c r="BC11" s="147">
        <f>SUMPRODUCT(-('Gastos Gerais'!$F$4:$F$1076='Gastos das Atividades'!$B11),-('Gastos das Atividades'!BC$1&gt;='Gastos Gerais'!$D$4:$D$1076),-('Gastos das Atividades'!BC$1&lt;='Gastos Gerais'!$E$4:$E$1076),-('Gastos Gerais'!$C$4:$C$1076))</f>
        <v>0</v>
      </c>
      <c r="BD11" s="147">
        <f>SUMPRODUCT(-('Gastos Gerais'!$F$4:$F$1076='Gastos das Atividades'!$B11),-('Gastos das Atividades'!BD$1&gt;='Gastos Gerais'!$D$4:$D$1076),-('Gastos das Atividades'!BD$1&lt;='Gastos Gerais'!$E$4:$E$1076),-('Gastos Gerais'!$C$4:$C$1076))</f>
        <v>0</v>
      </c>
      <c r="BE11" s="147">
        <f>SUMPRODUCT(-('Gastos Gerais'!$F$4:$F$1076='Gastos das Atividades'!$B11),-('Gastos das Atividades'!BE$1&gt;='Gastos Gerais'!$D$4:$D$1076),-('Gastos das Atividades'!BE$1&lt;='Gastos Gerais'!$E$4:$E$1076),-('Gastos Gerais'!$C$4:$C$1076))</f>
        <v>0</v>
      </c>
      <c r="BF11" s="147">
        <f>SUMPRODUCT(-('Gastos Gerais'!$F$4:$F$1076='Gastos das Atividades'!$B11),-('Gastos das Atividades'!BF$1&gt;='Gastos Gerais'!$D$4:$D$1076),-('Gastos das Atividades'!BF$1&lt;='Gastos Gerais'!$E$4:$E$1076),-('Gastos Gerais'!$C$4:$C$1076))</f>
        <v>0</v>
      </c>
      <c r="BG11" s="147">
        <f>SUMPRODUCT(-('Gastos Gerais'!$F$4:$F$1076='Gastos das Atividades'!$B11),-('Gastos das Atividades'!BG$1&gt;='Gastos Gerais'!$D$4:$D$1076),-('Gastos das Atividades'!BG$1&lt;='Gastos Gerais'!$E$4:$E$1076),-('Gastos Gerais'!$C$4:$C$1076))</f>
        <v>0</v>
      </c>
      <c r="BH11" s="147">
        <f>SUMPRODUCT(-('Gastos Gerais'!$F$4:$F$1076='Gastos das Atividades'!$B11),-('Gastos das Atividades'!BH$1&gt;='Gastos Gerais'!$D$4:$D$1076),-('Gastos das Atividades'!BH$1&lt;='Gastos Gerais'!$E$4:$E$1076),-('Gastos Gerais'!$C$4:$C$1076))</f>
        <v>0</v>
      </c>
      <c r="BI11" s="147">
        <f>SUMPRODUCT(-('Gastos Gerais'!$F$4:$F$1076='Gastos das Atividades'!$B11),-('Gastos das Atividades'!BI$1&gt;='Gastos Gerais'!$D$4:$D$1076),-('Gastos das Atividades'!BI$1&lt;='Gastos Gerais'!$E$4:$E$1076),-('Gastos Gerais'!$C$4:$C$1076))</f>
        <v>0</v>
      </c>
      <c r="BJ11" s="147">
        <f>SUMPRODUCT(-('Gastos Gerais'!$F$4:$F$1076='Gastos das Atividades'!$B11),-('Gastos das Atividades'!BJ$1&gt;='Gastos Gerais'!$D$4:$D$1076),-('Gastos das Atividades'!BJ$1&lt;='Gastos Gerais'!$E$4:$E$1076),-('Gastos Gerais'!$C$4:$C$1076))</f>
        <v>0</v>
      </c>
      <c r="BK11" s="295">
        <f t="shared" si="8"/>
        <v>0</v>
      </c>
      <c r="BL11" s="147">
        <f t="shared" si="9"/>
        <v>0</v>
      </c>
      <c r="BM11" s="147">
        <f t="shared" si="10"/>
        <v>72000</v>
      </c>
      <c r="BN11" s="147">
        <f t="shared" si="11"/>
        <v>0</v>
      </c>
      <c r="BO11" s="147">
        <f t="shared" si="12"/>
        <v>0</v>
      </c>
      <c r="BP11" s="296">
        <f t="shared" si="2"/>
        <v>72000</v>
      </c>
      <c r="BQ11" s="152">
        <f t="shared" si="3"/>
        <v>0</v>
      </c>
      <c r="BR11" s="152">
        <f t="shared" si="4"/>
        <v>0</v>
      </c>
      <c r="BS11" s="152">
        <f t="shared" si="5"/>
        <v>7.6788396186800445E-3</v>
      </c>
      <c r="BT11" s="152">
        <f t="shared" si="13"/>
        <v>0</v>
      </c>
      <c r="BU11" s="152">
        <f t="shared" si="13"/>
        <v>0</v>
      </c>
      <c r="BV11" s="297">
        <f t="shared" si="7"/>
        <v>7.6788396186800445E-3</v>
      </c>
    </row>
    <row r="12" spans="1:75">
      <c r="A12" s="298">
        <v>8</v>
      </c>
      <c r="B12" s="320" t="s">
        <v>123</v>
      </c>
      <c r="C12" s="147">
        <f>SUMPRODUCT(-('Gastos Gerais'!$F$4:$F$1076='Gastos das Atividades'!$B12),-('Gastos das Atividades'!C$1&gt;='Gastos Gerais'!$D$4:$D$1076),-('Gastos das Atividades'!C$1&lt;='Gastos Gerais'!$E$4:$E$1076),-('Gastos Gerais'!$C$4:$C$1076))</f>
        <v>0</v>
      </c>
      <c r="D12" s="147">
        <f>SUMPRODUCT(-('Gastos Gerais'!$F$4:$F$1076='Gastos das Atividades'!$B12),-('Gastos das Atividades'!D$1&gt;='Gastos Gerais'!$D$4:$D$1076),-('Gastos das Atividades'!D$1&lt;='Gastos Gerais'!$E$4:$E$1076),-('Gastos Gerais'!$C$4:$C$1076))</f>
        <v>0</v>
      </c>
      <c r="E12" s="147">
        <f>SUMPRODUCT(-('Gastos Gerais'!$F$4:$F$1076='Gastos das Atividades'!$B12),-('Gastos das Atividades'!E$1&gt;='Gastos Gerais'!$D$4:$D$1076),-('Gastos das Atividades'!E$1&lt;='Gastos Gerais'!$E$4:$E$1076),-('Gastos Gerais'!$C$4:$C$1076))</f>
        <v>19000</v>
      </c>
      <c r="F12" s="147">
        <f>SUMPRODUCT(-('Gastos Gerais'!$F$4:$F$1076='Gastos das Atividades'!$B12),-('Gastos das Atividades'!F$1&gt;='Gastos Gerais'!$D$4:$D$1076),-('Gastos das Atividades'!F$1&lt;='Gastos Gerais'!$E$4:$E$1076),-('Gastos Gerais'!$C$4:$C$1076))</f>
        <v>19000</v>
      </c>
      <c r="G12" s="147">
        <f>SUMPRODUCT(-('Gastos Gerais'!$F$4:$F$1076='Gastos das Atividades'!$B12),-('Gastos das Atividades'!G$1&gt;='Gastos Gerais'!$D$4:$D$1076),-('Gastos das Atividades'!G$1&lt;='Gastos Gerais'!$E$4:$E$1076),-('Gastos Gerais'!$C$4:$C$1076))</f>
        <v>19000</v>
      </c>
      <c r="H12" s="147">
        <f>SUMPRODUCT(-('Gastos Gerais'!$F$4:$F$1076='Gastos das Atividades'!$B12),-('Gastos das Atividades'!H$1&gt;='Gastos Gerais'!$D$4:$D$1076),-('Gastos das Atividades'!H$1&lt;='Gastos Gerais'!$E$4:$E$1076),-('Gastos Gerais'!$C$4:$C$1076))</f>
        <v>19000</v>
      </c>
      <c r="I12" s="147">
        <f>SUMPRODUCT(-('Gastos Gerais'!$F$4:$F$1076='Gastos das Atividades'!$B12),-('Gastos das Atividades'!I$1&gt;='Gastos Gerais'!$D$4:$D$1076),-('Gastos das Atividades'!I$1&lt;='Gastos Gerais'!$E$4:$E$1076),-('Gastos Gerais'!$C$4:$C$1076))</f>
        <v>15000</v>
      </c>
      <c r="J12" s="147">
        <f>SUMPRODUCT(-('Gastos Gerais'!$F$4:$F$1076='Gastos das Atividades'!$B12),-('Gastos das Atividades'!J$1&gt;='Gastos Gerais'!$D$4:$D$1076),-('Gastos das Atividades'!J$1&lt;='Gastos Gerais'!$E$4:$E$1076),-('Gastos Gerais'!$C$4:$C$1076))</f>
        <v>15000</v>
      </c>
      <c r="K12" s="147">
        <f>SUMPRODUCT(-('Gastos Gerais'!$F$4:$F$1076='Gastos das Atividades'!$B12),-('Gastos das Atividades'!K$1&gt;='Gastos Gerais'!$D$4:$D$1076),-('Gastos das Atividades'!K$1&lt;='Gastos Gerais'!$E$4:$E$1076),-('Gastos Gerais'!$C$4:$C$1076))</f>
        <v>22000</v>
      </c>
      <c r="L12" s="147">
        <f>SUMPRODUCT(-('Gastos Gerais'!$F$4:$F$1076='Gastos das Atividades'!$B12),-('Gastos das Atividades'!L$1&gt;='Gastos Gerais'!$D$4:$D$1076),-('Gastos das Atividades'!L$1&lt;='Gastos Gerais'!$E$4:$E$1076),-('Gastos Gerais'!$C$4:$C$1076))</f>
        <v>22000</v>
      </c>
      <c r="M12" s="147">
        <f>SUMPRODUCT(-('Gastos Gerais'!$F$4:$F$1076='Gastos das Atividades'!$B12),-('Gastos das Atividades'!M$1&gt;='Gastos Gerais'!$D$4:$D$1076),-('Gastos das Atividades'!M$1&lt;='Gastos Gerais'!$E$4:$E$1076),-('Gastos Gerais'!$C$4:$C$1076))</f>
        <v>15000</v>
      </c>
      <c r="N12" s="147">
        <f>SUMPRODUCT(-('Gastos Gerais'!$F$4:$F$1076='Gastos das Atividades'!$B12),-('Gastos das Atividades'!N$1&gt;='Gastos Gerais'!$D$4:$D$1076),-('Gastos das Atividades'!N$1&lt;='Gastos Gerais'!$E$4:$E$1076),-('Gastos Gerais'!$C$4:$C$1076))</f>
        <v>15000</v>
      </c>
      <c r="O12" s="147">
        <f>SUMPRODUCT(-('Gastos Gerais'!$F$4:$F$1076='Gastos das Atividades'!$B12),-('Gastos das Atividades'!O$1&gt;='Gastos Gerais'!$D$4:$D$1076),-('Gastos das Atividades'!O$1&lt;='Gastos Gerais'!$E$4:$E$1076),-('Gastos Gerais'!$C$4:$C$1076))</f>
        <v>28333.333333333332</v>
      </c>
      <c r="P12" s="147">
        <f>SUMPRODUCT(-('Gastos Gerais'!$F$4:$F$1076='Gastos das Atividades'!$B12),-('Gastos das Atividades'!P$1&gt;='Gastos Gerais'!$D$4:$D$1076),-('Gastos das Atividades'!P$1&lt;='Gastos Gerais'!$E$4:$E$1076),-('Gastos Gerais'!$C$4:$C$1076))</f>
        <v>28333.333333333332</v>
      </c>
      <c r="Q12" s="147">
        <f>SUMPRODUCT(-('Gastos Gerais'!$F$4:$F$1076='Gastos das Atividades'!$B12),-('Gastos das Atividades'!Q$1&gt;='Gastos Gerais'!$D$4:$D$1076),-('Gastos das Atividades'!Q$1&lt;='Gastos Gerais'!$E$4:$E$1076),-('Gastos Gerais'!$C$4:$C$1076))</f>
        <v>28333.333333333332</v>
      </c>
      <c r="R12" s="147">
        <f>SUMPRODUCT(-('Gastos Gerais'!$F$4:$F$1076='Gastos das Atividades'!$B12),-('Gastos das Atividades'!R$1&gt;='Gastos Gerais'!$D$4:$D$1076),-('Gastos das Atividades'!R$1&lt;='Gastos Gerais'!$E$4:$E$1076),-('Gastos Gerais'!$C$4:$C$1076))</f>
        <v>28333.333333333332</v>
      </c>
      <c r="S12" s="147">
        <f>SUMPRODUCT(-('Gastos Gerais'!$F$4:$F$1076='Gastos das Atividades'!$B12),-('Gastos das Atividades'!S$1&gt;='Gastos Gerais'!$D$4:$D$1076),-('Gastos das Atividades'!S$1&lt;='Gastos Gerais'!$E$4:$E$1076),-('Gastos Gerais'!$C$4:$C$1076))</f>
        <v>28333.333333333332</v>
      </c>
      <c r="T12" s="147">
        <f>SUMPRODUCT(-('Gastos Gerais'!$F$4:$F$1076='Gastos das Atividades'!$B12),-('Gastos das Atividades'!T$1&gt;='Gastos Gerais'!$D$4:$D$1076),-('Gastos das Atividades'!T$1&lt;='Gastos Gerais'!$E$4:$E$1076),-('Gastos Gerais'!$C$4:$C$1076))</f>
        <v>28333.333333333332</v>
      </c>
      <c r="U12" s="147">
        <f>SUMPRODUCT(-('Gastos Gerais'!$F$4:$F$1076='Gastos das Atividades'!$B12),-('Gastos das Atividades'!U$1&gt;='Gastos Gerais'!$D$4:$D$1076),-('Gastos das Atividades'!U$1&lt;='Gastos Gerais'!$E$4:$E$1076),-('Gastos Gerais'!$C$4:$C$1076))</f>
        <v>0</v>
      </c>
      <c r="V12" s="147">
        <f>SUMPRODUCT(-('Gastos Gerais'!$F$4:$F$1076='Gastos das Atividades'!$B12),-('Gastos das Atividades'!V$1&gt;='Gastos Gerais'!$D$4:$D$1076),-('Gastos das Atividades'!V$1&lt;='Gastos Gerais'!$E$4:$E$1076),-('Gastos Gerais'!$C$4:$C$1076))</f>
        <v>0</v>
      </c>
      <c r="W12" s="147">
        <f>SUMPRODUCT(-('Gastos Gerais'!$F$4:$F$1076='Gastos das Atividades'!$B12),-('Gastos das Atividades'!W$1&gt;='Gastos Gerais'!$D$4:$D$1076),-('Gastos das Atividades'!W$1&lt;='Gastos Gerais'!$E$4:$E$1076),-('Gastos Gerais'!$C$4:$C$1076))</f>
        <v>0</v>
      </c>
      <c r="X12" s="147">
        <f>SUMPRODUCT(-('Gastos Gerais'!$F$4:$F$1076='Gastos das Atividades'!$B12),-('Gastos das Atividades'!X$1&gt;='Gastos Gerais'!$D$4:$D$1076),-('Gastos das Atividades'!X$1&lt;='Gastos Gerais'!$E$4:$E$1076),-('Gastos Gerais'!$C$4:$C$1076))</f>
        <v>0</v>
      </c>
      <c r="Y12" s="147">
        <f>SUMPRODUCT(-('Gastos Gerais'!$F$4:$F$1076='Gastos das Atividades'!$B12),-('Gastos das Atividades'!Y$1&gt;='Gastos Gerais'!$D$4:$D$1076),-('Gastos das Atividades'!Y$1&lt;='Gastos Gerais'!$E$4:$E$1076),-('Gastos Gerais'!$C$4:$C$1076))</f>
        <v>0</v>
      </c>
      <c r="Z12" s="147">
        <f>SUMPRODUCT(-('Gastos Gerais'!$F$4:$F$1076='Gastos das Atividades'!$B12),-('Gastos das Atividades'!Z$1&gt;='Gastos Gerais'!$D$4:$D$1076),-('Gastos das Atividades'!Z$1&lt;='Gastos Gerais'!$E$4:$E$1076),-('Gastos Gerais'!$C$4:$C$1076))</f>
        <v>0</v>
      </c>
      <c r="AA12" s="147">
        <f>SUMPRODUCT(-('Gastos Gerais'!$F$4:$F$1076='Gastos das Atividades'!$B12),-('Gastos das Atividades'!AA$1&gt;='Gastos Gerais'!$D$4:$D$1076),-('Gastos das Atividades'!AA$1&lt;='Gastos Gerais'!$E$4:$E$1076),-('Gastos Gerais'!$C$4:$C$1076))</f>
        <v>0</v>
      </c>
      <c r="AB12" s="147">
        <f>SUMPRODUCT(-('Gastos Gerais'!$F$4:$F$1076='Gastos das Atividades'!$B12),-('Gastos das Atividades'!AB$1&gt;='Gastos Gerais'!$D$4:$D$1076),-('Gastos das Atividades'!AB$1&lt;='Gastos Gerais'!$E$4:$E$1076),-('Gastos Gerais'!$C$4:$C$1076))</f>
        <v>0</v>
      </c>
      <c r="AC12" s="147">
        <f>SUMPRODUCT(-('Gastos Gerais'!$F$4:$F$1076='Gastos das Atividades'!$B12),-('Gastos das Atividades'!AC$1&gt;='Gastos Gerais'!$D$4:$D$1076),-('Gastos das Atividades'!AC$1&lt;='Gastos Gerais'!$E$4:$E$1076),-('Gastos Gerais'!$C$4:$C$1076))</f>
        <v>0</v>
      </c>
      <c r="AD12" s="147">
        <f>SUMPRODUCT(-('Gastos Gerais'!$F$4:$F$1076='Gastos das Atividades'!$B12),-('Gastos das Atividades'!AD$1&gt;='Gastos Gerais'!$D$4:$D$1076),-('Gastos das Atividades'!AD$1&lt;='Gastos Gerais'!$E$4:$E$1076),-('Gastos Gerais'!$C$4:$C$1076))</f>
        <v>0</v>
      </c>
      <c r="AE12" s="147">
        <f>SUMPRODUCT(-('Gastos Gerais'!$F$4:$F$1076='Gastos das Atividades'!$B12),-('Gastos das Atividades'!AE$1&gt;='Gastos Gerais'!$D$4:$D$1076),-('Gastos das Atividades'!AE$1&lt;='Gastos Gerais'!$E$4:$E$1076),-('Gastos Gerais'!$C$4:$C$1076))</f>
        <v>0</v>
      </c>
      <c r="AF12" s="147">
        <f>SUMPRODUCT(-('Gastos Gerais'!$F$4:$F$1076='Gastos das Atividades'!$B12),-('Gastos das Atividades'!AF$1&gt;='Gastos Gerais'!$D$4:$D$1076),-('Gastos das Atividades'!AF$1&lt;='Gastos Gerais'!$E$4:$E$1076),-('Gastos Gerais'!$C$4:$C$1076))</f>
        <v>0</v>
      </c>
      <c r="AG12" s="147">
        <f>SUMPRODUCT(-('Gastos Gerais'!$F$4:$F$1076='Gastos das Atividades'!$B12),-('Gastos das Atividades'!AG$1&gt;='Gastos Gerais'!$D$4:$D$1076),-('Gastos das Atividades'!AG$1&lt;='Gastos Gerais'!$E$4:$E$1076),-('Gastos Gerais'!$C$4:$C$1076))</f>
        <v>0</v>
      </c>
      <c r="AH12" s="147">
        <f>SUMPRODUCT(-('Gastos Gerais'!$F$4:$F$1076='Gastos das Atividades'!$B12),-('Gastos das Atividades'!AH$1&gt;='Gastos Gerais'!$D$4:$D$1076),-('Gastos das Atividades'!AH$1&lt;='Gastos Gerais'!$E$4:$E$1076),-('Gastos Gerais'!$C$4:$C$1076))</f>
        <v>0</v>
      </c>
      <c r="AI12" s="147">
        <f>SUMPRODUCT(-('Gastos Gerais'!$F$4:$F$1076='Gastos das Atividades'!$B12),-('Gastos das Atividades'!AI$1&gt;='Gastos Gerais'!$D$4:$D$1076),-('Gastos das Atividades'!AI$1&lt;='Gastos Gerais'!$E$4:$E$1076),-('Gastos Gerais'!$C$4:$C$1076))</f>
        <v>0</v>
      </c>
      <c r="AJ12" s="147">
        <f>SUMPRODUCT(-('Gastos Gerais'!$F$4:$F$1076='Gastos das Atividades'!$B12),-('Gastos das Atividades'!AJ$1&gt;='Gastos Gerais'!$D$4:$D$1076),-('Gastos das Atividades'!AJ$1&lt;='Gastos Gerais'!$E$4:$E$1076),-('Gastos Gerais'!$C$4:$C$1076))</f>
        <v>0</v>
      </c>
      <c r="AK12" s="147">
        <f>SUMPRODUCT(-('Gastos Gerais'!$F$4:$F$1076='Gastos das Atividades'!$B12),-('Gastos das Atividades'!AK$1&gt;='Gastos Gerais'!$D$4:$D$1076),-('Gastos das Atividades'!AK$1&lt;='Gastos Gerais'!$E$4:$E$1076),-('Gastos Gerais'!$C$4:$C$1076))</f>
        <v>0</v>
      </c>
      <c r="AL12" s="147">
        <f>SUMPRODUCT(-('Gastos Gerais'!$F$4:$F$1076='Gastos das Atividades'!$B12),-('Gastos das Atividades'!AL$1&gt;='Gastos Gerais'!$D$4:$D$1076),-('Gastos das Atividades'!AL$1&lt;='Gastos Gerais'!$E$4:$E$1076),-('Gastos Gerais'!$C$4:$C$1076))</f>
        <v>0</v>
      </c>
      <c r="AM12" s="147">
        <f>SUMPRODUCT(-('Gastos Gerais'!$F$4:$F$1076='Gastos das Atividades'!$B12),-('Gastos das Atividades'!AM$1&gt;='Gastos Gerais'!$D$4:$D$1076),-('Gastos das Atividades'!AM$1&lt;='Gastos Gerais'!$E$4:$E$1076),-('Gastos Gerais'!$C$4:$C$1076))</f>
        <v>0</v>
      </c>
      <c r="AN12" s="147">
        <f>SUMPRODUCT(-('Gastos Gerais'!$F$4:$F$1076='Gastos das Atividades'!$B12),-('Gastos das Atividades'!AN$1&gt;='Gastos Gerais'!$D$4:$D$1076),-('Gastos das Atividades'!AN$1&lt;='Gastos Gerais'!$E$4:$E$1076),-('Gastos Gerais'!$C$4:$C$1076))</f>
        <v>0</v>
      </c>
      <c r="AO12" s="147">
        <f>SUMPRODUCT(-('Gastos Gerais'!$F$4:$F$1076='Gastos das Atividades'!$B12),-('Gastos das Atividades'!AO$1&gt;='Gastos Gerais'!$D$4:$D$1076),-('Gastos das Atividades'!AO$1&lt;='Gastos Gerais'!$E$4:$E$1076),-('Gastos Gerais'!$C$4:$C$1076))</f>
        <v>0</v>
      </c>
      <c r="AP12" s="147">
        <f>SUMPRODUCT(-('Gastos Gerais'!$F$4:$F$1076='Gastos das Atividades'!$B12),-('Gastos das Atividades'!AP$1&gt;='Gastos Gerais'!$D$4:$D$1076),-('Gastos das Atividades'!AP$1&lt;='Gastos Gerais'!$E$4:$E$1076),-('Gastos Gerais'!$C$4:$C$1076))</f>
        <v>0</v>
      </c>
      <c r="AQ12" s="147">
        <f>SUMPRODUCT(-('Gastos Gerais'!$F$4:$F$1076='Gastos das Atividades'!$B12),-('Gastos das Atividades'!AQ$1&gt;='Gastos Gerais'!$D$4:$D$1076),-('Gastos das Atividades'!AQ$1&lt;='Gastos Gerais'!$E$4:$E$1076),-('Gastos Gerais'!$C$4:$C$1076))</f>
        <v>0</v>
      </c>
      <c r="AR12" s="147">
        <f>SUMPRODUCT(-('Gastos Gerais'!$F$4:$F$1076='Gastos das Atividades'!$B12),-('Gastos das Atividades'!AR$1&gt;='Gastos Gerais'!$D$4:$D$1076),-('Gastos das Atividades'!AR$1&lt;='Gastos Gerais'!$E$4:$E$1076),-('Gastos Gerais'!$C$4:$C$1076))</f>
        <v>0</v>
      </c>
      <c r="AS12" s="147">
        <f>SUMPRODUCT(-('Gastos Gerais'!$F$4:$F$1076='Gastos das Atividades'!$B12),-('Gastos das Atividades'!AS$1&gt;='Gastos Gerais'!$D$4:$D$1076),-('Gastos das Atividades'!AS$1&lt;='Gastos Gerais'!$E$4:$E$1076),-('Gastos Gerais'!$C$4:$C$1076))</f>
        <v>0</v>
      </c>
      <c r="AT12" s="147">
        <f>SUMPRODUCT(-('Gastos Gerais'!$F$4:$F$1076='Gastos das Atividades'!$B12),-('Gastos das Atividades'!AT$1&gt;='Gastos Gerais'!$D$4:$D$1076),-('Gastos das Atividades'!AT$1&lt;='Gastos Gerais'!$E$4:$E$1076),-('Gastos Gerais'!$C$4:$C$1076))</f>
        <v>0</v>
      </c>
      <c r="AU12" s="147">
        <f>SUMPRODUCT(-('Gastos Gerais'!$F$4:$F$1076='Gastos das Atividades'!$B12),-('Gastos das Atividades'!AU$1&gt;='Gastos Gerais'!$D$4:$D$1076),-('Gastos das Atividades'!AU$1&lt;='Gastos Gerais'!$E$4:$E$1076),-('Gastos Gerais'!$C$4:$C$1076))</f>
        <v>0</v>
      </c>
      <c r="AV12" s="147">
        <f>SUMPRODUCT(-('Gastos Gerais'!$F$4:$F$1076='Gastos das Atividades'!$B12),-('Gastos das Atividades'!AV$1&gt;='Gastos Gerais'!$D$4:$D$1076),-('Gastos das Atividades'!AV$1&lt;='Gastos Gerais'!$E$4:$E$1076),-('Gastos Gerais'!$C$4:$C$1076))</f>
        <v>0</v>
      </c>
      <c r="AW12" s="147">
        <f>SUMPRODUCT(-('Gastos Gerais'!$F$4:$F$1076='Gastos das Atividades'!$B12),-('Gastos das Atividades'!AW$1&gt;='Gastos Gerais'!$D$4:$D$1076),-('Gastos das Atividades'!AW$1&lt;='Gastos Gerais'!$E$4:$E$1076),-('Gastos Gerais'!$C$4:$C$1076))</f>
        <v>0</v>
      </c>
      <c r="AX12" s="147">
        <f>SUMPRODUCT(-('Gastos Gerais'!$F$4:$F$1076='Gastos das Atividades'!$B12),-('Gastos das Atividades'!AX$1&gt;='Gastos Gerais'!$D$4:$D$1076),-('Gastos das Atividades'!AX$1&lt;='Gastos Gerais'!$E$4:$E$1076),-('Gastos Gerais'!$C$4:$C$1076))</f>
        <v>0</v>
      </c>
      <c r="AY12" s="147">
        <f>SUMPRODUCT(-('Gastos Gerais'!$F$4:$F$1076='Gastos das Atividades'!$B12),-('Gastos das Atividades'!AY$1&gt;='Gastos Gerais'!$D$4:$D$1076),-('Gastos das Atividades'!AY$1&lt;='Gastos Gerais'!$E$4:$E$1076),-('Gastos Gerais'!$C$4:$C$1076))</f>
        <v>0</v>
      </c>
      <c r="AZ12" s="147">
        <f>SUMPRODUCT(-('Gastos Gerais'!$F$4:$F$1076='Gastos das Atividades'!$B12),-('Gastos das Atividades'!AZ$1&gt;='Gastos Gerais'!$D$4:$D$1076),-('Gastos das Atividades'!AZ$1&lt;='Gastos Gerais'!$E$4:$E$1076),-('Gastos Gerais'!$C$4:$C$1076))</f>
        <v>0</v>
      </c>
      <c r="BA12" s="147">
        <f>SUMPRODUCT(-('Gastos Gerais'!$F$4:$F$1076='Gastos das Atividades'!$B12),-('Gastos das Atividades'!BA$1&gt;='Gastos Gerais'!$D$4:$D$1076),-('Gastos das Atividades'!BA$1&lt;='Gastos Gerais'!$E$4:$E$1076),-('Gastos Gerais'!$C$4:$C$1076))</f>
        <v>0</v>
      </c>
      <c r="BB12" s="147">
        <f>SUMPRODUCT(-('Gastos Gerais'!$F$4:$F$1076='Gastos das Atividades'!$B12),-('Gastos das Atividades'!BB$1&gt;='Gastos Gerais'!$D$4:$D$1076),-('Gastos das Atividades'!BB$1&lt;='Gastos Gerais'!$E$4:$E$1076),-('Gastos Gerais'!$C$4:$C$1076))</f>
        <v>0</v>
      </c>
      <c r="BC12" s="147">
        <f>SUMPRODUCT(-('Gastos Gerais'!$F$4:$F$1076='Gastos das Atividades'!$B12),-('Gastos das Atividades'!BC$1&gt;='Gastos Gerais'!$D$4:$D$1076),-('Gastos das Atividades'!BC$1&lt;='Gastos Gerais'!$E$4:$E$1076),-('Gastos Gerais'!$C$4:$C$1076))</f>
        <v>0</v>
      </c>
      <c r="BD12" s="147">
        <f>SUMPRODUCT(-('Gastos Gerais'!$F$4:$F$1076='Gastos das Atividades'!$B12),-('Gastos das Atividades'!BD$1&gt;='Gastos Gerais'!$D$4:$D$1076),-('Gastos das Atividades'!BD$1&lt;='Gastos Gerais'!$E$4:$E$1076),-('Gastos Gerais'!$C$4:$C$1076))</f>
        <v>0</v>
      </c>
      <c r="BE12" s="147">
        <f>SUMPRODUCT(-('Gastos Gerais'!$F$4:$F$1076='Gastos das Atividades'!$B12),-('Gastos das Atividades'!BE$1&gt;='Gastos Gerais'!$D$4:$D$1076),-('Gastos das Atividades'!BE$1&lt;='Gastos Gerais'!$E$4:$E$1076),-('Gastos Gerais'!$C$4:$C$1076))</f>
        <v>0</v>
      </c>
      <c r="BF12" s="147">
        <f>SUMPRODUCT(-('Gastos Gerais'!$F$4:$F$1076='Gastos das Atividades'!$B12),-('Gastos das Atividades'!BF$1&gt;='Gastos Gerais'!$D$4:$D$1076),-('Gastos das Atividades'!BF$1&lt;='Gastos Gerais'!$E$4:$E$1076),-('Gastos Gerais'!$C$4:$C$1076))</f>
        <v>0</v>
      </c>
      <c r="BG12" s="147">
        <f>SUMPRODUCT(-('Gastos Gerais'!$F$4:$F$1076='Gastos das Atividades'!$B12),-('Gastos das Atividades'!BG$1&gt;='Gastos Gerais'!$D$4:$D$1076),-('Gastos das Atividades'!BG$1&lt;='Gastos Gerais'!$E$4:$E$1076),-('Gastos Gerais'!$C$4:$C$1076))</f>
        <v>0</v>
      </c>
      <c r="BH12" s="147">
        <f>SUMPRODUCT(-('Gastos Gerais'!$F$4:$F$1076='Gastos das Atividades'!$B12),-('Gastos das Atividades'!BH$1&gt;='Gastos Gerais'!$D$4:$D$1076),-('Gastos das Atividades'!BH$1&lt;='Gastos Gerais'!$E$4:$E$1076),-('Gastos Gerais'!$C$4:$C$1076))</f>
        <v>0</v>
      </c>
      <c r="BI12" s="147">
        <f>SUMPRODUCT(-('Gastos Gerais'!$F$4:$F$1076='Gastos das Atividades'!$B12),-('Gastos das Atividades'!BI$1&gt;='Gastos Gerais'!$D$4:$D$1076),-('Gastos das Atividades'!BI$1&lt;='Gastos Gerais'!$E$4:$E$1076),-('Gastos Gerais'!$C$4:$C$1076))</f>
        <v>0</v>
      </c>
      <c r="BJ12" s="147">
        <f>SUMPRODUCT(-('Gastos Gerais'!$F$4:$F$1076='Gastos das Atividades'!$B12),-('Gastos das Atividades'!BJ$1&gt;='Gastos Gerais'!$D$4:$D$1076),-('Gastos das Atividades'!BJ$1&lt;='Gastos Gerais'!$E$4:$E$1076),-('Gastos Gerais'!$C$4:$C$1076))</f>
        <v>0</v>
      </c>
      <c r="BK12" s="295">
        <f t="shared" si="8"/>
        <v>180000</v>
      </c>
      <c r="BL12" s="147">
        <f t="shared" si="9"/>
        <v>170000</v>
      </c>
      <c r="BM12" s="147">
        <f t="shared" si="10"/>
        <v>0</v>
      </c>
      <c r="BN12" s="147">
        <f t="shared" si="11"/>
        <v>0</v>
      </c>
      <c r="BO12" s="147">
        <f t="shared" si="12"/>
        <v>0</v>
      </c>
      <c r="BP12" s="296">
        <f t="shared" si="2"/>
        <v>349999.99999999994</v>
      </c>
      <c r="BQ12" s="152">
        <f t="shared" si="3"/>
        <v>1.9197099046700111E-2</v>
      </c>
      <c r="BR12" s="152">
        <f t="shared" si="4"/>
        <v>1.813059354410566E-2</v>
      </c>
      <c r="BS12" s="152">
        <f t="shared" si="5"/>
        <v>0</v>
      </c>
      <c r="BT12" s="152">
        <f t="shared" si="13"/>
        <v>0</v>
      </c>
      <c r="BU12" s="152">
        <f t="shared" si="13"/>
        <v>0</v>
      </c>
      <c r="BV12" s="297">
        <f t="shared" si="7"/>
        <v>3.7327692590805768E-2</v>
      </c>
    </row>
    <row r="13" spans="1:75">
      <c r="A13" s="298">
        <v>9</v>
      </c>
      <c r="B13" s="320" t="s">
        <v>124</v>
      </c>
      <c r="C13" s="147">
        <f>SUMPRODUCT(-('Gastos Gerais'!$F$4:$F$1076='Gastos das Atividades'!$B13),-('Gastos das Atividades'!C$1&gt;='Gastos Gerais'!$D$4:$D$1076),-('Gastos das Atividades'!C$1&lt;='Gastos Gerais'!$E$4:$E$1076),-('Gastos Gerais'!$C$4:$C$1076))</f>
        <v>0</v>
      </c>
      <c r="D13" s="147">
        <f>SUMPRODUCT(-('Gastos Gerais'!$F$4:$F$1076='Gastos das Atividades'!$B13),-('Gastos das Atividades'!D$1&gt;='Gastos Gerais'!$D$4:$D$1076),-('Gastos das Atividades'!D$1&lt;='Gastos Gerais'!$E$4:$E$1076),-('Gastos Gerais'!$C$4:$C$1076))</f>
        <v>0</v>
      </c>
      <c r="E13" s="147">
        <f>SUMPRODUCT(-('Gastos Gerais'!$F$4:$F$1076='Gastos das Atividades'!$B13),-('Gastos das Atividades'!E$1&gt;='Gastos Gerais'!$D$4:$D$1076),-('Gastos das Atividades'!E$1&lt;='Gastos Gerais'!$E$4:$E$1076),-('Gastos Gerais'!$C$4:$C$1076))</f>
        <v>0</v>
      </c>
      <c r="F13" s="147">
        <f>SUMPRODUCT(-('Gastos Gerais'!$F$4:$F$1076='Gastos das Atividades'!$B13),-('Gastos das Atividades'!F$1&gt;='Gastos Gerais'!$D$4:$D$1076),-('Gastos das Atividades'!F$1&lt;='Gastos Gerais'!$E$4:$E$1076),-('Gastos Gerais'!$C$4:$C$1076))</f>
        <v>0</v>
      </c>
      <c r="G13" s="147">
        <f>SUMPRODUCT(-('Gastos Gerais'!$F$4:$F$1076='Gastos das Atividades'!$B13),-('Gastos das Atividades'!G$1&gt;='Gastos Gerais'!$D$4:$D$1076),-('Gastos das Atividades'!G$1&lt;='Gastos Gerais'!$E$4:$E$1076),-('Gastos Gerais'!$C$4:$C$1076))</f>
        <v>0</v>
      </c>
      <c r="H13" s="147">
        <f>SUMPRODUCT(-('Gastos Gerais'!$F$4:$F$1076='Gastos das Atividades'!$B13),-('Gastos das Atividades'!H$1&gt;='Gastos Gerais'!$D$4:$D$1076),-('Gastos das Atividades'!H$1&lt;='Gastos Gerais'!$E$4:$E$1076),-('Gastos Gerais'!$C$4:$C$1076))</f>
        <v>0</v>
      </c>
      <c r="I13" s="147">
        <f>SUMPRODUCT(-('Gastos Gerais'!$F$4:$F$1076='Gastos das Atividades'!$B13),-('Gastos das Atividades'!I$1&gt;='Gastos Gerais'!$D$4:$D$1076),-('Gastos das Atividades'!I$1&lt;='Gastos Gerais'!$E$4:$E$1076),-('Gastos Gerais'!$C$4:$C$1076))</f>
        <v>0</v>
      </c>
      <c r="J13" s="147">
        <f>SUMPRODUCT(-('Gastos Gerais'!$F$4:$F$1076='Gastos das Atividades'!$B13),-('Gastos das Atividades'!J$1&gt;='Gastos Gerais'!$D$4:$D$1076),-('Gastos das Atividades'!J$1&lt;='Gastos Gerais'!$E$4:$E$1076),-('Gastos Gerais'!$C$4:$C$1076))</f>
        <v>0</v>
      </c>
      <c r="K13" s="147">
        <f>SUMPRODUCT(-('Gastos Gerais'!$F$4:$F$1076='Gastos das Atividades'!$B13),-('Gastos das Atividades'!K$1&gt;='Gastos Gerais'!$D$4:$D$1076),-('Gastos das Atividades'!K$1&lt;='Gastos Gerais'!$E$4:$E$1076),-('Gastos Gerais'!$C$4:$C$1076))</f>
        <v>0</v>
      </c>
      <c r="L13" s="147">
        <f>SUMPRODUCT(-('Gastos Gerais'!$F$4:$F$1076='Gastos das Atividades'!$B13),-('Gastos das Atividades'!L$1&gt;='Gastos Gerais'!$D$4:$D$1076),-('Gastos das Atividades'!L$1&lt;='Gastos Gerais'!$E$4:$E$1076),-('Gastos Gerais'!$C$4:$C$1076))</f>
        <v>0</v>
      </c>
      <c r="M13" s="147">
        <f>SUMPRODUCT(-('Gastos Gerais'!$F$4:$F$1076='Gastos das Atividades'!$B13),-('Gastos das Atividades'!M$1&gt;='Gastos Gerais'!$D$4:$D$1076),-('Gastos das Atividades'!M$1&lt;='Gastos Gerais'!$E$4:$E$1076),-('Gastos Gerais'!$C$4:$C$1076))</f>
        <v>0</v>
      </c>
      <c r="N13" s="147">
        <f>SUMPRODUCT(-('Gastos Gerais'!$F$4:$F$1076='Gastos das Atividades'!$B13),-('Gastos das Atividades'!N$1&gt;='Gastos Gerais'!$D$4:$D$1076),-('Gastos das Atividades'!N$1&lt;='Gastos Gerais'!$E$4:$E$1076),-('Gastos Gerais'!$C$4:$C$1076))</f>
        <v>0</v>
      </c>
      <c r="O13" s="147">
        <f>SUMPRODUCT(-('Gastos Gerais'!$F$4:$F$1076='Gastos das Atividades'!$B13),-('Gastos das Atividades'!O$1&gt;='Gastos Gerais'!$D$4:$D$1076),-('Gastos das Atividades'!O$1&lt;='Gastos Gerais'!$E$4:$E$1076),-('Gastos Gerais'!$C$4:$C$1076))</f>
        <v>50500</v>
      </c>
      <c r="P13" s="147">
        <f>SUMPRODUCT(-('Gastos Gerais'!$F$4:$F$1076='Gastos das Atividades'!$B13),-('Gastos das Atividades'!P$1&gt;='Gastos Gerais'!$D$4:$D$1076),-('Gastos das Atividades'!P$1&lt;='Gastos Gerais'!$E$4:$E$1076),-('Gastos Gerais'!$C$4:$C$1076))</f>
        <v>50500</v>
      </c>
      <c r="Q13" s="147">
        <f>SUMPRODUCT(-('Gastos Gerais'!$F$4:$F$1076='Gastos das Atividades'!$B13),-('Gastos das Atividades'!Q$1&gt;='Gastos Gerais'!$D$4:$D$1076),-('Gastos das Atividades'!Q$1&lt;='Gastos Gerais'!$E$4:$E$1076),-('Gastos Gerais'!$C$4:$C$1076))</f>
        <v>50500</v>
      </c>
      <c r="R13" s="147">
        <f>SUMPRODUCT(-('Gastos Gerais'!$F$4:$F$1076='Gastos das Atividades'!$B13),-('Gastos das Atividades'!R$1&gt;='Gastos Gerais'!$D$4:$D$1076),-('Gastos das Atividades'!R$1&lt;='Gastos Gerais'!$E$4:$E$1076),-('Gastos Gerais'!$C$4:$C$1076))</f>
        <v>49500</v>
      </c>
      <c r="S13" s="147">
        <f>SUMPRODUCT(-('Gastos Gerais'!$F$4:$F$1076='Gastos das Atividades'!$B13),-('Gastos das Atividades'!S$1&gt;='Gastos Gerais'!$D$4:$D$1076),-('Gastos das Atividades'!S$1&lt;='Gastos Gerais'!$E$4:$E$1076),-('Gastos Gerais'!$C$4:$C$1076))</f>
        <v>49500</v>
      </c>
      <c r="T13" s="147">
        <f>SUMPRODUCT(-('Gastos Gerais'!$F$4:$F$1076='Gastos das Atividades'!$B13),-('Gastos das Atividades'!T$1&gt;='Gastos Gerais'!$D$4:$D$1076),-('Gastos das Atividades'!T$1&lt;='Gastos Gerais'!$E$4:$E$1076),-('Gastos Gerais'!$C$4:$C$1076))</f>
        <v>49500</v>
      </c>
      <c r="U13" s="147">
        <f>SUMPRODUCT(-('Gastos Gerais'!$F$4:$F$1076='Gastos das Atividades'!$B13),-('Gastos das Atividades'!U$1&gt;='Gastos Gerais'!$D$4:$D$1076),-('Gastos das Atividades'!U$1&lt;='Gastos Gerais'!$E$4:$E$1076),-('Gastos Gerais'!$C$4:$C$1076))</f>
        <v>0</v>
      </c>
      <c r="V13" s="147">
        <f>SUMPRODUCT(-('Gastos Gerais'!$F$4:$F$1076='Gastos das Atividades'!$B13),-('Gastos das Atividades'!V$1&gt;='Gastos Gerais'!$D$4:$D$1076),-('Gastos das Atividades'!V$1&lt;='Gastos Gerais'!$E$4:$E$1076),-('Gastos Gerais'!$C$4:$C$1076))</f>
        <v>0</v>
      </c>
      <c r="W13" s="147">
        <f>SUMPRODUCT(-('Gastos Gerais'!$F$4:$F$1076='Gastos das Atividades'!$B13),-('Gastos das Atividades'!W$1&gt;='Gastos Gerais'!$D$4:$D$1076),-('Gastos das Atividades'!W$1&lt;='Gastos Gerais'!$E$4:$E$1076),-('Gastos Gerais'!$C$4:$C$1076))</f>
        <v>0</v>
      </c>
      <c r="X13" s="147">
        <f>SUMPRODUCT(-('Gastos Gerais'!$F$4:$F$1076='Gastos das Atividades'!$B13),-('Gastos das Atividades'!X$1&gt;='Gastos Gerais'!$D$4:$D$1076),-('Gastos das Atividades'!X$1&lt;='Gastos Gerais'!$E$4:$E$1076),-('Gastos Gerais'!$C$4:$C$1076))</f>
        <v>0</v>
      </c>
      <c r="Y13" s="147">
        <f>SUMPRODUCT(-('Gastos Gerais'!$F$4:$F$1076='Gastos das Atividades'!$B13),-('Gastos das Atividades'!Y$1&gt;='Gastos Gerais'!$D$4:$D$1076),-('Gastos das Atividades'!Y$1&lt;='Gastos Gerais'!$E$4:$E$1076),-('Gastos Gerais'!$C$4:$C$1076))</f>
        <v>0</v>
      </c>
      <c r="Z13" s="147">
        <f>SUMPRODUCT(-('Gastos Gerais'!$F$4:$F$1076='Gastos das Atividades'!$B13),-('Gastos das Atividades'!Z$1&gt;='Gastos Gerais'!$D$4:$D$1076),-('Gastos das Atividades'!Z$1&lt;='Gastos Gerais'!$E$4:$E$1076),-('Gastos Gerais'!$C$4:$C$1076))</f>
        <v>0</v>
      </c>
      <c r="AA13" s="147">
        <f>SUMPRODUCT(-('Gastos Gerais'!$F$4:$F$1076='Gastos das Atividades'!$B13),-('Gastos das Atividades'!AA$1&gt;='Gastos Gerais'!$D$4:$D$1076),-('Gastos das Atividades'!AA$1&lt;='Gastos Gerais'!$E$4:$E$1076),-('Gastos Gerais'!$C$4:$C$1076))</f>
        <v>0</v>
      </c>
      <c r="AB13" s="147">
        <f>SUMPRODUCT(-('Gastos Gerais'!$F$4:$F$1076='Gastos das Atividades'!$B13),-('Gastos das Atividades'!AB$1&gt;='Gastos Gerais'!$D$4:$D$1076),-('Gastos das Atividades'!AB$1&lt;='Gastos Gerais'!$E$4:$E$1076),-('Gastos Gerais'!$C$4:$C$1076))</f>
        <v>0</v>
      </c>
      <c r="AC13" s="147">
        <f>SUMPRODUCT(-('Gastos Gerais'!$F$4:$F$1076='Gastos das Atividades'!$B13),-('Gastos das Atividades'!AC$1&gt;='Gastos Gerais'!$D$4:$D$1076),-('Gastos das Atividades'!AC$1&lt;='Gastos Gerais'!$E$4:$E$1076),-('Gastos Gerais'!$C$4:$C$1076))</f>
        <v>0</v>
      </c>
      <c r="AD13" s="147">
        <f>SUMPRODUCT(-('Gastos Gerais'!$F$4:$F$1076='Gastos das Atividades'!$B13),-('Gastos das Atividades'!AD$1&gt;='Gastos Gerais'!$D$4:$D$1076),-('Gastos das Atividades'!AD$1&lt;='Gastos Gerais'!$E$4:$E$1076),-('Gastos Gerais'!$C$4:$C$1076))</f>
        <v>0</v>
      </c>
      <c r="AE13" s="147">
        <f>SUMPRODUCT(-('Gastos Gerais'!$F$4:$F$1076='Gastos das Atividades'!$B13),-('Gastos das Atividades'!AE$1&gt;='Gastos Gerais'!$D$4:$D$1076),-('Gastos das Atividades'!AE$1&lt;='Gastos Gerais'!$E$4:$E$1076),-('Gastos Gerais'!$C$4:$C$1076))</f>
        <v>0</v>
      </c>
      <c r="AF13" s="147">
        <f>SUMPRODUCT(-('Gastos Gerais'!$F$4:$F$1076='Gastos das Atividades'!$B13),-('Gastos das Atividades'!AF$1&gt;='Gastos Gerais'!$D$4:$D$1076),-('Gastos das Atividades'!AF$1&lt;='Gastos Gerais'!$E$4:$E$1076),-('Gastos Gerais'!$C$4:$C$1076))</f>
        <v>0</v>
      </c>
      <c r="AG13" s="147">
        <f>SUMPRODUCT(-('Gastos Gerais'!$F$4:$F$1076='Gastos das Atividades'!$B13),-('Gastos das Atividades'!AG$1&gt;='Gastos Gerais'!$D$4:$D$1076),-('Gastos das Atividades'!AG$1&lt;='Gastos Gerais'!$E$4:$E$1076),-('Gastos Gerais'!$C$4:$C$1076))</f>
        <v>0</v>
      </c>
      <c r="AH13" s="147">
        <f>SUMPRODUCT(-('Gastos Gerais'!$F$4:$F$1076='Gastos das Atividades'!$B13),-('Gastos das Atividades'!AH$1&gt;='Gastos Gerais'!$D$4:$D$1076),-('Gastos das Atividades'!AH$1&lt;='Gastos Gerais'!$E$4:$E$1076),-('Gastos Gerais'!$C$4:$C$1076))</f>
        <v>0</v>
      </c>
      <c r="AI13" s="147">
        <f>SUMPRODUCT(-('Gastos Gerais'!$F$4:$F$1076='Gastos das Atividades'!$B13),-('Gastos das Atividades'!AI$1&gt;='Gastos Gerais'!$D$4:$D$1076),-('Gastos das Atividades'!AI$1&lt;='Gastos Gerais'!$E$4:$E$1076),-('Gastos Gerais'!$C$4:$C$1076))</f>
        <v>0</v>
      </c>
      <c r="AJ13" s="147">
        <f>SUMPRODUCT(-('Gastos Gerais'!$F$4:$F$1076='Gastos das Atividades'!$B13),-('Gastos das Atividades'!AJ$1&gt;='Gastos Gerais'!$D$4:$D$1076),-('Gastos das Atividades'!AJ$1&lt;='Gastos Gerais'!$E$4:$E$1076),-('Gastos Gerais'!$C$4:$C$1076))</f>
        <v>0</v>
      </c>
      <c r="AK13" s="147">
        <f>SUMPRODUCT(-('Gastos Gerais'!$F$4:$F$1076='Gastos das Atividades'!$B13),-('Gastos das Atividades'!AK$1&gt;='Gastos Gerais'!$D$4:$D$1076),-('Gastos das Atividades'!AK$1&lt;='Gastos Gerais'!$E$4:$E$1076),-('Gastos Gerais'!$C$4:$C$1076))</f>
        <v>0</v>
      </c>
      <c r="AL13" s="147">
        <f>SUMPRODUCT(-('Gastos Gerais'!$F$4:$F$1076='Gastos das Atividades'!$B13),-('Gastos das Atividades'!AL$1&gt;='Gastos Gerais'!$D$4:$D$1076),-('Gastos das Atividades'!AL$1&lt;='Gastos Gerais'!$E$4:$E$1076),-('Gastos Gerais'!$C$4:$C$1076))</f>
        <v>0</v>
      </c>
      <c r="AM13" s="147">
        <f>SUMPRODUCT(-('Gastos Gerais'!$F$4:$F$1076='Gastos das Atividades'!$B13),-('Gastos das Atividades'!AM$1&gt;='Gastos Gerais'!$D$4:$D$1076),-('Gastos das Atividades'!AM$1&lt;='Gastos Gerais'!$E$4:$E$1076),-('Gastos Gerais'!$C$4:$C$1076))</f>
        <v>0</v>
      </c>
      <c r="AN13" s="147">
        <f>SUMPRODUCT(-('Gastos Gerais'!$F$4:$F$1076='Gastos das Atividades'!$B13),-('Gastos das Atividades'!AN$1&gt;='Gastos Gerais'!$D$4:$D$1076),-('Gastos das Atividades'!AN$1&lt;='Gastos Gerais'!$E$4:$E$1076),-('Gastos Gerais'!$C$4:$C$1076))</f>
        <v>0</v>
      </c>
      <c r="AO13" s="147">
        <f>SUMPRODUCT(-('Gastos Gerais'!$F$4:$F$1076='Gastos das Atividades'!$B13),-('Gastos das Atividades'!AO$1&gt;='Gastos Gerais'!$D$4:$D$1076),-('Gastos das Atividades'!AO$1&lt;='Gastos Gerais'!$E$4:$E$1076),-('Gastos Gerais'!$C$4:$C$1076))</f>
        <v>0</v>
      </c>
      <c r="AP13" s="147">
        <f>SUMPRODUCT(-('Gastos Gerais'!$F$4:$F$1076='Gastos das Atividades'!$B13),-('Gastos das Atividades'!AP$1&gt;='Gastos Gerais'!$D$4:$D$1076),-('Gastos das Atividades'!AP$1&lt;='Gastos Gerais'!$E$4:$E$1076),-('Gastos Gerais'!$C$4:$C$1076))</f>
        <v>0</v>
      </c>
      <c r="AQ13" s="147">
        <f>SUMPRODUCT(-('Gastos Gerais'!$F$4:$F$1076='Gastos das Atividades'!$B13),-('Gastos das Atividades'!AQ$1&gt;='Gastos Gerais'!$D$4:$D$1076),-('Gastos das Atividades'!AQ$1&lt;='Gastos Gerais'!$E$4:$E$1076),-('Gastos Gerais'!$C$4:$C$1076))</f>
        <v>0</v>
      </c>
      <c r="AR13" s="147">
        <f>SUMPRODUCT(-('Gastos Gerais'!$F$4:$F$1076='Gastos das Atividades'!$B13),-('Gastos das Atividades'!AR$1&gt;='Gastos Gerais'!$D$4:$D$1076),-('Gastos das Atividades'!AR$1&lt;='Gastos Gerais'!$E$4:$E$1076),-('Gastos Gerais'!$C$4:$C$1076))</f>
        <v>0</v>
      </c>
      <c r="AS13" s="147">
        <f>SUMPRODUCT(-('Gastos Gerais'!$F$4:$F$1076='Gastos das Atividades'!$B13),-('Gastos das Atividades'!AS$1&gt;='Gastos Gerais'!$D$4:$D$1076),-('Gastos das Atividades'!AS$1&lt;='Gastos Gerais'!$E$4:$E$1076),-('Gastos Gerais'!$C$4:$C$1076))</f>
        <v>0</v>
      </c>
      <c r="AT13" s="147">
        <f>SUMPRODUCT(-('Gastos Gerais'!$F$4:$F$1076='Gastos das Atividades'!$B13),-('Gastos das Atividades'!AT$1&gt;='Gastos Gerais'!$D$4:$D$1076),-('Gastos das Atividades'!AT$1&lt;='Gastos Gerais'!$E$4:$E$1076),-('Gastos Gerais'!$C$4:$C$1076))</f>
        <v>0</v>
      </c>
      <c r="AU13" s="147">
        <f>SUMPRODUCT(-('Gastos Gerais'!$F$4:$F$1076='Gastos das Atividades'!$B13),-('Gastos das Atividades'!AU$1&gt;='Gastos Gerais'!$D$4:$D$1076),-('Gastos das Atividades'!AU$1&lt;='Gastos Gerais'!$E$4:$E$1076),-('Gastos Gerais'!$C$4:$C$1076))</f>
        <v>0</v>
      </c>
      <c r="AV13" s="147">
        <f>SUMPRODUCT(-('Gastos Gerais'!$F$4:$F$1076='Gastos das Atividades'!$B13),-('Gastos das Atividades'!AV$1&gt;='Gastos Gerais'!$D$4:$D$1076),-('Gastos das Atividades'!AV$1&lt;='Gastos Gerais'!$E$4:$E$1076),-('Gastos Gerais'!$C$4:$C$1076))</f>
        <v>0</v>
      </c>
      <c r="AW13" s="147">
        <f>SUMPRODUCT(-('Gastos Gerais'!$F$4:$F$1076='Gastos das Atividades'!$B13),-('Gastos das Atividades'!AW$1&gt;='Gastos Gerais'!$D$4:$D$1076),-('Gastos das Atividades'!AW$1&lt;='Gastos Gerais'!$E$4:$E$1076),-('Gastos Gerais'!$C$4:$C$1076))</f>
        <v>0</v>
      </c>
      <c r="AX13" s="147">
        <f>SUMPRODUCT(-('Gastos Gerais'!$F$4:$F$1076='Gastos das Atividades'!$B13),-('Gastos das Atividades'!AX$1&gt;='Gastos Gerais'!$D$4:$D$1076),-('Gastos das Atividades'!AX$1&lt;='Gastos Gerais'!$E$4:$E$1076),-('Gastos Gerais'!$C$4:$C$1076))</f>
        <v>0</v>
      </c>
      <c r="AY13" s="147">
        <f>SUMPRODUCT(-('Gastos Gerais'!$F$4:$F$1076='Gastos das Atividades'!$B13),-('Gastos das Atividades'!AY$1&gt;='Gastos Gerais'!$D$4:$D$1076),-('Gastos das Atividades'!AY$1&lt;='Gastos Gerais'!$E$4:$E$1076),-('Gastos Gerais'!$C$4:$C$1076))</f>
        <v>0</v>
      </c>
      <c r="AZ13" s="147">
        <f>SUMPRODUCT(-('Gastos Gerais'!$F$4:$F$1076='Gastos das Atividades'!$B13),-('Gastos das Atividades'!AZ$1&gt;='Gastos Gerais'!$D$4:$D$1076),-('Gastos das Atividades'!AZ$1&lt;='Gastos Gerais'!$E$4:$E$1076),-('Gastos Gerais'!$C$4:$C$1076))</f>
        <v>0</v>
      </c>
      <c r="BA13" s="147">
        <f>SUMPRODUCT(-('Gastos Gerais'!$F$4:$F$1076='Gastos das Atividades'!$B13),-('Gastos das Atividades'!BA$1&gt;='Gastos Gerais'!$D$4:$D$1076),-('Gastos das Atividades'!BA$1&lt;='Gastos Gerais'!$E$4:$E$1076),-('Gastos Gerais'!$C$4:$C$1076))</f>
        <v>0</v>
      </c>
      <c r="BB13" s="147">
        <f>SUMPRODUCT(-('Gastos Gerais'!$F$4:$F$1076='Gastos das Atividades'!$B13),-('Gastos das Atividades'!BB$1&gt;='Gastos Gerais'!$D$4:$D$1076),-('Gastos das Atividades'!BB$1&lt;='Gastos Gerais'!$E$4:$E$1076),-('Gastos Gerais'!$C$4:$C$1076))</f>
        <v>0</v>
      </c>
      <c r="BC13" s="147">
        <f>SUMPRODUCT(-('Gastos Gerais'!$F$4:$F$1076='Gastos das Atividades'!$B13),-('Gastos das Atividades'!BC$1&gt;='Gastos Gerais'!$D$4:$D$1076),-('Gastos das Atividades'!BC$1&lt;='Gastos Gerais'!$E$4:$E$1076),-('Gastos Gerais'!$C$4:$C$1076))</f>
        <v>0</v>
      </c>
      <c r="BD13" s="147">
        <f>SUMPRODUCT(-('Gastos Gerais'!$F$4:$F$1076='Gastos das Atividades'!$B13),-('Gastos das Atividades'!BD$1&gt;='Gastos Gerais'!$D$4:$D$1076),-('Gastos das Atividades'!BD$1&lt;='Gastos Gerais'!$E$4:$E$1076),-('Gastos Gerais'!$C$4:$C$1076))</f>
        <v>0</v>
      </c>
      <c r="BE13" s="147">
        <f>SUMPRODUCT(-('Gastos Gerais'!$F$4:$F$1076='Gastos das Atividades'!$B13),-('Gastos das Atividades'!BE$1&gt;='Gastos Gerais'!$D$4:$D$1076),-('Gastos das Atividades'!BE$1&lt;='Gastos Gerais'!$E$4:$E$1076),-('Gastos Gerais'!$C$4:$C$1076))</f>
        <v>0</v>
      </c>
      <c r="BF13" s="147">
        <f>SUMPRODUCT(-('Gastos Gerais'!$F$4:$F$1076='Gastos das Atividades'!$B13),-('Gastos das Atividades'!BF$1&gt;='Gastos Gerais'!$D$4:$D$1076),-('Gastos das Atividades'!BF$1&lt;='Gastos Gerais'!$E$4:$E$1076),-('Gastos Gerais'!$C$4:$C$1076))</f>
        <v>0</v>
      </c>
      <c r="BG13" s="147">
        <f>SUMPRODUCT(-('Gastos Gerais'!$F$4:$F$1076='Gastos das Atividades'!$B13),-('Gastos das Atividades'!BG$1&gt;='Gastos Gerais'!$D$4:$D$1076),-('Gastos das Atividades'!BG$1&lt;='Gastos Gerais'!$E$4:$E$1076),-('Gastos Gerais'!$C$4:$C$1076))</f>
        <v>0</v>
      </c>
      <c r="BH13" s="147">
        <f>SUMPRODUCT(-('Gastos Gerais'!$F$4:$F$1076='Gastos das Atividades'!$B13),-('Gastos das Atividades'!BH$1&gt;='Gastos Gerais'!$D$4:$D$1076),-('Gastos das Atividades'!BH$1&lt;='Gastos Gerais'!$E$4:$E$1076),-('Gastos Gerais'!$C$4:$C$1076))</f>
        <v>0</v>
      </c>
      <c r="BI13" s="147">
        <f>SUMPRODUCT(-('Gastos Gerais'!$F$4:$F$1076='Gastos das Atividades'!$B13),-('Gastos das Atividades'!BI$1&gt;='Gastos Gerais'!$D$4:$D$1076),-('Gastos das Atividades'!BI$1&lt;='Gastos Gerais'!$E$4:$E$1076),-('Gastos Gerais'!$C$4:$C$1076))</f>
        <v>0</v>
      </c>
      <c r="BJ13" s="147">
        <f>SUMPRODUCT(-('Gastos Gerais'!$F$4:$F$1076='Gastos das Atividades'!$B13),-('Gastos das Atividades'!BJ$1&gt;='Gastos Gerais'!$D$4:$D$1076),-('Gastos das Atividades'!BJ$1&lt;='Gastos Gerais'!$E$4:$E$1076),-('Gastos Gerais'!$C$4:$C$1076))</f>
        <v>0</v>
      </c>
      <c r="BK13" s="295">
        <f t="shared" si="8"/>
        <v>0</v>
      </c>
      <c r="BL13" s="147">
        <f t="shared" si="9"/>
        <v>300000</v>
      </c>
      <c r="BM13" s="147">
        <f t="shared" si="10"/>
        <v>0</v>
      </c>
      <c r="BN13" s="147">
        <f t="shared" si="11"/>
        <v>0</v>
      </c>
      <c r="BO13" s="147">
        <f t="shared" si="12"/>
        <v>0</v>
      </c>
      <c r="BP13" s="296">
        <f t="shared" si="2"/>
        <v>300000</v>
      </c>
      <c r="BQ13" s="152">
        <f t="shared" si="3"/>
        <v>0</v>
      </c>
      <c r="BR13" s="152">
        <f t="shared" si="4"/>
        <v>3.1995165077833516E-2</v>
      </c>
      <c r="BS13" s="152">
        <f t="shared" si="5"/>
        <v>0</v>
      </c>
      <c r="BT13" s="152">
        <f t="shared" si="13"/>
        <v>0</v>
      </c>
      <c r="BU13" s="152">
        <f t="shared" si="13"/>
        <v>0</v>
      </c>
      <c r="BV13" s="297">
        <f t="shared" si="7"/>
        <v>3.1995165077833516E-2</v>
      </c>
    </row>
    <row r="14" spans="1:75">
      <c r="A14" s="298"/>
      <c r="B14" s="320" t="s">
        <v>125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295"/>
      <c r="BL14" s="147"/>
      <c r="BM14" s="147"/>
      <c r="BN14" s="147"/>
      <c r="BO14" s="147"/>
      <c r="BP14" s="296"/>
      <c r="BQ14" s="152"/>
      <c r="BR14" s="152"/>
      <c r="BS14" s="152"/>
      <c r="BT14" s="152"/>
      <c r="BU14" s="152"/>
      <c r="BV14" s="297"/>
    </row>
    <row r="15" spans="1:75">
      <c r="A15" s="298"/>
      <c r="B15" s="320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295"/>
      <c r="BL15" s="147"/>
      <c r="BM15" s="147"/>
      <c r="BN15" s="147"/>
      <c r="BO15" s="147"/>
      <c r="BP15" s="296"/>
      <c r="BQ15" s="152"/>
      <c r="BR15" s="152"/>
      <c r="BS15" s="152"/>
      <c r="BT15" s="152"/>
      <c r="BU15" s="152"/>
      <c r="BV15" s="297"/>
    </row>
    <row r="16" spans="1:75">
      <c r="A16" s="298"/>
      <c r="B16" s="320" t="s">
        <v>126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295"/>
      <c r="BL16" s="147"/>
      <c r="BM16" s="147"/>
      <c r="BN16" s="147"/>
      <c r="BO16" s="147"/>
      <c r="BP16" s="296"/>
      <c r="BQ16" s="152"/>
      <c r="BR16" s="152"/>
      <c r="BS16" s="152"/>
      <c r="BT16" s="152"/>
      <c r="BU16" s="152"/>
      <c r="BV16" s="297"/>
    </row>
    <row r="17" spans="1:74">
      <c r="A17" s="298">
        <v>10</v>
      </c>
      <c r="B17" s="320" t="s">
        <v>127</v>
      </c>
      <c r="C17" s="147">
        <f>SUMPRODUCT(-('Gastos Gerais'!$F$4:$F$1076='Gastos das Atividades'!$B17),-('Gastos das Atividades'!C$1&gt;='Gastos Gerais'!$D$4:$D$1076),-('Gastos das Atividades'!C$1&lt;='Gastos Gerais'!$E$4:$E$1076),-('Gastos Gerais'!$C$4:$C$1076))</f>
        <v>0</v>
      </c>
      <c r="D17" s="147">
        <f>SUMPRODUCT(-('Gastos Gerais'!$F$4:$F$1076='Gastos das Atividades'!$B17),-('Gastos das Atividades'!D$1&gt;='Gastos Gerais'!$D$4:$D$1076),-('Gastos das Atividades'!D$1&lt;='Gastos Gerais'!$E$4:$E$1076),-('Gastos Gerais'!$C$4:$C$1076))</f>
        <v>0</v>
      </c>
      <c r="E17" s="147">
        <f>SUMPRODUCT(-('Gastos Gerais'!$F$4:$F$1076='Gastos das Atividades'!$B17),-('Gastos das Atividades'!E$1&gt;='Gastos Gerais'!$D$4:$D$1076),-('Gastos das Atividades'!E$1&lt;='Gastos Gerais'!$E$4:$E$1076),-('Gastos Gerais'!$C$4:$C$1076))</f>
        <v>0</v>
      </c>
      <c r="F17" s="147">
        <f>SUMPRODUCT(-('Gastos Gerais'!$F$4:$F$1076='Gastos das Atividades'!$B17),-('Gastos das Atividades'!F$1&gt;='Gastos Gerais'!$D$4:$D$1076),-('Gastos das Atividades'!F$1&lt;='Gastos Gerais'!$E$4:$E$1076),-('Gastos Gerais'!$C$4:$C$1076))</f>
        <v>0</v>
      </c>
      <c r="G17" s="147">
        <f>SUMPRODUCT(-('Gastos Gerais'!$F$4:$F$1076='Gastos das Atividades'!$B17),-('Gastos das Atividades'!G$1&gt;='Gastos Gerais'!$D$4:$D$1076),-('Gastos das Atividades'!G$1&lt;='Gastos Gerais'!$E$4:$E$1076),-('Gastos Gerais'!$C$4:$C$1076))</f>
        <v>0</v>
      </c>
      <c r="H17" s="147">
        <f>SUMPRODUCT(-('Gastos Gerais'!$F$4:$F$1076='Gastos das Atividades'!$B17),-('Gastos das Atividades'!H$1&gt;='Gastos Gerais'!$D$4:$D$1076),-('Gastos das Atividades'!H$1&lt;='Gastos Gerais'!$E$4:$E$1076),-('Gastos Gerais'!$C$4:$C$1076))</f>
        <v>0</v>
      </c>
      <c r="I17" s="147">
        <f>SUMPRODUCT(-('Gastos Gerais'!$F$4:$F$1076='Gastos das Atividades'!$B17),-('Gastos das Atividades'!I$1&gt;='Gastos Gerais'!$D$4:$D$1076),-('Gastos das Atividades'!I$1&lt;='Gastos Gerais'!$E$4:$E$1076),-('Gastos Gerais'!$C$4:$C$1076))</f>
        <v>0</v>
      </c>
      <c r="J17" s="147">
        <f>SUMPRODUCT(-('Gastos Gerais'!$F$4:$F$1076='Gastos das Atividades'!$B17),-('Gastos das Atividades'!J$1&gt;='Gastos Gerais'!$D$4:$D$1076),-('Gastos das Atividades'!J$1&lt;='Gastos Gerais'!$E$4:$E$1076),-('Gastos Gerais'!$C$4:$C$1076))</f>
        <v>38000</v>
      </c>
      <c r="K17" s="147">
        <f>SUMPRODUCT(-('Gastos Gerais'!$F$4:$F$1076='Gastos das Atividades'!$B17),-('Gastos das Atividades'!K$1&gt;='Gastos Gerais'!$D$4:$D$1076),-('Gastos das Atividades'!K$1&lt;='Gastos Gerais'!$E$4:$E$1076),-('Gastos Gerais'!$C$4:$C$1076))</f>
        <v>38000</v>
      </c>
      <c r="L17" s="147">
        <f>SUMPRODUCT(-('Gastos Gerais'!$F$4:$F$1076='Gastos das Atividades'!$B17),-('Gastos das Atividades'!L$1&gt;='Gastos Gerais'!$D$4:$D$1076),-('Gastos das Atividades'!L$1&lt;='Gastos Gerais'!$E$4:$E$1076),-('Gastos Gerais'!$C$4:$C$1076))</f>
        <v>28000</v>
      </c>
      <c r="M17" s="147">
        <f>SUMPRODUCT(-('Gastos Gerais'!$F$4:$F$1076='Gastos das Atividades'!$B17),-('Gastos das Atividades'!M$1&gt;='Gastos Gerais'!$D$4:$D$1076),-('Gastos das Atividades'!M$1&lt;='Gastos Gerais'!$E$4:$E$1076),-('Gastos Gerais'!$C$4:$C$1076))</f>
        <v>28000</v>
      </c>
      <c r="N17" s="147">
        <f>SUMPRODUCT(-('Gastos Gerais'!$F$4:$F$1076='Gastos das Atividades'!$B17),-('Gastos das Atividades'!N$1&gt;='Gastos Gerais'!$D$4:$D$1076),-('Gastos das Atividades'!N$1&lt;='Gastos Gerais'!$E$4:$E$1076),-('Gastos Gerais'!$C$4:$C$1076))</f>
        <v>56000</v>
      </c>
      <c r="O17" s="147">
        <f>SUMPRODUCT(-('Gastos Gerais'!$F$4:$F$1076='Gastos das Atividades'!$B17),-('Gastos das Atividades'!O$1&gt;='Gastos Gerais'!$D$4:$D$1076),-('Gastos das Atividades'!O$1&lt;='Gastos Gerais'!$E$4:$E$1076),-('Gastos Gerais'!$C$4:$C$1076))</f>
        <v>56000</v>
      </c>
      <c r="P17" s="147">
        <f>SUMPRODUCT(-('Gastos Gerais'!$F$4:$F$1076='Gastos das Atividades'!$B17),-('Gastos das Atividades'!P$1&gt;='Gastos Gerais'!$D$4:$D$1076),-('Gastos das Atividades'!P$1&lt;='Gastos Gerais'!$E$4:$E$1076),-('Gastos Gerais'!$C$4:$C$1076))</f>
        <v>28000</v>
      </c>
      <c r="Q17" s="147">
        <f>SUMPRODUCT(-('Gastos Gerais'!$F$4:$F$1076='Gastos das Atividades'!$B17),-('Gastos das Atividades'!Q$1&gt;='Gastos Gerais'!$D$4:$D$1076),-('Gastos das Atividades'!Q$1&lt;='Gastos Gerais'!$E$4:$E$1076),-('Gastos Gerais'!$C$4:$C$1076))</f>
        <v>28000</v>
      </c>
      <c r="R17" s="147">
        <f>SUMPRODUCT(-('Gastos Gerais'!$F$4:$F$1076='Gastos das Atividades'!$B17),-('Gastos das Atividades'!R$1&gt;='Gastos Gerais'!$D$4:$D$1076),-('Gastos das Atividades'!R$1&lt;='Gastos Gerais'!$E$4:$E$1076),-('Gastos Gerais'!$C$4:$C$1076))</f>
        <v>0</v>
      </c>
      <c r="S17" s="147">
        <f>SUMPRODUCT(-('Gastos Gerais'!$F$4:$F$1076='Gastos das Atividades'!$B17),-('Gastos das Atividades'!S$1&gt;='Gastos Gerais'!$D$4:$D$1076),-('Gastos das Atividades'!S$1&lt;='Gastos Gerais'!$E$4:$E$1076),-('Gastos Gerais'!$C$4:$C$1076))</f>
        <v>0</v>
      </c>
      <c r="T17" s="147">
        <f>SUMPRODUCT(-('Gastos Gerais'!$F$4:$F$1076='Gastos das Atividades'!$B17),-('Gastos das Atividades'!T$1&gt;='Gastos Gerais'!$D$4:$D$1076),-('Gastos das Atividades'!T$1&lt;='Gastos Gerais'!$E$4:$E$1076),-('Gastos Gerais'!$C$4:$C$1076))</f>
        <v>0</v>
      </c>
      <c r="U17" s="147">
        <f>SUMPRODUCT(-('Gastos Gerais'!$F$4:$F$1076='Gastos das Atividades'!$B17),-('Gastos das Atividades'!U$1&gt;='Gastos Gerais'!$D$4:$D$1076),-('Gastos das Atividades'!U$1&lt;='Gastos Gerais'!$E$4:$E$1076),-('Gastos Gerais'!$C$4:$C$1076))</f>
        <v>0</v>
      </c>
      <c r="V17" s="147">
        <f>SUMPRODUCT(-('Gastos Gerais'!$F$4:$F$1076='Gastos das Atividades'!$B17),-('Gastos das Atividades'!V$1&gt;='Gastos Gerais'!$D$4:$D$1076),-('Gastos das Atividades'!V$1&lt;='Gastos Gerais'!$E$4:$E$1076),-('Gastos Gerais'!$C$4:$C$1076))</f>
        <v>0</v>
      </c>
      <c r="W17" s="147">
        <f>SUMPRODUCT(-('Gastos Gerais'!$F$4:$F$1076='Gastos das Atividades'!$B17),-('Gastos das Atividades'!W$1&gt;='Gastos Gerais'!$D$4:$D$1076),-('Gastos das Atividades'!W$1&lt;='Gastos Gerais'!$E$4:$E$1076),-('Gastos Gerais'!$C$4:$C$1076))</f>
        <v>0</v>
      </c>
      <c r="X17" s="147">
        <f>SUMPRODUCT(-('Gastos Gerais'!$F$4:$F$1076='Gastos das Atividades'!$B17),-('Gastos das Atividades'!X$1&gt;='Gastos Gerais'!$D$4:$D$1076),-('Gastos das Atividades'!X$1&lt;='Gastos Gerais'!$E$4:$E$1076),-('Gastos Gerais'!$C$4:$C$1076))</f>
        <v>0</v>
      </c>
      <c r="Y17" s="147">
        <f>SUMPRODUCT(-('Gastos Gerais'!$F$4:$F$1076='Gastos das Atividades'!$B17),-('Gastos das Atividades'!Y$1&gt;='Gastos Gerais'!$D$4:$D$1076),-('Gastos das Atividades'!Y$1&lt;='Gastos Gerais'!$E$4:$E$1076),-('Gastos Gerais'!$C$4:$C$1076))</f>
        <v>0</v>
      </c>
      <c r="Z17" s="147">
        <f>SUMPRODUCT(-('Gastos Gerais'!$F$4:$F$1076='Gastos das Atividades'!$B17),-('Gastos das Atividades'!Z$1&gt;='Gastos Gerais'!$D$4:$D$1076),-('Gastos das Atividades'!Z$1&lt;='Gastos Gerais'!$E$4:$E$1076),-('Gastos Gerais'!$C$4:$C$1076))</f>
        <v>0</v>
      </c>
      <c r="AA17" s="147">
        <f>SUMPRODUCT(-('Gastos Gerais'!$F$4:$F$1076='Gastos das Atividades'!$B17),-('Gastos das Atividades'!AA$1&gt;='Gastos Gerais'!$D$4:$D$1076),-('Gastos das Atividades'!AA$1&lt;='Gastos Gerais'!$E$4:$E$1076),-('Gastos Gerais'!$C$4:$C$1076))</f>
        <v>0</v>
      </c>
      <c r="AB17" s="147">
        <f>SUMPRODUCT(-('Gastos Gerais'!$F$4:$F$1076='Gastos das Atividades'!$B17),-('Gastos das Atividades'!AB$1&gt;='Gastos Gerais'!$D$4:$D$1076),-('Gastos das Atividades'!AB$1&lt;='Gastos Gerais'!$E$4:$E$1076),-('Gastos Gerais'!$C$4:$C$1076))</f>
        <v>0</v>
      </c>
      <c r="AC17" s="147">
        <f>SUMPRODUCT(-('Gastos Gerais'!$F$4:$F$1076='Gastos das Atividades'!$B17),-('Gastos das Atividades'!AC$1&gt;='Gastos Gerais'!$D$4:$D$1076),-('Gastos das Atividades'!AC$1&lt;='Gastos Gerais'!$E$4:$E$1076),-('Gastos Gerais'!$C$4:$C$1076))</f>
        <v>0</v>
      </c>
      <c r="AD17" s="147">
        <f>SUMPRODUCT(-('Gastos Gerais'!$F$4:$F$1076='Gastos das Atividades'!$B17),-('Gastos das Atividades'!AD$1&gt;='Gastos Gerais'!$D$4:$D$1076),-('Gastos das Atividades'!AD$1&lt;='Gastos Gerais'!$E$4:$E$1076),-('Gastos Gerais'!$C$4:$C$1076))</f>
        <v>0</v>
      </c>
      <c r="AE17" s="147">
        <f>SUMPRODUCT(-('Gastos Gerais'!$F$4:$F$1076='Gastos das Atividades'!$B17),-('Gastos das Atividades'!AE$1&gt;='Gastos Gerais'!$D$4:$D$1076),-('Gastos das Atividades'!AE$1&lt;='Gastos Gerais'!$E$4:$E$1076),-('Gastos Gerais'!$C$4:$C$1076))</f>
        <v>0</v>
      </c>
      <c r="AF17" s="147">
        <f>SUMPRODUCT(-('Gastos Gerais'!$F$4:$F$1076='Gastos das Atividades'!$B17),-('Gastos das Atividades'!AF$1&gt;='Gastos Gerais'!$D$4:$D$1076),-('Gastos das Atividades'!AF$1&lt;='Gastos Gerais'!$E$4:$E$1076),-('Gastos Gerais'!$C$4:$C$1076))</f>
        <v>0</v>
      </c>
      <c r="AG17" s="147">
        <f>SUMPRODUCT(-('Gastos Gerais'!$F$4:$F$1076='Gastos das Atividades'!$B17),-('Gastos das Atividades'!AG$1&gt;='Gastos Gerais'!$D$4:$D$1076),-('Gastos das Atividades'!AG$1&lt;='Gastos Gerais'!$E$4:$E$1076),-('Gastos Gerais'!$C$4:$C$1076))</f>
        <v>0</v>
      </c>
      <c r="AH17" s="147">
        <f>SUMPRODUCT(-('Gastos Gerais'!$F$4:$F$1076='Gastos das Atividades'!$B17),-('Gastos das Atividades'!AH$1&gt;='Gastos Gerais'!$D$4:$D$1076),-('Gastos das Atividades'!AH$1&lt;='Gastos Gerais'!$E$4:$E$1076),-('Gastos Gerais'!$C$4:$C$1076))</f>
        <v>0</v>
      </c>
      <c r="AI17" s="147">
        <f>SUMPRODUCT(-('Gastos Gerais'!$F$4:$F$1076='Gastos das Atividades'!$B17),-('Gastos das Atividades'!AI$1&gt;='Gastos Gerais'!$D$4:$D$1076),-('Gastos das Atividades'!AI$1&lt;='Gastos Gerais'!$E$4:$E$1076),-('Gastos Gerais'!$C$4:$C$1076))</f>
        <v>0</v>
      </c>
      <c r="AJ17" s="147">
        <f>SUMPRODUCT(-('Gastos Gerais'!$F$4:$F$1076='Gastos das Atividades'!$B17),-('Gastos das Atividades'!AJ$1&gt;='Gastos Gerais'!$D$4:$D$1076),-('Gastos das Atividades'!AJ$1&lt;='Gastos Gerais'!$E$4:$E$1076),-('Gastos Gerais'!$C$4:$C$1076))</f>
        <v>0</v>
      </c>
      <c r="AK17" s="147">
        <f>SUMPRODUCT(-('Gastos Gerais'!$F$4:$F$1076='Gastos das Atividades'!$B17),-('Gastos das Atividades'!AK$1&gt;='Gastos Gerais'!$D$4:$D$1076),-('Gastos das Atividades'!AK$1&lt;='Gastos Gerais'!$E$4:$E$1076),-('Gastos Gerais'!$C$4:$C$1076))</f>
        <v>0</v>
      </c>
      <c r="AL17" s="147">
        <f>SUMPRODUCT(-('Gastos Gerais'!$F$4:$F$1076='Gastos das Atividades'!$B17),-('Gastos das Atividades'!AL$1&gt;='Gastos Gerais'!$D$4:$D$1076),-('Gastos das Atividades'!AL$1&lt;='Gastos Gerais'!$E$4:$E$1076),-('Gastos Gerais'!$C$4:$C$1076))</f>
        <v>0</v>
      </c>
      <c r="AM17" s="147">
        <f>SUMPRODUCT(-('Gastos Gerais'!$F$4:$F$1076='Gastos das Atividades'!$B17),-('Gastos das Atividades'!AM$1&gt;='Gastos Gerais'!$D$4:$D$1076),-('Gastos das Atividades'!AM$1&lt;='Gastos Gerais'!$E$4:$E$1076),-('Gastos Gerais'!$C$4:$C$1076))</f>
        <v>0</v>
      </c>
      <c r="AN17" s="147">
        <f>SUMPRODUCT(-('Gastos Gerais'!$F$4:$F$1076='Gastos das Atividades'!$B17),-('Gastos das Atividades'!AN$1&gt;='Gastos Gerais'!$D$4:$D$1076),-('Gastos das Atividades'!AN$1&lt;='Gastos Gerais'!$E$4:$E$1076),-('Gastos Gerais'!$C$4:$C$1076))</f>
        <v>0</v>
      </c>
      <c r="AO17" s="147">
        <f>SUMPRODUCT(-('Gastos Gerais'!$F$4:$F$1076='Gastos das Atividades'!$B17),-('Gastos das Atividades'!AO$1&gt;='Gastos Gerais'!$D$4:$D$1076),-('Gastos das Atividades'!AO$1&lt;='Gastos Gerais'!$E$4:$E$1076),-('Gastos Gerais'!$C$4:$C$1076))</f>
        <v>0</v>
      </c>
      <c r="AP17" s="147">
        <f>SUMPRODUCT(-('Gastos Gerais'!$F$4:$F$1076='Gastos das Atividades'!$B17),-('Gastos das Atividades'!AP$1&gt;='Gastos Gerais'!$D$4:$D$1076),-('Gastos das Atividades'!AP$1&lt;='Gastos Gerais'!$E$4:$E$1076),-('Gastos Gerais'!$C$4:$C$1076))</f>
        <v>0</v>
      </c>
      <c r="AQ17" s="147">
        <f>SUMPRODUCT(-('Gastos Gerais'!$F$4:$F$1076='Gastos das Atividades'!$B17),-('Gastos das Atividades'!AQ$1&gt;='Gastos Gerais'!$D$4:$D$1076),-('Gastos das Atividades'!AQ$1&lt;='Gastos Gerais'!$E$4:$E$1076),-('Gastos Gerais'!$C$4:$C$1076))</f>
        <v>0</v>
      </c>
      <c r="AR17" s="147">
        <f>SUMPRODUCT(-('Gastos Gerais'!$F$4:$F$1076='Gastos das Atividades'!$B17),-('Gastos das Atividades'!AR$1&gt;='Gastos Gerais'!$D$4:$D$1076),-('Gastos das Atividades'!AR$1&lt;='Gastos Gerais'!$E$4:$E$1076),-('Gastos Gerais'!$C$4:$C$1076))</f>
        <v>0</v>
      </c>
      <c r="AS17" s="147">
        <f>SUMPRODUCT(-('Gastos Gerais'!$F$4:$F$1076='Gastos das Atividades'!$B17),-('Gastos das Atividades'!AS$1&gt;='Gastos Gerais'!$D$4:$D$1076),-('Gastos das Atividades'!AS$1&lt;='Gastos Gerais'!$E$4:$E$1076),-('Gastos Gerais'!$C$4:$C$1076))</f>
        <v>0</v>
      </c>
      <c r="AT17" s="147">
        <f>SUMPRODUCT(-('Gastos Gerais'!$F$4:$F$1076='Gastos das Atividades'!$B17),-('Gastos das Atividades'!AT$1&gt;='Gastos Gerais'!$D$4:$D$1076),-('Gastos das Atividades'!AT$1&lt;='Gastos Gerais'!$E$4:$E$1076),-('Gastos Gerais'!$C$4:$C$1076))</f>
        <v>0</v>
      </c>
      <c r="AU17" s="147">
        <f>SUMPRODUCT(-('Gastos Gerais'!$F$4:$F$1076='Gastos das Atividades'!$B17),-('Gastos das Atividades'!AU$1&gt;='Gastos Gerais'!$D$4:$D$1076),-('Gastos das Atividades'!AU$1&lt;='Gastos Gerais'!$E$4:$E$1076),-('Gastos Gerais'!$C$4:$C$1076))</f>
        <v>0</v>
      </c>
      <c r="AV17" s="147">
        <f>SUMPRODUCT(-('Gastos Gerais'!$F$4:$F$1076='Gastos das Atividades'!$B17),-('Gastos das Atividades'!AV$1&gt;='Gastos Gerais'!$D$4:$D$1076),-('Gastos das Atividades'!AV$1&lt;='Gastos Gerais'!$E$4:$E$1076),-('Gastos Gerais'!$C$4:$C$1076))</f>
        <v>0</v>
      </c>
      <c r="AW17" s="147">
        <f>SUMPRODUCT(-('Gastos Gerais'!$F$4:$F$1076='Gastos das Atividades'!$B17),-('Gastos das Atividades'!AW$1&gt;='Gastos Gerais'!$D$4:$D$1076),-('Gastos das Atividades'!AW$1&lt;='Gastos Gerais'!$E$4:$E$1076),-('Gastos Gerais'!$C$4:$C$1076))</f>
        <v>0</v>
      </c>
      <c r="AX17" s="147">
        <f>SUMPRODUCT(-('Gastos Gerais'!$F$4:$F$1076='Gastos das Atividades'!$B17),-('Gastos das Atividades'!AX$1&gt;='Gastos Gerais'!$D$4:$D$1076),-('Gastos das Atividades'!AX$1&lt;='Gastos Gerais'!$E$4:$E$1076),-('Gastos Gerais'!$C$4:$C$1076))</f>
        <v>0</v>
      </c>
      <c r="AY17" s="147">
        <f>SUMPRODUCT(-('Gastos Gerais'!$F$4:$F$1076='Gastos das Atividades'!$B17),-('Gastos das Atividades'!AY$1&gt;='Gastos Gerais'!$D$4:$D$1076),-('Gastos das Atividades'!AY$1&lt;='Gastos Gerais'!$E$4:$E$1076),-('Gastos Gerais'!$C$4:$C$1076))</f>
        <v>0</v>
      </c>
      <c r="AZ17" s="147">
        <f>SUMPRODUCT(-('Gastos Gerais'!$F$4:$F$1076='Gastos das Atividades'!$B17),-('Gastos das Atividades'!AZ$1&gt;='Gastos Gerais'!$D$4:$D$1076),-('Gastos das Atividades'!AZ$1&lt;='Gastos Gerais'!$E$4:$E$1076),-('Gastos Gerais'!$C$4:$C$1076))</f>
        <v>0</v>
      </c>
      <c r="BA17" s="147">
        <f>SUMPRODUCT(-('Gastos Gerais'!$F$4:$F$1076='Gastos das Atividades'!$B17),-('Gastos das Atividades'!BA$1&gt;='Gastos Gerais'!$D$4:$D$1076),-('Gastos das Atividades'!BA$1&lt;='Gastos Gerais'!$E$4:$E$1076),-('Gastos Gerais'!$C$4:$C$1076))</f>
        <v>0</v>
      </c>
      <c r="BB17" s="147">
        <f>SUMPRODUCT(-('Gastos Gerais'!$F$4:$F$1076='Gastos das Atividades'!$B17),-('Gastos das Atividades'!BB$1&gt;='Gastos Gerais'!$D$4:$D$1076),-('Gastos das Atividades'!BB$1&lt;='Gastos Gerais'!$E$4:$E$1076),-('Gastos Gerais'!$C$4:$C$1076))</f>
        <v>0</v>
      </c>
      <c r="BC17" s="147">
        <f>SUMPRODUCT(-('Gastos Gerais'!$F$4:$F$1076='Gastos das Atividades'!$B17),-('Gastos das Atividades'!BC$1&gt;='Gastos Gerais'!$D$4:$D$1076),-('Gastos das Atividades'!BC$1&lt;='Gastos Gerais'!$E$4:$E$1076),-('Gastos Gerais'!$C$4:$C$1076))</f>
        <v>0</v>
      </c>
      <c r="BD17" s="147">
        <f>SUMPRODUCT(-('Gastos Gerais'!$F$4:$F$1076='Gastos das Atividades'!$B17),-('Gastos das Atividades'!BD$1&gt;='Gastos Gerais'!$D$4:$D$1076),-('Gastos das Atividades'!BD$1&lt;='Gastos Gerais'!$E$4:$E$1076),-('Gastos Gerais'!$C$4:$C$1076))</f>
        <v>0</v>
      </c>
      <c r="BE17" s="147">
        <f>SUMPRODUCT(-('Gastos Gerais'!$F$4:$F$1076='Gastos das Atividades'!$B17),-('Gastos das Atividades'!BE$1&gt;='Gastos Gerais'!$D$4:$D$1076),-('Gastos das Atividades'!BE$1&lt;='Gastos Gerais'!$E$4:$E$1076),-('Gastos Gerais'!$C$4:$C$1076))</f>
        <v>0</v>
      </c>
      <c r="BF17" s="147">
        <f>SUMPRODUCT(-('Gastos Gerais'!$F$4:$F$1076='Gastos das Atividades'!$B17),-('Gastos das Atividades'!BF$1&gt;='Gastos Gerais'!$D$4:$D$1076),-('Gastos das Atividades'!BF$1&lt;='Gastos Gerais'!$E$4:$E$1076),-('Gastos Gerais'!$C$4:$C$1076))</f>
        <v>0</v>
      </c>
      <c r="BG17" s="147">
        <f>SUMPRODUCT(-('Gastos Gerais'!$F$4:$F$1076='Gastos das Atividades'!$B17),-('Gastos das Atividades'!BG$1&gt;='Gastos Gerais'!$D$4:$D$1076),-('Gastos das Atividades'!BG$1&lt;='Gastos Gerais'!$E$4:$E$1076),-('Gastos Gerais'!$C$4:$C$1076))</f>
        <v>0</v>
      </c>
      <c r="BH17" s="147">
        <f>SUMPRODUCT(-('Gastos Gerais'!$F$4:$F$1076='Gastos das Atividades'!$B17),-('Gastos das Atividades'!BH$1&gt;='Gastos Gerais'!$D$4:$D$1076),-('Gastos das Atividades'!BH$1&lt;='Gastos Gerais'!$E$4:$E$1076),-('Gastos Gerais'!$C$4:$C$1076))</f>
        <v>0</v>
      </c>
      <c r="BI17" s="147">
        <f>SUMPRODUCT(-('Gastos Gerais'!$F$4:$F$1076='Gastos das Atividades'!$B17),-('Gastos das Atividades'!BI$1&gt;='Gastos Gerais'!$D$4:$D$1076),-('Gastos das Atividades'!BI$1&lt;='Gastos Gerais'!$E$4:$E$1076),-('Gastos Gerais'!$C$4:$C$1076))</f>
        <v>0</v>
      </c>
      <c r="BJ17" s="147">
        <f>SUMPRODUCT(-('Gastos Gerais'!$F$4:$F$1076='Gastos das Atividades'!$B17),-('Gastos das Atividades'!BJ$1&gt;='Gastos Gerais'!$D$4:$D$1076),-('Gastos das Atividades'!BJ$1&lt;='Gastos Gerais'!$E$4:$E$1076),-('Gastos Gerais'!$C$4:$C$1076))</f>
        <v>0</v>
      </c>
      <c r="BK17" s="295">
        <f t="shared" si="8"/>
        <v>188000</v>
      </c>
      <c r="BL17" s="147">
        <f t="shared" si="9"/>
        <v>112000</v>
      </c>
      <c r="BM17" s="147">
        <f t="shared" si="10"/>
        <v>0</v>
      </c>
      <c r="BN17" s="147">
        <f t="shared" si="11"/>
        <v>0</v>
      </c>
      <c r="BO17" s="147">
        <f t="shared" si="12"/>
        <v>0</v>
      </c>
      <c r="BP17" s="296">
        <f t="shared" si="2"/>
        <v>300000</v>
      </c>
      <c r="BQ17" s="152">
        <f t="shared" ref="BQ17:BV19" si="14">IF($BP$41=0,0,BK17/$BP$41)</f>
        <v>2.0050303448775671E-2</v>
      </c>
      <c r="BR17" s="152">
        <f t="shared" si="14"/>
        <v>1.1944861629057847E-2</v>
      </c>
      <c r="BS17" s="152">
        <f t="shared" si="14"/>
        <v>0</v>
      </c>
      <c r="BT17" s="152">
        <f t="shared" si="14"/>
        <v>0</v>
      </c>
      <c r="BU17" s="152">
        <f t="shared" si="14"/>
        <v>0</v>
      </c>
      <c r="BV17" s="297">
        <f t="shared" si="14"/>
        <v>3.1995165077833516E-2</v>
      </c>
    </row>
    <row r="18" spans="1:74">
      <c r="A18" s="298">
        <v>11</v>
      </c>
      <c r="B18" s="320" t="s">
        <v>128</v>
      </c>
      <c r="C18" s="147">
        <f>SUMPRODUCT(-('Gastos Gerais'!$F$4:$F$1076='Gastos das Atividades'!$B18),-('Gastos das Atividades'!C$1&gt;='Gastos Gerais'!$D$4:$D$1076),-('Gastos das Atividades'!C$1&lt;='Gastos Gerais'!$E$4:$E$1076),-('Gastos Gerais'!$C$4:$C$1076))</f>
        <v>0</v>
      </c>
      <c r="D18" s="147">
        <f>SUMPRODUCT(-('Gastos Gerais'!$F$4:$F$1076='Gastos das Atividades'!$B18),-('Gastos das Atividades'!D$1&gt;='Gastos Gerais'!$D$4:$D$1076),-('Gastos das Atividades'!D$1&lt;='Gastos Gerais'!$E$4:$E$1076),-('Gastos Gerais'!$C$4:$C$1076))</f>
        <v>0</v>
      </c>
      <c r="E18" s="147">
        <f>SUMPRODUCT(-('Gastos Gerais'!$F$4:$F$1076='Gastos das Atividades'!$B18),-('Gastos das Atividades'!E$1&gt;='Gastos Gerais'!$D$4:$D$1076),-('Gastos das Atividades'!E$1&lt;='Gastos Gerais'!$E$4:$E$1076),-('Gastos Gerais'!$C$4:$C$1076))</f>
        <v>0</v>
      </c>
      <c r="F18" s="147">
        <f>SUMPRODUCT(-('Gastos Gerais'!$F$4:$F$1076='Gastos das Atividades'!$B18),-('Gastos das Atividades'!F$1&gt;='Gastos Gerais'!$D$4:$D$1076),-('Gastos das Atividades'!F$1&lt;='Gastos Gerais'!$E$4:$E$1076),-('Gastos Gerais'!$C$4:$C$1076))</f>
        <v>0</v>
      </c>
      <c r="G18" s="147">
        <f>SUMPRODUCT(-('Gastos Gerais'!$F$4:$F$1076='Gastos das Atividades'!$B18),-('Gastos das Atividades'!G$1&gt;='Gastos Gerais'!$D$4:$D$1076),-('Gastos das Atividades'!G$1&lt;='Gastos Gerais'!$E$4:$E$1076),-('Gastos Gerais'!$C$4:$C$1076))</f>
        <v>0</v>
      </c>
      <c r="H18" s="147">
        <f>SUMPRODUCT(-('Gastos Gerais'!$F$4:$F$1076='Gastos das Atividades'!$B18),-('Gastos das Atividades'!H$1&gt;='Gastos Gerais'!$D$4:$D$1076),-('Gastos das Atividades'!H$1&lt;='Gastos Gerais'!$E$4:$E$1076),-('Gastos Gerais'!$C$4:$C$1076))</f>
        <v>0</v>
      </c>
      <c r="I18" s="147">
        <f>SUMPRODUCT(-('Gastos Gerais'!$F$4:$F$1076='Gastos das Atividades'!$B18),-('Gastos das Atividades'!I$1&gt;='Gastos Gerais'!$D$4:$D$1076),-('Gastos das Atividades'!I$1&lt;='Gastos Gerais'!$E$4:$E$1076),-('Gastos Gerais'!$C$4:$C$1076))</f>
        <v>0</v>
      </c>
      <c r="J18" s="147">
        <f>SUMPRODUCT(-('Gastos Gerais'!$F$4:$F$1076='Gastos das Atividades'!$B18),-('Gastos das Atividades'!J$1&gt;='Gastos Gerais'!$D$4:$D$1076),-('Gastos das Atividades'!J$1&lt;='Gastos Gerais'!$E$4:$E$1076),-('Gastos Gerais'!$C$4:$C$1076))</f>
        <v>0</v>
      </c>
      <c r="K18" s="147">
        <f>SUMPRODUCT(-('Gastos Gerais'!$F$4:$F$1076='Gastos das Atividades'!$B18),-('Gastos das Atividades'!K$1&gt;='Gastos Gerais'!$D$4:$D$1076),-('Gastos das Atividades'!K$1&lt;='Gastos Gerais'!$E$4:$E$1076),-('Gastos Gerais'!$C$4:$C$1076))</f>
        <v>0</v>
      </c>
      <c r="L18" s="147">
        <f>SUMPRODUCT(-('Gastos Gerais'!$F$4:$F$1076='Gastos das Atividades'!$B18),-('Gastos das Atividades'!L$1&gt;='Gastos Gerais'!$D$4:$D$1076),-('Gastos das Atividades'!L$1&lt;='Gastos Gerais'!$E$4:$E$1076),-('Gastos Gerais'!$C$4:$C$1076))</f>
        <v>0</v>
      </c>
      <c r="M18" s="147">
        <f>SUMPRODUCT(-('Gastos Gerais'!$F$4:$F$1076='Gastos das Atividades'!$B18),-('Gastos das Atividades'!M$1&gt;='Gastos Gerais'!$D$4:$D$1076),-('Gastos das Atividades'!M$1&lt;='Gastos Gerais'!$E$4:$E$1076),-('Gastos Gerais'!$C$4:$C$1076))</f>
        <v>0</v>
      </c>
      <c r="N18" s="147">
        <f>SUMPRODUCT(-('Gastos Gerais'!$F$4:$F$1076='Gastos das Atividades'!$B18),-('Gastos das Atividades'!N$1&gt;='Gastos Gerais'!$D$4:$D$1076),-('Gastos das Atividades'!N$1&lt;='Gastos Gerais'!$E$4:$E$1076),-('Gastos Gerais'!$C$4:$C$1076))</f>
        <v>0</v>
      </c>
      <c r="O18" s="147">
        <f>SUMPRODUCT(-('Gastos Gerais'!$F$4:$F$1076='Gastos das Atividades'!$B18),-('Gastos das Atividades'!O$1&gt;='Gastos Gerais'!$D$4:$D$1076),-('Gastos das Atividades'!O$1&lt;='Gastos Gerais'!$E$4:$E$1076),-('Gastos Gerais'!$C$4:$C$1076))</f>
        <v>0</v>
      </c>
      <c r="P18" s="147">
        <f>SUMPRODUCT(-('Gastos Gerais'!$F$4:$F$1076='Gastos das Atividades'!$B18),-('Gastos das Atividades'!P$1&gt;='Gastos Gerais'!$D$4:$D$1076),-('Gastos das Atividades'!P$1&lt;='Gastos Gerais'!$E$4:$E$1076),-('Gastos Gerais'!$C$4:$C$1076))</f>
        <v>0</v>
      </c>
      <c r="Q18" s="147">
        <f>SUMPRODUCT(-('Gastos Gerais'!$F$4:$F$1076='Gastos das Atividades'!$B18),-('Gastos das Atividades'!Q$1&gt;='Gastos Gerais'!$D$4:$D$1076),-('Gastos das Atividades'!Q$1&lt;='Gastos Gerais'!$E$4:$E$1076),-('Gastos Gerais'!$C$4:$C$1076))</f>
        <v>0</v>
      </c>
      <c r="R18" s="147">
        <f>SUMPRODUCT(-('Gastos Gerais'!$F$4:$F$1076='Gastos das Atividades'!$B18),-('Gastos das Atividades'!R$1&gt;='Gastos Gerais'!$D$4:$D$1076),-('Gastos das Atividades'!R$1&lt;='Gastos Gerais'!$E$4:$E$1076),-('Gastos Gerais'!$C$4:$C$1076))</f>
        <v>15000</v>
      </c>
      <c r="S18" s="147">
        <f>SUMPRODUCT(-('Gastos Gerais'!$F$4:$F$1076='Gastos das Atividades'!$B18),-('Gastos das Atividades'!S$1&gt;='Gastos Gerais'!$D$4:$D$1076),-('Gastos das Atividades'!S$1&lt;='Gastos Gerais'!$E$4:$E$1076),-('Gastos Gerais'!$C$4:$C$1076))</f>
        <v>0</v>
      </c>
      <c r="T18" s="147">
        <f>SUMPRODUCT(-('Gastos Gerais'!$F$4:$F$1076='Gastos das Atividades'!$B18),-('Gastos das Atividades'!T$1&gt;='Gastos Gerais'!$D$4:$D$1076),-('Gastos das Atividades'!T$1&lt;='Gastos Gerais'!$E$4:$E$1076),-('Gastos Gerais'!$C$4:$C$1076))</f>
        <v>0</v>
      </c>
      <c r="U18" s="147">
        <f>SUMPRODUCT(-('Gastos Gerais'!$F$4:$F$1076='Gastos das Atividades'!$B18),-('Gastos das Atividades'!U$1&gt;='Gastos Gerais'!$D$4:$D$1076),-('Gastos das Atividades'!U$1&lt;='Gastos Gerais'!$E$4:$E$1076),-('Gastos Gerais'!$C$4:$C$1076))</f>
        <v>0</v>
      </c>
      <c r="V18" s="147">
        <f>SUMPRODUCT(-('Gastos Gerais'!$F$4:$F$1076='Gastos das Atividades'!$B18),-('Gastos das Atividades'!V$1&gt;='Gastos Gerais'!$D$4:$D$1076),-('Gastos das Atividades'!V$1&lt;='Gastos Gerais'!$E$4:$E$1076),-('Gastos Gerais'!$C$4:$C$1076))</f>
        <v>0</v>
      </c>
      <c r="W18" s="147">
        <f>SUMPRODUCT(-('Gastos Gerais'!$F$4:$F$1076='Gastos das Atividades'!$B18),-('Gastos das Atividades'!W$1&gt;='Gastos Gerais'!$D$4:$D$1076),-('Gastos das Atividades'!W$1&lt;='Gastos Gerais'!$E$4:$E$1076),-('Gastos Gerais'!$C$4:$C$1076))</f>
        <v>0</v>
      </c>
      <c r="X18" s="147">
        <f>SUMPRODUCT(-('Gastos Gerais'!$F$4:$F$1076='Gastos das Atividades'!$B18),-('Gastos das Atividades'!X$1&gt;='Gastos Gerais'!$D$4:$D$1076),-('Gastos das Atividades'!X$1&lt;='Gastos Gerais'!$E$4:$E$1076),-('Gastos Gerais'!$C$4:$C$1076))</f>
        <v>0</v>
      </c>
      <c r="Y18" s="147">
        <f>SUMPRODUCT(-('Gastos Gerais'!$F$4:$F$1076='Gastos das Atividades'!$B18),-('Gastos das Atividades'!Y$1&gt;='Gastos Gerais'!$D$4:$D$1076),-('Gastos das Atividades'!Y$1&lt;='Gastos Gerais'!$E$4:$E$1076),-('Gastos Gerais'!$C$4:$C$1076))</f>
        <v>0</v>
      </c>
      <c r="Z18" s="147">
        <f>SUMPRODUCT(-('Gastos Gerais'!$F$4:$F$1076='Gastos das Atividades'!$B18),-('Gastos das Atividades'!Z$1&gt;='Gastos Gerais'!$D$4:$D$1076),-('Gastos das Atividades'!Z$1&lt;='Gastos Gerais'!$E$4:$E$1076),-('Gastos Gerais'!$C$4:$C$1076))</f>
        <v>0</v>
      </c>
      <c r="AA18" s="147">
        <f>SUMPRODUCT(-('Gastos Gerais'!$F$4:$F$1076='Gastos das Atividades'!$B18),-('Gastos das Atividades'!AA$1&gt;='Gastos Gerais'!$D$4:$D$1076),-('Gastos das Atividades'!AA$1&lt;='Gastos Gerais'!$E$4:$E$1076),-('Gastos Gerais'!$C$4:$C$1076))</f>
        <v>0</v>
      </c>
      <c r="AB18" s="147">
        <f>SUMPRODUCT(-('Gastos Gerais'!$F$4:$F$1076='Gastos das Atividades'!$B18),-('Gastos das Atividades'!AB$1&gt;='Gastos Gerais'!$D$4:$D$1076),-('Gastos das Atividades'!AB$1&lt;='Gastos Gerais'!$E$4:$E$1076),-('Gastos Gerais'!$C$4:$C$1076))</f>
        <v>0</v>
      </c>
      <c r="AC18" s="147">
        <f>SUMPRODUCT(-('Gastos Gerais'!$F$4:$F$1076='Gastos das Atividades'!$B18),-('Gastos das Atividades'!AC$1&gt;='Gastos Gerais'!$D$4:$D$1076),-('Gastos das Atividades'!AC$1&lt;='Gastos Gerais'!$E$4:$E$1076),-('Gastos Gerais'!$C$4:$C$1076))</f>
        <v>0</v>
      </c>
      <c r="AD18" s="147">
        <f>SUMPRODUCT(-('Gastos Gerais'!$F$4:$F$1076='Gastos das Atividades'!$B18),-('Gastos das Atividades'!AD$1&gt;='Gastos Gerais'!$D$4:$D$1076),-('Gastos das Atividades'!AD$1&lt;='Gastos Gerais'!$E$4:$E$1076),-('Gastos Gerais'!$C$4:$C$1076))</f>
        <v>0</v>
      </c>
      <c r="AE18" s="147">
        <f>SUMPRODUCT(-('Gastos Gerais'!$F$4:$F$1076='Gastos das Atividades'!$B18),-('Gastos das Atividades'!AE$1&gt;='Gastos Gerais'!$D$4:$D$1076),-('Gastos das Atividades'!AE$1&lt;='Gastos Gerais'!$E$4:$E$1076),-('Gastos Gerais'!$C$4:$C$1076))</f>
        <v>15000</v>
      </c>
      <c r="AF18" s="147">
        <f>SUMPRODUCT(-('Gastos Gerais'!$F$4:$F$1076='Gastos das Atividades'!$B18),-('Gastos das Atividades'!AF$1&gt;='Gastos Gerais'!$D$4:$D$1076),-('Gastos das Atividades'!AF$1&lt;='Gastos Gerais'!$E$4:$E$1076),-('Gastos Gerais'!$C$4:$C$1076))</f>
        <v>0</v>
      </c>
      <c r="AG18" s="147">
        <f>SUMPRODUCT(-('Gastos Gerais'!$F$4:$F$1076='Gastos das Atividades'!$B18),-('Gastos das Atividades'!AG$1&gt;='Gastos Gerais'!$D$4:$D$1076),-('Gastos das Atividades'!AG$1&lt;='Gastos Gerais'!$E$4:$E$1076),-('Gastos Gerais'!$C$4:$C$1076))</f>
        <v>0</v>
      </c>
      <c r="AH18" s="147">
        <f>SUMPRODUCT(-('Gastos Gerais'!$F$4:$F$1076='Gastos das Atividades'!$B18),-('Gastos das Atividades'!AH$1&gt;='Gastos Gerais'!$D$4:$D$1076),-('Gastos das Atividades'!AH$1&lt;='Gastos Gerais'!$E$4:$E$1076),-('Gastos Gerais'!$C$4:$C$1076))</f>
        <v>0</v>
      </c>
      <c r="AI18" s="147">
        <f>SUMPRODUCT(-('Gastos Gerais'!$F$4:$F$1076='Gastos das Atividades'!$B18),-('Gastos das Atividades'!AI$1&gt;='Gastos Gerais'!$D$4:$D$1076),-('Gastos das Atividades'!AI$1&lt;='Gastos Gerais'!$E$4:$E$1076),-('Gastos Gerais'!$C$4:$C$1076))</f>
        <v>0</v>
      </c>
      <c r="AJ18" s="147">
        <f>SUMPRODUCT(-('Gastos Gerais'!$F$4:$F$1076='Gastos das Atividades'!$B18),-('Gastos das Atividades'!AJ$1&gt;='Gastos Gerais'!$D$4:$D$1076),-('Gastos das Atividades'!AJ$1&lt;='Gastos Gerais'!$E$4:$E$1076),-('Gastos Gerais'!$C$4:$C$1076))</f>
        <v>0</v>
      </c>
      <c r="AK18" s="147">
        <f>SUMPRODUCT(-('Gastos Gerais'!$F$4:$F$1076='Gastos das Atividades'!$B18),-('Gastos das Atividades'!AK$1&gt;='Gastos Gerais'!$D$4:$D$1076),-('Gastos das Atividades'!AK$1&lt;='Gastos Gerais'!$E$4:$E$1076),-('Gastos Gerais'!$C$4:$C$1076))</f>
        <v>0</v>
      </c>
      <c r="AL18" s="147">
        <f>SUMPRODUCT(-('Gastos Gerais'!$F$4:$F$1076='Gastos das Atividades'!$B18),-('Gastos das Atividades'!AL$1&gt;='Gastos Gerais'!$D$4:$D$1076),-('Gastos das Atividades'!AL$1&lt;='Gastos Gerais'!$E$4:$E$1076),-('Gastos Gerais'!$C$4:$C$1076))</f>
        <v>0</v>
      </c>
      <c r="AM18" s="147">
        <f>SUMPRODUCT(-('Gastos Gerais'!$F$4:$F$1076='Gastos das Atividades'!$B18),-('Gastos das Atividades'!AM$1&gt;='Gastos Gerais'!$D$4:$D$1076),-('Gastos das Atividades'!AM$1&lt;='Gastos Gerais'!$E$4:$E$1076),-('Gastos Gerais'!$C$4:$C$1076))</f>
        <v>0</v>
      </c>
      <c r="AN18" s="147">
        <f>SUMPRODUCT(-('Gastos Gerais'!$F$4:$F$1076='Gastos das Atividades'!$B18),-('Gastos das Atividades'!AN$1&gt;='Gastos Gerais'!$D$4:$D$1076),-('Gastos das Atividades'!AN$1&lt;='Gastos Gerais'!$E$4:$E$1076),-('Gastos Gerais'!$C$4:$C$1076))</f>
        <v>0</v>
      </c>
      <c r="AO18" s="147">
        <f>SUMPRODUCT(-('Gastos Gerais'!$F$4:$F$1076='Gastos das Atividades'!$B18),-('Gastos das Atividades'!AO$1&gt;='Gastos Gerais'!$D$4:$D$1076),-('Gastos das Atividades'!AO$1&lt;='Gastos Gerais'!$E$4:$E$1076),-('Gastos Gerais'!$C$4:$C$1076))</f>
        <v>0</v>
      </c>
      <c r="AP18" s="147">
        <f>SUMPRODUCT(-('Gastos Gerais'!$F$4:$F$1076='Gastos das Atividades'!$B18),-('Gastos das Atividades'!AP$1&gt;='Gastos Gerais'!$D$4:$D$1076),-('Gastos das Atividades'!AP$1&lt;='Gastos Gerais'!$E$4:$E$1076),-('Gastos Gerais'!$C$4:$C$1076))</f>
        <v>0</v>
      </c>
      <c r="AQ18" s="147">
        <f>SUMPRODUCT(-('Gastos Gerais'!$F$4:$F$1076='Gastos das Atividades'!$B18),-('Gastos das Atividades'!AQ$1&gt;='Gastos Gerais'!$D$4:$D$1076),-('Gastos das Atividades'!AQ$1&lt;='Gastos Gerais'!$E$4:$E$1076),-('Gastos Gerais'!$C$4:$C$1076))</f>
        <v>0</v>
      </c>
      <c r="AR18" s="147">
        <f>SUMPRODUCT(-('Gastos Gerais'!$F$4:$F$1076='Gastos das Atividades'!$B18),-('Gastos das Atividades'!AR$1&gt;='Gastos Gerais'!$D$4:$D$1076),-('Gastos das Atividades'!AR$1&lt;='Gastos Gerais'!$E$4:$E$1076),-('Gastos Gerais'!$C$4:$C$1076))</f>
        <v>0</v>
      </c>
      <c r="AS18" s="147">
        <f>SUMPRODUCT(-('Gastos Gerais'!$F$4:$F$1076='Gastos das Atividades'!$B18),-('Gastos das Atividades'!AS$1&gt;='Gastos Gerais'!$D$4:$D$1076),-('Gastos das Atividades'!AS$1&lt;='Gastos Gerais'!$E$4:$E$1076),-('Gastos Gerais'!$C$4:$C$1076))</f>
        <v>0</v>
      </c>
      <c r="AT18" s="147">
        <f>SUMPRODUCT(-('Gastos Gerais'!$F$4:$F$1076='Gastos das Atividades'!$B18),-('Gastos das Atividades'!AT$1&gt;='Gastos Gerais'!$D$4:$D$1076),-('Gastos das Atividades'!AT$1&lt;='Gastos Gerais'!$E$4:$E$1076),-('Gastos Gerais'!$C$4:$C$1076))</f>
        <v>0</v>
      </c>
      <c r="AU18" s="147">
        <f>SUMPRODUCT(-('Gastos Gerais'!$F$4:$F$1076='Gastos das Atividades'!$B18),-('Gastos das Atividades'!AU$1&gt;='Gastos Gerais'!$D$4:$D$1076),-('Gastos das Atividades'!AU$1&lt;='Gastos Gerais'!$E$4:$E$1076),-('Gastos Gerais'!$C$4:$C$1076))</f>
        <v>0</v>
      </c>
      <c r="AV18" s="147">
        <f>SUMPRODUCT(-('Gastos Gerais'!$F$4:$F$1076='Gastos das Atividades'!$B18),-('Gastos das Atividades'!AV$1&gt;='Gastos Gerais'!$D$4:$D$1076),-('Gastos das Atividades'!AV$1&lt;='Gastos Gerais'!$E$4:$E$1076),-('Gastos Gerais'!$C$4:$C$1076))</f>
        <v>0</v>
      </c>
      <c r="AW18" s="147">
        <f>SUMPRODUCT(-('Gastos Gerais'!$F$4:$F$1076='Gastos das Atividades'!$B18),-('Gastos das Atividades'!AW$1&gt;='Gastos Gerais'!$D$4:$D$1076),-('Gastos das Atividades'!AW$1&lt;='Gastos Gerais'!$E$4:$E$1076),-('Gastos Gerais'!$C$4:$C$1076))</f>
        <v>0</v>
      </c>
      <c r="AX18" s="147">
        <f>SUMPRODUCT(-('Gastos Gerais'!$F$4:$F$1076='Gastos das Atividades'!$B18),-('Gastos das Atividades'!AX$1&gt;='Gastos Gerais'!$D$4:$D$1076),-('Gastos das Atividades'!AX$1&lt;='Gastos Gerais'!$E$4:$E$1076),-('Gastos Gerais'!$C$4:$C$1076))</f>
        <v>0</v>
      </c>
      <c r="AY18" s="147">
        <f>SUMPRODUCT(-('Gastos Gerais'!$F$4:$F$1076='Gastos das Atividades'!$B18),-('Gastos das Atividades'!AY$1&gt;='Gastos Gerais'!$D$4:$D$1076),-('Gastos das Atividades'!AY$1&lt;='Gastos Gerais'!$E$4:$E$1076),-('Gastos Gerais'!$C$4:$C$1076))</f>
        <v>0</v>
      </c>
      <c r="AZ18" s="147">
        <f>SUMPRODUCT(-('Gastos Gerais'!$F$4:$F$1076='Gastos das Atividades'!$B18),-('Gastos das Atividades'!AZ$1&gt;='Gastos Gerais'!$D$4:$D$1076),-('Gastos das Atividades'!AZ$1&lt;='Gastos Gerais'!$E$4:$E$1076),-('Gastos Gerais'!$C$4:$C$1076))</f>
        <v>0</v>
      </c>
      <c r="BA18" s="147">
        <f>SUMPRODUCT(-('Gastos Gerais'!$F$4:$F$1076='Gastos das Atividades'!$B18),-('Gastos das Atividades'!BA$1&gt;='Gastos Gerais'!$D$4:$D$1076),-('Gastos das Atividades'!BA$1&lt;='Gastos Gerais'!$E$4:$E$1076),-('Gastos Gerais'!$C$4:$C$1076))</f>
        <v>0</v>
      </c>
      <c r="BB18" s="147">
        <f>SUMPRODUCT(-('Gastos Gerais'!$F$4:$F$1076='Gastos das Atividades'!$B18),-('Gastos das Atividades'!BB$1&gt;='Gastos Gerais'!$D$4:$D$1076),-('Gastos das Atividades'!BB$1&lt;='Gastos Gerais'!$E$4:$E$1076),-('Gastos Gerais'!$C$4:$C$1076))</f>
        <v>0</v>
      </c>
      <c r="BC18" s="147">
        <f>SUMPRODUCT(-('Gastos Gerais'!$F$4:$F$1076='Gastos das Atividades'!$B18),-('Gastos das Atividades'!BC$1&gt;='Gastos Gerais'!$D$4:$D$1076),-('Gastos das Atividades'!BC$1&lt;='Gastos Gerais'!$E$4:$E$1076),-('Gastos Gerais'!$C$4:$C$1076))</f>
        <v>0</v>
      </c>
      <c r="BD18" s="147">
        <f>SUMPRODUCT(-('Gastos Gerais'!$F$4:$F$1076='Gastos das Atividades'!$B18),-('Gastos das Atividades'!BD$1&gt;='Gastos Gerais'!$D$4:$D$1076),-('Gastos das Atividades'!BD$1&lt;='Gastos Gerais'!$E$4:$E$1076),-('Gastos Gerais'!$C$4:$C$1076))</f>
        <v>0</v>
      </c>
      <c r="BE18" s="147">
        <f>SUMPRODUCT(-('Gastos Gerais'!$F$4:$F$1076='Gastos das Atividades'!$B18),-('Gastos das Atividades'!BE$1&gt;='Gastos Gerais'!$D$4:$D$1076),-('Gastos das Atividades'!BE$1&lt;='Gastos Gerais'!$E$4:$E$1076),-('Gastos Gerais'!$C$4:$C$1076))</f>
        <v>0</v>
      </c>
      <c r="BF18" s="147">
        <f>SUMPRODUCT(-('Gastos Gerais'!$F$4:$F$1076='Gastos das Atividades'!$B18),-('Gastos das Atividades'!BF$1&gt;='Gastos Gerais'!$D$4:$D$1076),-('Gastos das Atividades'!BF$1&lt;='Gastos Gerais'!$E$4:$E$1076),-('Gastos Gerais'!$C$4:$C$1076))</f>
        <v>0</v>
      </c>
      <c r="BG18" s="147">
        <f>SUMPRODUCT(-('Gastos Gerais'!$F$4:$F$1076='Gastos das Atividades'!$B18),-('Gastos das Atividades'!BG$1&gt;='Gastos Gerais'!$D$4:$D$1076),-('Gastos das Atividades'!BG$1&lt;='Gastos Gerais'!$E$4:$E$1076),-('Gastos Gerais'!$C$4:$C$1076))</f>
        <v>0</v>
      </c>
      <c r="BH18" s="147">
        <f>SUMPRODUCT(-('Gastos Gerais'!$F$4:$F$1076='Gastos das Atividades'!$B18),-('Gastos das Atividades'!BH$1&gt;='Gastos Gerais'!$D$4:$D$1076),-('Gastos das Atividades'!BH$1&lt;='Gastos Gerais'!$E$4:$E$1076),-('Gastos Gerais'!$C$4:$C$1076))</f>
        <v>0</v>
      </c>
      <c r="BI18" s="147">
        <f>SUMPRODUCT(-('Gastos Gerais'!$F$4:$F$1076='Gastos das Atividades'!$B18),-('Gastos das Atividades'!BI$1&gt;='Gastos Gerais'!$D$4:$D$1076),-('Gastos das Atividades'!BI$1&lt;='Gastos Gerais'!$E$4:$E$1076),-('Gastos Gerais'!$C$4:$C$1076))</f>
        <v>0</v>
      </c>
      <c r="BJ18" s="147">
        <f>SUMPRODUCT(-('Gastos Gerais'!$F$4:$F$1076='Gastos das Atividades'!$B18),-('Gastos das Atividades'!BJ$1&gt;='Gastos Gerais'!$D$4:$D$1076),-('Gastos das Atividades'!BJ$1&lt;='Gastos Gerais'!$E$4:$E$1076),-('Gastos Gerais'!$C$4:$C$1076))</f>
        <v>0</v>
      </c>
      <c r="BK18" s="295">
        <f t="shared" si="8"/>
        <v>0</v>
      </c>
      <c r="BL18" s="147">
        <f t="shared" si="9"/>
        <v>15000</v>
      </c>
      <c r="BM18" s="147">
        <f t="shared" si="10"/>
        <v>15000</v>
      </c>
      <c r="BN18" s="147">
        <f t="shared" si="11"/>
        <v>0</v>
      </c>
      <c r="BO18" s="147">
        <f t="shared" si="12"/>
        <v>0</v>
      </c>
      <c r="BP18" s="296">
        <f t="shared" si="2"/>
        <v>30000</v>
      </c>
      <c r="BQ18" s="152">
        <f t="shared" si="14"/>
        <v>0</v>
      </c>
      <c r="BR18" s="152">
        <f t="shared" si="14"/>
        <v>1.5997582538916759E-3</v>
      </c>
      <c r="BS18" s="152">
        <f t="shared" si="14"/>
        <v>1.5997582538916759E-3</v>
      </c>
      <c r="BT18" s="152">
        <f t="shared" si="14"/>
        <v>0</v>
      </c>
      <c r="BU18" s="152">
        <f t="shared" si="14"/>
        <v>0</v>
      </c>
      <c r="BV18" s="297">
        <f t="shared" si="14"/>
        <v>3.1995165077833517E-3</v>
      </c>
    </row>
    <row r="19" spans="1:74">
      <c r="A19" s="298">
        <v>12</v>
      </c>
      <c r="B19" s="320" t="s">
        <v>129</v>
      </c>
      <c r="C19" s="147">
        <f>SUMPRODUCT(-('Gastos Gerais'!$F$4:$F$1076='Gastos das Atividades'!$B19),-('Gastos das Atividades'!C$1&gt;='Gastos Gerais'!$D$4:$D$1076),-('Gastos das Atividades'!C$1&lt;='Gastos Gerais'!$E$4:$E$1076),-('Gastos Gerais'!$C$4:$C$1076))</f>
        <v>0</v>
      </c>
      <c r="D19" s="147">
        <f>SUMPRODUCT(-('Gastos Gerais'!$F$4:$F$1076='Gastos das Atividades'!$B19),-('Gastos das Atividades'!D$1&gt;='Gastos Gerais'!$D$4:$D$1076),-('Gastos das Atividades'!D$1&lt;='Gastos Gerais'!$E$4:$E$1076),-('Gastos Gerais'!$C$4:$C$1076))</f>
        <v>0</v>
      </c>
      <c r="E19" s="147">
        <f>SUMPRODUCT(-('Gastos Gerais'!$F$4:$F$1076='Gastos das Atividades'!$B19),-('Gastos das Atividades'!E$1&gt;='Gastos Gerais'!$D$4:$D$1076),-('Gastos das Atividades'!E$1&lt;='Gastos Gerais'!$E$4:$E$1076),-('Gastos Gerais'!$C$4:$C$1076))</f>
        <v>0</v>
      </c>
      <c r="F19" s="147">
        <f>SUMPRODUCT(-('Gastos Gerais'!$F$4:$F$1076='Gastos das Atividades'!$B19),-('Gastos das Atividades'!F$1&gt;='Gastos Gerais'!$D$4:$D$1076),-('Gastos das Atividades'!F$1&lt;='Gastos Gerais'!$E$4:$E$1076),-('Gastos Gerais'!$C$4:$C$1076))</f>
        <v>0</v>
      </c>
      <c r="G19" s="147">
        <f>SUMPRODUCT(-('Gastos Gerais'!$F$4:$F$1076='Gastos das Atividades'!$B19),-('Gastos das Atividades'!G$1&gt;='Gastos Gerais'!$D$4:$D$1076),-('Gastos das Atividades'!G$1&lt;='Gastos Gerais'!$E$4:$E$1076),-('Gastos Gerais'!$C$4:$C$1076))</f>
        <v>0</v>
      </c>
      <c r="H19" s="147">
        <f>SUMPRODUCT(-('Gastos Gerais'!$F$4:$F$1076='Gastos das Atividades'!$B19),-('Gastos das Atividades'!H$1&gt;='Gastos Gerais'!$D$4:$D$1076),-('Gastos das Atividades'!H$1&lt;='Gastos Gerais'!$E$4:$E$1076),-('Gastos Gerais'!$C$4:$C$1076))</f>
        <v>0</v>
      </c>
      <c r="I19" s="147">
        <f>SUMPRODUCT(-('Gastos Gerais'!$F$4:$F$1076='Gastos das Atividades'!$B19),-('Gastos das Atividades'!I$1&gt;='Gastos Gerais'!$D$4:$D$1076),-('Gastos das Atividades'!I$1&lt;='Gastos Gerais'!$E$4:$E$1076),-('Gastos Gerais'!$C$4:$C$1076))</f>
        <v>0</v>
      </c>
      <c r="J19" s="147">
        <f>SUMPRODUCT(-('Gastos Gerais'!$F$4:$F$1076='Gastos das Atividades'!$B19),-('Gastos das Atividades'!J$1&gt;='Gastos Gerais'!$D$4:$D$1076),-('Gastos das Atividades'!J$1&lt;='Gastos Gerais'!$E$4:$E$1076),-('Gastos Gerais'!$C$4:$C$1076))</f>
        <v>0</v>
      </c>
      <c r="K19" s="147">
        <f>SUMPRODUCT(-('Gastos Gerais'!$F$4:$F$1076='Gastos das Atividades'!$B19),-('Gastos das Atividades'!K$1&gt;='Gastos Gerais'!$D$4:$D$1076),-('Gastos das Atividades'!K$1&lt;='Gastos Gerais'!$E$4:$E$1076),-('Gastos Gerais'!$C$4:$C$1076))</f>
        <v>0</v>
      </c>
      <c r="L19" s="147">
        <f>SUMPRODUCT(-('Gastos Gerais'!$F$4:$F$1076='Gastos das Atividades'!$B19),-('Gastos das Atividades'!L$1&gt;='Gastos Gerais'!$D$4:$D$1076),-('Gastos das Atividades'!L$1&lt;='Gastos Gerais'!$E$4:$E$1076),-('Gastos Gerais'!$C$4:$C$1076))</f>
        <v>0</v>
      </c>
      <c r="M19" s="147">
        <f>SUMPRODUCT(-('Gastos Gerais'!$F$4:$F$1076='Gastos das Atividades'!$B19),-('Gastos das Atividades'!M$1&gt;='Gastos Gerais'!$D$4:$D$1076),-('Gastos das Atividades'!M$1&lt;='Gastos Gerais'!$E$4:$E$1076),-('Gastos Gerais'!$C$4:$C$1076))</f>
        <v>0</v>
      </c>
      <c r="N19" s="147">
        <f>SUMPRODUCT(-('Gastos Gerais'!$F$4:$F$1076='Gastos das Atividades'!$B19),-('Gastos das Atividades'!N$1&gt;='Gastos Gerais'!$D$4:$D$1076),-('Gastos das Atividades'!N$1&lt;='Gastos Gerais'!$E$4:$E$1076),-('Gastos Gerais'!$C$4:$C$1076))</f>
        <v>0</v>
      </c>
      <c r="O19" s="147">
        <f>SUMPRODUCT(-('Gastos Gerais'!$F$4:$F$1076='Gastos das Atividades'!$B19),-('Gastos das Atividades'!O$1&gt;='Gastos Gerais'!$D$4:$D$1076),-('Gastos das Atividades'!O$1&lt;='Gastos Gerais'!$E$4:$E$1076),-('Gastos Gerais'!$C$4:$C$1076))</f>
        <v>0</v>
      </c>
      <c r="P19" s="147">
        <f>SUMPRODUCT(-('Gastos Gerais'!$F$4:$F$1076='Gastos das Atividades'!$B19),-('Gastos das Atividades'!P$1&gt;='Gastos Gerais'!$D$4:$D$1076),-('Gastos das Atividades'!P$1&lt;='Gastos Gerais'!$E$4:$E$1076),-('Gastos Gerais'!$C$4:$C$1076))</f>
        <v>0</v>
      </c>
      <c r="Q19" s="147">
        <f>SUMPRODUCT(-('Gastos Gerais'!$F$4:$F$1076='Gastos das Atividades'!$B19),-('Gastos das Atividades'!Q$1&gt;='Gastos Gerais'!$D$4:$D$1076),-('Gastos das Atividades'!Q$1&lt;='Gastos Gerais'!$E$4:$E$1076),-('Gastos Gerais'!$C$4:$C$1076))</f>
        <v>0</v>
      </c>
      <c r="R19" s="147">
        <f>SUMPRODUCT(-('Gastos Gerais'!$F$4:$F$1076='Gastos das Atividades'!$B19),-('Gastos das Atividades'!R$1&gt;='Gastos Gerais'!$D$4:$D$1076),-('Gastos das Atividades'!R$1&lt;='Gastos Gerais'!$E$4:$E$1076),-('Gastos Gerais'!$C$4:$C$1076))</f>
        <v>0</v>
      </c>
      <c r="S19" s="147">
        <f>SUMPRODUCT(-('Gastos Gerais'!$F$4:$F$1076='Gastos das Atividades'!$B19),-('Gastos das Atividades'!S$1&gt;='Gastos Gerais'!$D$4:$D$1076),-('Gastos das Atividades'!S$1&lt;='Gastos Gerais'!$E$4:$E$1076),-('Gastos Gerais'!$C$4:$C$1076))</f>
        <v>0</v>
      </c>
      <c r="T19" s="147">
        <f>SUMPRODUCT(-('Gastos Gerais'!$F$4:$F$1076='Gastos das Atividades'!$B19),-('Gastos das Atividades'!T$1&gt;='Gastos Gerais'!$D$4:$D$1076),-('Gastos das Atividades'!T$1&lt;='Gastos Gerais'!$E$4:$E$1076),-('Gastos Gerais'!$C$4:$C$1076))</f>
        <v>0</v>
      </c>
      <c r="U19" s="147">
        <f>SUMPRODUCT(-('Gastos Gerais'!$F$4:$F$1076='Gastos das Atividades'!$B19),-('Gastos das Atividades'!U$1&gt;='Gastos Gerais'!$D$4:$D$1076),-('Gastos das Atividades'!U$1&lt;='Gastos Gerais'!$E$4:$E$1076),-('Gastos Gerais'!$C$4:$C$1076))</f>
        <v>0</v>
      </c>
      <c r="V19" s="147">
        <f>SUMPRODUCT(-('Gastos Gerais'!$F$4:$F$1076='Gastos das Atividades'!$B19),-('Gastos das Atividades'!V$1&gt;='Gastos Gerais'!$D$4:$D$1076),-('Gastos das Atividades'!V$1&lt;='Gastos Gerais'!$E$4:$E$1076),-('Gastos Gerais'!$C$4:$C$1076))</f>
        <v>4000</v>
      </c>
      <c r="W19" s="147">
        <f>SUMPRODUCT(-('Gastos Gerais'!$F$4:$F$1076='Gastos das Atividades'!$B19),-('Gastos das Atividades'!W$1&gt;='Gastos Gerais'!$D$4:$D$1076),-('Gastos das Atividades'!W$1&lt;='Gastos Gerais'!$E$4:$E$1076),-('Gastos Gerais'!$C$4:$C$1076))</f>
        <v>4000</v>
      </c>
      <c r="X19" s="147">
        <f>SUMPRODUCT(-('Gastos Gerais'!$F$4:$F$1076='Gastos das Atividades'!$B19),-('Gastos das Atividades'!X$1&gt;='Gastos Gerais'!$D$4:$D$1076),-('Gastos das Atividades'!X$1&lt;='Gastos Gerais'!$E$4:$E$1076),-('Gastos Gerais'!$C$4:$C$1076))</f>
        <v>4000</v>
      </c>
      <c r="Y19" s="147">
        <f>SUMPRODUCT(-('Gastos Gerais'!$F$4:$F$1076='Gastos das Atividades'!$B19),-('Gastos das Atividades'!Y$1&gt;='Gastos Gerais'!$D$4:$D$1076),-('Gastos das Atividades'!Y$1&lt;='Gastos Gerais'!$E$4:$E$1076),-('Gastos Gerais'!$C$4:$C$1076))</f>
        <v>4000</v>
      </c>
      <c r="Z19" s="147">
        <f>SUMPRODUCT(-('Gastos Gerais'!$F$4:$F$1076='Gastos das Atividades'!$B19),-('Gastos das Atividades'!Z$1&gt;='Gastos Gerais'!$D$4:$D$1076),-('Gastos das Atividades'!Z$1&lt;='Gastos Gerais'!$E$4:$E$1076),-('Gastos Gerais'!$C$4:$C$1076))</f>
        <v>4000</v>
      </c>
      <c r="AA19" s="147">
        <f>SUMPRODUCT(-('Gastos Gerais'!$F$4:$F$1076='Gastos das Atividades'!$B19),-('Gastos das Atividades'!AA$1&gt;='Gastos Gerais'!$D$4:$D$1076),-('Gastos das Atividades'!AA$1&lt;='Gastos Gerais'!$E$4:$E$1076),-('Gastos Gerais'!$C$4:$C$1076))</f>
        <v>20000</v>
      </c>
      <c r="AB19" s="147">
        <f>SUMPRODUCT(-('Gastos Gerais'!$F$4:$F$1076='Gastos das Atividades'!$B19),-('Gastos das Atividades'!AB$1&gt;='Gastos Gerais'!$D$4:$D$1076),-('Gastos das Atividades'!AB$1&lt;='Gastos Gerais'!$E$4:$E$1076),-('Gastos Gerais'!$C$4:$C$1076))</f>
        <v>20000</v>
      </c>
      <c r="AC19" s="147">
        <f>SUMPRODUCT(-('Gastos Gerais'!$F$4:$F$1076='Gastos das Atividades'!$B19),-('Gastos das Atividades'!AC$1&gt;='Gastos Gerais'!$D$4:$D$1076),-('Gastos das Atividades'!AC$1&lt;='Gastos Gerais'!$E$4:$E$1076),-('Gastos Gerais'!$C$4:$C$1076))</f>
        <v>20000</v>
      </c>
      <c r="AD19" s="147">
        <f>SUMPRODUCT(-('Gastos Gerais'!$F$4:$F$1076='Gastos das Atividades'!$B19),-('Gastos das Atividades'!AD$1&gt;='Gastos Gerais'!$D$4:$D$1076),-('Gastos das Atividades'!AD$1&lt;='Gastos Gerais'!$E$4:$E$1076),-('Gastos Gerais'!$C$4:$C$1076))</f>
        <v>20000</v>
      </c>
      <c r="AE19" s="147">
        <f>SUMPRODUCT(-('Gastos Gerais'!$F$4:$F$1076='Gastos das Atividades'!$B19),-('Gastos das Atividades'!AE$1&gt;='Gastos Gerais'!$D$4:$D$1076),-('Gastos das Atividades'!AE$1&lt;='Gastos Gerais'!$E$4:$E$1076),-('Gastos Gerais'!$C$4:$C$1076))</f>
        <v>20000</v>
      </c>
      <c r="AF19" s="147">
        <f>SUMPRODUCT(-('Gastos Gerais'!$F$4:$F$1076='Gastos das Atividades'!$B19),-('Gastos das Atividades'!AF$1&gt;='Gastos Gerais'!$D$4:$D$1076),-('Gastos das Atividades'!AF$1&lt;='Gastos Gerais'!$E$4:$E$1076),-('Gastos Gerais'!$C$4:$C$1076))</f>
        <v>20000</v>
      </c>
      <c r="AG19" s="147">
        <f>SUMPRODUCT(-('Gastos Gerais'!$F$4:$F$1076='Gastos das Atividades'!$B19),-('Gastos das Atividades'!AG$1&gt;='Gastos Gerais'!$D$4:$D$1076),-('Gastos das Atividades'!AG$1&lt;='Gastos Gerais'!$E$4:$E$1076),-('Gastos Gerais'!$C$4:$C$1076))</f>
        <v>20000</v>
      </c>
      <c r="AH19" s="147">
        <f>SUMPRODUCT(-('Gastos Gerais'!$F$4:$F$1076='Gastos das Atividades'!$B19),-('Gastos das Atividades'!AH$1&gt;='Gastos Gerais'!$D$4:$D$1076),-('Gastos das Atividades'!AH$1&lt;='Gastos Gerais'!$E$4:$E$1076),-('Gastos Gerais'!$C$4:$C$1076))</f>
        <v>20000</v>
      </c>
      <c r="AI19" s="147">
        <f>SUMPRODUCT(-('Gastos Gerais'!$F$4:$F$1076='Gastos das Atividades'!$B19),-('Gastos das Atividades'!AI$1&gt;='Gastos Gerais'!$D$4:$D$1076),-('Gastos das Atividades'!AI$1&lt;='Gastos Gerais'!$E$4:$E$1076),-('Gastos Gerais'!$C$4:$C$1076))</f>
        <v>20000</v>
      </c>
      <c r="AJ19" s="147">
        <f>SUMPRODUCT(-('Gastos Gerais'!$F$4:$F$1076='Gastos das Atividades'!$B19),-('Gastos das Atividades'!AJ$1&gt;='Gastos Gerais'!$D$4:$D$1076),-('Gastos das Atividades'!AJ$1&lt;='Gastos Gerais'!$E$4:$E$1076),-('Gastos Gerais'!$C$4:$C$1076))</f>
        <v>0</v>
      </c>
      <c r="AK19" s="147">
        <f>SUMPRODUCT(-('Gastos Gerais'!$F$4:$F$1076='Gastos das Atividades'!$B19),-('Gastos das Atividades'!AK$1&gt;='Gastos Gerais'!$D$4:$D$1076),-('Gastos das Atividades'!AK$1&lt;='Gastos Gerais'!$E$4:$E$1076),-('Gastos Gerais'!$C$4:$C$1076))</f>
        <v>0</v>
      </c>
      <c r="AL19" s="147">
        <f>SUMPRODUCT(-('Gastos Gerais'!$F$4:$F$1076='Gastos das Atividades'!$B19),-('Gastos das Atividades'!AL$1&gt;='Gastos Gerais'!$D$4:$D$1076),-('Gastos das Atividades'!AL$1&lt;='Gastos Gerais'!$E$4:$E$1076),-('Gastos Gerais'!$C$4:$C$1076))</f>
        <v>0</v>
      </c>
      <c r="AM19" s="147">
        <f>SUMPRODUCT(-('Gastos Gerais'!$F$4:$F$1076='Gastos das Atividades'!$B19),-('Gastos das Atividades'!AM$1&gt;='Gastos Gerais'!$D$4:$D$1076),-('Gastos das Atividades'!AM$1&lt;='Gastos Gerais'!$E$4:$E$1076),-('Gastos Gerais'!$C$4:$C$1076))</f>
        <v>0</v>
      </c>
      <c r="AN19" s="147">
        <f>SUMPRODUCT(-('Gastos Gerais'!$F$4:$F$1076='Gastos das Atividades'!$B19),-('Gastos das Atividades'!AN$1&gt;='Gastos Gerais'!$D$4:$D$1076),-('Gastos das Atividades'!AN$1&lt;='Gastos Gerais'!$E$4:$E$1076),-('Gastos Gerais'!$C$4:$C$1076))</f>
        <v>0</v>
      </c>
      <c r="AO19" s="147">
        <f>SUMPRODUCT(-('Gastos Gerais'!$F$4:$F$1076='Gastos das Atividades'!$B19),-('Gastos das Atividades'!AO$1&gt;='Gastos Gerais'!$D$4:$D$1076),-('Gastos das Atividades'!AO$1&lt;='Gastos Gerais'!$E$4:$E$1076),-('Gastos Gerais'!$C$4:$C$1076))</f>
        <v>0</v>
      </c>
      <c r="AP19" s="147">
        <f>SUMPRODUCT(-('Gastos Gerais'!$F$4:$F$1076='Gastos das Atividades'!$B19),-('Gastos das Atividades'!AP$1&gt;='Gastos Gerais'!$D$4:$D$1076),-('Gastos das Atividades'!AP$1&lt;='Gastos Gerais'!$E$4:$E$1076),-('Gastos Gerais'!$C$4:$C$1076))</f>
        <v>0</v>
      </c>
      <c r="AQ19" s="147">
        <f>SUMPRODUCT(-('Gastos Gerais'!$F$4:$F$1076='Gastos das Atividades'!$B19),-('Gastos das Atividades'!AQ$1&gt;='Gastos Gerais'!$D$4:$D$1076),-('Gastos das Atividades'!AQ$1&lt;='Gastos Gerais'!$E$4:$E$1076),-('Gastos Gerais'!$C$4:$C$1076))</f>
        <v>0</v>
      </c>
      <c r="AR19" s="147">
        <f>SUMPRODUCT(-('Gastos Gerais'!$F$4:$F$1076='Gastos das Atividades'!$B19),-('Gastos das Atividades'!AR$1&gt;='Gastos Gerais'!$D$4:$D$1076),-('Gastos das Atividades'!AR$1&lt;='Gastos Gerais'!$E$4:$E$1076),-('Gastos Gerais'!$C$4:$C$1076))</f>
        <v>0</v>
      </c>
      <c r="AS19" s="147">
        <f>SUMPRODUCT(-('Gastos Gerais'!$F$4:$F$1076='Gastos das Atividades'!$B19),-('Gastos das Atividades'!AS$1&gt;='Gastos Gerais'!$D$4:$D$1076),-('Gastos das Atividades'!AS$1&lt;='Gastos Gerais'!$E$4:$E$1076),-('Gastos Gerais'!$C$4:$C$1076))</f>
        <v>0</v>
      </c>
      <c r="AT19" s="147">
        <f>SUMPRODUCT(-('Gastos Gerais'!$F$4:$F$1076='Gastos das Atividades'!$B19),-('Gastos das Atividades'!AT$1&gt;='Gastos Gerais'!$D$4:$D$1076),-('Gastos das Atividades'!AT$1&lt;='Gastos Gerais'!$E$4:$E$1076),-('Gastos Gerais'!$C$4:$C$1076))</f>
        <v>0</v>
      </c>
      <c r="AU19" s="147">
        <f>SUMPRODUCT(-('Gastos Gerais'!$F$4:$F$1076='Gastos das Atividades'!$B19),-('Gastos das Atividades'!AU$1&gt;='Gastos Gerais'!$D$4:$D$1076),-('Gastos das Atividades'!AU$1&lt;='Gastos Gerais'!$E$4:$E$1076),-('Gastos Gerais'!$C$4:$C$1076))</f>
        <v>0</v>
      </c>
      <c r="AV19" s="147">
        <f>SUMPRODUCT(-('Gastos Gerais'!$F$4:$F$1076='Gastos das Atividades'!$B19),-('Gastos das Atividades'!AV$1&gt;='Gastos Gerais'!$D$4:$D$1076),-('Gastos das Atividades'!AV$1&lt;='Gastos Gerais'!$E$4:$E$1076),-('Gastos Gerais'!$C$4:$C$1076))</f>
        <v>0</v>
      </c>
      <c r="AW19" s="147">
        <f>SUMPRODUCT(-('Gastos Gerais'!$F$4:$F$1076='Gastos das Atividades'!$B19),-('Gastos das Atividades'!AW$1&gt;='Gastos Gerais'!$D$4:$D$1076),-('Gastos das Atividades'!AW$1&lt;='Gastos Gerais'!$E$4:$E$1076),-('Gastos Gerais'!$C$4:$C$1076))</f>
        <v>0</v>
      </c>
      <c r="AX19" s="147">
        <f>SUMPRODUCT(-('Gastos Gerais'!$F$4:$F$1076='Gastos das Atividades'!$B19),-('Gastos das Atividades'!AX$1&gt;='Gastos Gerais'!$D$4:$D$1076),-('Gastos das Atividades'!AX$1&lt;='Gastos Gerais'!$E$4:$E$1076),-('Gastos Gerais'!$C$4:$C$1076))</f>
        <v>0</v>
      </c>
      <c r="AY19" s="147">
        <f>SUMPRODUCT(-('Gastos Gerais'!$F$4:$F$1076='Gastos das Atividades'!$B19),-('Gastos das Atividades'!AY$1&gt;='Gastos Gerais'!$D$4:$D$1076),-('Gastos das Atividades'!AY$1&lt;='Gastos Gerais'!$E$4:$E$1076),-('Gastos Gerais'!$C$4:$C$1076))</f>
        <v>0</v>
      </c>
      <c r="AZ19" s="147">
        <f>SUMPRODUCT(-('Gastos Gerais'!$F$4:$F$1076='Gastos das Atividades'!$B19),-('Gastos das Atividades'!AZ$1&gt;='Gastos Gerais'!$D$4:$D$1076),-('Gastos das Atividades'!AZ$1&lt;='Gastos Gerais'!$E$4:$E$1076),-('Gastos Gerais'!$C$4:$C$1076))</f>
        <v>0</v>
      </c>
      <c r="BA19" s="147">
        <f>SUMPRODUCT(-('Gastos Gerais'!$F$4:$F$1076='Gastos das Atividades'!$B19),-('Gastos das Atividades'!BA$1&gt;='Gastos Gerais'!$D$4:$D$1076),-('Gastos das Atividades'!BA$1&lt;='Gastos Gerais'!$E$4:$E$1076),-('Gastos Gerais'!$C$4:$C$1076))</f>
        <v>0</v>
      </c>
      <c r="BB19" s="147">
        <f>SUMPRODUCT(-('Gastos Gerais'!$F$4:$F$1076='Gastos das Atividades'!$B19),-('Gastos das Atividades'!BB$1&gt;='Gastos Gerais'!$D$4:$D$1076),-('Gastos das Atividades'!BB$1&lt;='Gastos Gerais'!$E$4:$E$1076),-('Gastos Gerais'!$C$4:$C$1076))</f>
        <v>0</v>
      </c>
      <c r="BC19" s="147">
        <f>SUMPRODUCT(-('Gastos Gerais'!$F$4:$F$1076='Gastos das Atividades'!$B19),-('Gastos das Atividades'!BC$1&gt;='Gastos Gerais'!$D$4:$D$1076),-('Gastos das Atividades'!BC$1&lt;='Gastos Gerais'!$E$4:$E$1076),-('Gastos Gerais'!$C$4:$C$1076))</f>
        <v>0</v>
      </c>
      <c r="BD19" s="147">
        <f>SUMPRODUCT(-('Gastos Gerais'!$F$4:$F$1076='Gastos das Atividades'!$B19),-('Gastos das Atividades'!BD$1&gt;='Gastos Gerais'!$D$4:$D$1076),-('Gastos das Atividades'!BD$1&lt;='Gastos Gerais'!$E$4:$E$1076),-('Gastos Gerais'!$C$4:$C$1076))</f>
        <v>0</v>
      </c>
      <c r="BE19" s="147">
        <f>SUMPRODUCT(-('Gastos Gerais'!$F$4:$F$1076='Gastos das Atividades'!$B19),-('Gastos das Atividades'!BE$1&gt;='Gastos Gerais'!$D$4:$D$1076),-('Gastos das Atividades'!BE$1&lt;='Gastos Gerais'!$E$4:$E$1076),-('Gastos Gerais'!$C$4:$C$1076))</f>
        <v>0</v>
      </c>
      <c r="BF19" s="147">
        <f>SUMPRODUCT(-('Gastos Gerais'!$F$4:$F$1076='Gastos das Atividades'!$B19),-('Gastos das Atividades'!BF$1&gt;='Gastos Gerais'!$D$4:$D$1076),-('Gastos das Atividades'!BF$1&lt;='Gastos Gerais'!$E$4:$E$1076),-('Gastos Gerais'!$C$4:$C$1076))</f>
        <v>0</v>
      </c>
      <c r="BG19" s="147">
        <f>SUMPRODUCT(-('Gastos Gerais'!$F$4:$F$1076='Gastos das Atividades'!$B19),-('Gastos das Atividades'!BG$1&gt;='Gastos Gerais'!$D$4:$D$1076),-('Gastos das Atividades'!BG$1&lt;='Gastos Gerais'!$E$4:$E$1076),-('Gastos Gerais'!$C$4:$C$1076))</f>
        <v>0</v>
      </c>
      <c r="BH19" s="147">
        <f>SUMPRODUCT(-('Gastos Gerais'!$F$4:$F$1076='Gastos das Atividades'!$B19),-('Gastos das Atividades'!BH$1&gt;='Gastos Gerais'!$D$4:$D$1076),-('Gastos das Atividades'!BH$1&lt;='Gastos Gerais'!$E$4:$E$1076),-('Gastos Gerais'!$C$4:$C$1076))</f>
        <v>0</v>
      </c>
      <c r="BI19" s="147">
        <f>SUMPRODUCT(-('Gastos Gerais'!$F$4:$F$1076='Gastos das Atividades'!$B19),-('Gastos das Atividades'!BI$1&gt;='Gastos Gerais'!$D$4:$D$1076),-('Gastos das Atividades'!BI$1&lt;='Gastos Gerais'!$E$4:$E$1076),-('Gastos Gerais'!$C$4:$C$1076))</f>
        <v>0</v>
      </c>
      <c r="BJ19" s="147">
        <f>SUMPRODUCT(-('Gastos Gerais'!$F$4:$F$1076='Gastos das Atividades'!$B19),-('Gastos das Atividades'!BJ$1&gt;='Gastos Gerais'!$D$4:$D$1076),-('Gastos das Atividades'!BJ$1&lt;='Gastos Gerais'!$E$4:$E$1076),-('Gastos Gerais'!$C$4:$C$1076))</f>
        <v>0</v>
      </c>
      <c r="BK19" s="295">
        <f t="shared" si="8"/>
        <v>0</v>
      </c>
      <c r="BL19" s="147">
        <f t="shared" si="9"/>
        <v>20000</v>
      </c>
      <c r="BM19" s="147">
        <f t="shared" si="10"/>
        <v>180000</v>
      </c>
      <c r="BN19" s="147">
        <f t="shared" si="11"/>
        <v>0</v>
      </c>
      <c r="BO19" s="147">
        <f t="shared" si="12"/>
        <v>0</v>
      </c>
      <c r="BP19" s="296">
        <f t="shared" si="2"/>
        <v>200000</v>
      </c>
      <c r="BQ19" s="152">
        <f t="shared" si="14"/>
        <v>0</v>
      </c>
      <c r="BR19" s="152">
        <f t="shared" si="14"/>
        <v>2.1330110051889012E-3</v>
      </c>
      <c r="BS19" s="152">
        <f t="shared" si="14"/>
        <v>1.9197099046700111E-2</v>
      </c>
      <c r="BT19" s="152">
        <f t="shared" si="14"/>
        <v>0</v>
      </c>
      <c r="BU19" s="152">
        <f t="shared" si="14"/>
        <v>0</v>
      </c>
      <c r="BV19" s="297">
        <f t="shared" si="14"/>
        <v>2.1330110051889013E-2</v>
      </c>
    </row>
    <row r="20" spans="1:74">
      <c r="A20" s="298"/>
      <c r="B20" s="320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295"/>
      <c r="BL20" s="147"/>
      <c r="BM20" s="147"/>
      <c r="BN20" s="147"/>
      <c r="BO20" s="147"/>
      <c r="BP20" s="296"/>
      <c r="BQ20" s="152"/>
      <c r="BR20" s="152"/>
      <c r="BS20" s="152"/>
      <c r="BT20" s="152"/>
      <c r="BU20" s="152"/>
      <c r="BV20" s="297"/>
    </row>
    <row r="21" spans="1:74">
      <c r="A21" s="298">
        <v>13</v>
      </c>
      <c r="B21" s="320" t="s">
        <v>130</v>
      </c>
      <c r="C21" s="147">
        <f>SUMPRODUCT(-('Gastos Gerais'!$F$4:$F$1076='Gastos das Atividades'!$B21),-('Gastos das Atividades'!C$1&gt;='Gastos Gerais'!$D$4:$D$1076),-('Gastos das Atividades'!C$1&lt;='Gastos Gerais'!$E$4:$E$1076),-('Gastos Gerais'!$C$4:$C$1076))</f>
        <v>0</v>
      </c>
      <c r="D21" s="147">
        <f>SUMPRODUCT(-('Gastos Gerais'!$F$4:$F$1076='Gastos das Atividades'!$B21),-('Gastos das Atividades'!D$1&gt;='Gastos Gerais'!$D$4:$D$1076),-('Gastos das Atividades'!D$1&lt;='Gastos Gerais'!$E$4:$E$1076),-('Gastos Gerais'!$C$4:$C$1076))</f>
        <v>0</v>
      </c>
      <c r="E21" s="147">
        <f>SUMPRODUCT(-('Gastos Gerais'!$F$4:$F$1076='Gastos das Atividades'!$B21),-('Gastos das Atividades'!E$1&gt;='Gastos Gerais'!$D$4:$D$1076),-('Gastos das Atividades'!E$1&lt;='Gastos Gerais'!$E$4:$E$1076),-('Gastos Gerais'!$C$4:$C$1076))</f>
        <v>0</v>
      </c>
      <c r="F21" s="147">
        <f>SUMPRODUCT(-('Gastos Gerais'!$F$4:$F$1076='Gastos das Atividades'!$B21),-('Gastos das Atividades'!F$1&gt;='Gastos Gerais'!$D$4:$D$1076),-('Gastos das Atividades'!F$1&lt;='Gastos Gerais'!$E$4:$E$1076),-('Gastos Gerais'!$C$4:$C$1076))</f>
        <v>0</v>
      </c>
      <c r="G21" s="147">
        <f>SUMPRODUCT(-('Gastos Gerais'!$F$4:$F$1076='Gastos das Atividades'!$B21),-('Gastos das Atividades'!G$1&gt;='Gastos Gerais'!$D$4:$D$1076),-('Gastos das Atividades'!G$1&lt;='Gastos Gerais'!$E$4:$E$1076),-('Gastos Gerais'!$C$4:$C$1076))</f>
        <v>0</v>
      </c>
      <c r="H21" s="147">
        <f>SUMPRODUCT(-('Gastos Gerais'!$F$4:$F$1076='Gastos das Atividades'!$B21),-('Gastos das Atividades'!H$1&gt;='Gastos Gerais'!$D$4:$D$1076),-('Gastos das Atividades'!H$1&lt;='Gastos Gerais'!$E$4:$E$1076),-('Gastos Gerais'!$C$4:$C$1076))</f>
        <v>0</v>
      </c>
      <c r="I21" s="147">
        <f>SUMPRODUCT(-('Gastos Gerais'!$F$4:$F$1076='Gastos das Atividades'!$B21),-('Gastos das Atividades'!I$1&gt;='Gastos Gerais'!$D$4:$D$1076),-('Gastos das Atividades'!I$1&lt;='Gastos Gerais'!$E$4:$E$1076),-('Gastos Gerais'!$C$4:$C$1076))</f>
        <v>0</v>
      </c>
      <c r="J21" s="147">
        <f>SUMPRODUCT(-('Gastos Gerais'!$F$4:$F$1076='Gastos das Atividades'!$B21),-('Gastos das Atividades'!J$1&gt;='Gastos Gerais'!$D$4:$D$1076),-('Gastos das Atividades'!J$1&lt;='Gastos Gerais'!$E$4:$E$1076),-('Gastos Gerais'!$C$4:$C$1076))</f>
        <v>0</v>
      </c>
      <c r="K21" s="147">
        <f>SUMPRODUCT(-('Gastos Gerais'!$F$4:$F$1076='Gastos das Atividades'!$B21),-('Gastos das Atividades'!K$1&gt;='Gastos Gerais'!$D$4:$D$1076),-('Gastos das Atividades'!K$1&lt;='Gastos Gerais'!$E$4:$E$1076),-('Gastos Gerais'!$C$4:$C$1076))</f>
        <v>0</v>
      </c>
      <c r="L21" s="147">
        <f>SUMPRODUCT(-('Gastos Gerais'!$F$4:$F$1076='Gastos das Atividades'!$B21),-('Gastos das Atividades'!L$1&gt;='Gastos Gerais'!$D$4:$D$1076),-('Gastos das Atividades'!L$1&lt;='Gastos Gerais'!$E$4:$E$1076),-('Gastos Gerais'!$C$4:$C$1076))</f>
        <v>0</v>
      </c>
      <c r="M21" s="147">
        <f>SUMPRODUCT(-('Gastos Gerais'!$F$4:$F$1076='Gastos das Atividades'!$B21),-('Gastos das Atividades'!M$1&gt;='Gastos Gerais'!$D$4:$D$1076),-('Gastos das Atividades'!M$1&lt;='Gastos Gerais'!$E$4:$E$1076),-('Gastos Gerais'!$C$4:$C$1076))</f>
        <v>0</v>
      </c>
      <c r="N21" s="147">
        <f>SUMPRODUCT(-('Gastos Gerais'!$F$4:$F$1076='Gastos das Atividades'!$B21),-('Gastos das Atividades'!N$1&gt;='Gastos Gerais'!$D$4:$D$1076),-('Gastos das Atividades'!N$1&lt;='Gastos Gerais'!$E$4:$E$1076),-('Gastos Gerais'!$C$4:$C$1076))</f>
        <v>0</v>
      </c>
      <c r="O21" s="147">
        <f>SUMPRODUCT(-('Gastos Gerais'!$F$4:$F$1076='Gastos das Atividades'!$B21),-('Gastos das Atividades'!O$1&gt;='Gastos Gerais'!$D$4:$D$1076),-('Gastos das Atividades'!O$1&lt;='Gastos Gerais'!$E$4:$E$1076),-('Gastos Gerais'!$C$4:$C$1076))</f>
        <v>0</v>
      </c>
      <c r="P21" s="147">
        <f>SUMPRODUCT(-('Gastos Gerais'!$F$4:$F$1076='Gastos das Atividades'!$B21),-('Gastos das Atividades'!P$1&gt;='Gastos Gerais'!$D$4:$D$1076),-('Gastos das Atividades'!P$1&lt;='Gastos Gerais'!$E$4:$E$1076),-('Gastos Gerais'!$C$4:$C$1076))</f>
        <v>0</v>
      </c>
      <c r="Q21" s="147">
        <f>SUMPRODUCT(-('Gastos Gerais'!$F$4:$F$1076='Gastos das Atividades'!$B21),-('Gastos das Atividades'!Q$1&gt;='Gastos Gerais'!$D$4:$D$1076),-('Gastos das Atividades'!Q$1&lt;='Gastos Gerais'!$E$4:$E$1076),-('Gastos Gerais'!$C$4:$C$1076))</f>
        <v>8300</v>
      </c>
      <c r="R21" s="147">
        <f>SUMPRODUCT(-('Gastos Gerais'!$F$4:$F$1076='Gastos das Atividades'!$B21),-('Gastos das Atividades'!R$1&gt;='Gastos Gerais'!$D$4:$D$1076),-('Gastos das Atividades'!R$1&lt;='Gastos Gerais'!$E$4:$E$1076),-('Gastos Gerais'!$C$4:$C$1076))</f>
        <v>298300</v>
      </c>
      <c r="S21" s="147">
        <f>SUMPRODUCT(-('Gastos Gerais'!$F$4:$F$1076='Gastos das Atividades'!$B21),-('Gastos das Atividades'!S$1&gt;='Gastos Gerais'!$D$4:$D$1076),-('Gastos das Atividades'!S$1&lt;='Gastos Gerais'!$E$4:$E$1076),-('Gastos Gerais'!$C$4:$C$1076))</f>
        <v>298300</v>
      </c>
      <c r="T21" s="147">
        <f>SUMPRODUCT(-('Gastos Gerais'!$F$4:$F$1076='Gastos das Atividades'!$B21),-('Gastos das Atividades'!T$1&gt;='Gastos Gerais'!$D$4:$D$1076),-('Gastos das Atividades'!T$1&lt;='Gastos Gerais'!$E$4:$E$1076),-('Gastos Gerais'!$C$4:$C$1076))</f>
        <v>345800</v>
      </c>
      <c r="U21" s="147">
        <f>SUMPRODUCT(-('Gastos Gerais'!$F$4:$F$1076='Gastos das Atividades'!$B21),-('Gastos das Atividades'!U$1&gt;='Gastos Gerais'!$D$4:$D$1076),-('Gastos das Atividades'!U$1&lt;='Gastos Gerais'!$E$4:$E$1076),-('Gastos Gerais'!$C$4:$C$1076))</f>
        <v>341075</v>
      </c>
      <c r="V21" s="147">
        <f>SUMPRODUCT(-('Gastos Gerais'!$F$4:$F$1076='Gastos das Atividades'!$B21),-('Gastos das Atividades'!V$1&gt;='Gastos Gerais'!$D$4:$D$1076),-('Gastos das Atividades'!V$1&lt;='Gastos Gerais'!$E$4:$E$1076),-('Gastos Gerais'!$C$4:$C$1076))</f>
        <v>51075</v>
      </c>
      <c r="W21" s="147">
        <f>SUMPRODUCT(-('Gastos Gerais'!$F$4:$F$1076='Gastos das Atividades'!$B21),-('Gastos das Atividades'!W$1&gt;='Gastos Gerais'!$D$4:$D$1076),-('Gastos das Atividades'!W$1&lt;='Gastos Gerais'!$E$4:$E$1076),-('Gastos Gerais'!$C$4:$C$1076))</f>
        <v>3575</v>
      </c>
      <c r="X21" s="147">
        <f>SUMPRODUCT(-('Gastos Gerais'!$F$4:$F$1076='Gastos das Atividades'!$B21),-('Gastos das Atividades'!X$1&gt;='Gastos Gerais'!$D$4:$D$1076),-('Gastos das Atividades'!X$1&lt;='Gastos Gerais'!$E$4:$E$1076),-('Gastos Gerais'!$C$4:$C$1076))</f>
        <v>3575</v>
      </c>
      <c r="Y21" s="147">
        <f>SUMPRODUCT(-('Gastos Gerais'!$F$4:$F$1076='Gastos das Atividades'!$B21),-('Gastos das Atividades'!Y$1&gt;='Gastos Gerais'!$D$4:$D$1076),-('Gastos das Atividades'!Y$1&lt;='Gastos Gerais'!$E$4:$E$1076),-('Gastos Gerais'!$C$4:$C$1076))</f>
        <v>0</v>
      </c>
      <c r="Z21" s="147">
        <f>SUMPRODUCT(-('Gastos Gerais'!$F$4:$F$1076='Gastos das Atividades'!$B21),-('Gastos das Atividades'!Z$1&gt;='Gastos Gerais'!$D$4:$D$1076),-('Gastos das Atividades'!Z$1&lt;='Gastos Gerais'!$E$4:$E$1076),-('Gastos Gerais'!$C$4:$C$1076))</f>
        <v>0</v>
      </c>
      <c r="AA21" s="147">
        <f>SUMPRODUCT(-('Gastos Gerais'!$F$4:$F$1076='Gastos das Atividades'!$B21),-('Gastos das Atividades'!AA$1&gt;='Gastos Gerais'!$D$4:$D$1076),-('Gastos das Atividades'!AA$1&lt;='Gastos Gerais'!$E$4:$E$1076),-('Gastos Gerais'!$C$4:$C$1076))</f>
        <v>0</v>
      </c>
      <c r="AB21" s="147">
        <f>SUMPRODUCT(-('Gastos Gerais'!$F$4:$F$1076='Gastos das Atividades'!$B21),-('Gastos das Atividades'!AB$1&gt;='Gastos Gerais'!$D$4:$D$1076),-('Gastos das Atividades'!AB$1&lt;='Gastos Gerais'!$E$4:$E$1076),-('Gastos Gerais'!$C$4:$C$1076))</f>
        <v>0</v>
      </c>
      <c r="AC21" s="147">
        <f>SUMPRODUCT(-('Gastos Gerais'!$F$4:$F$1076='Gastos das Atividades'!$B21),-('Gastos das Atividades'!AC$1&gt;='Gastos Gerais'!$D$4:$D$1076),-('Gastos das Atividades'!AC$1&lt;='Gastos Gerais'!$E$4:$E$1076),-('Gastos Gerais'!$C$4:$C$1076))</f>
        <v>0</v>
      </c>
      <c r="AD21" s="147">
        <f>SUMPRODUCT(-('Gastos Gerais'!$F$4:$F$1076='Gastos das Atividades'!$B21),-('Gastos das Atividades'!AD$1&gt;='Gastos Gerais'!$D$4:$D$1076),-('Gastos das Atividades'!AD$1&lt;='Gastos Gerais'!$E$4:$E$1076),-('Gastos Gerais'!$C$4:$C$1076))</f>
        <v>0</v>
      </c>
      <c r="AE21" s="147">
        <f>SUMPRODUCT(-('Gastos Gerais'!$F$4:$F$1076='Gastos das Atividades'!$B21),-('Gastos das Atividades'!AE$1&gt;='Gastos Gerais'!$D$4:$D$1076),-('Gastos das Atividades'!AE$1&lt;='Gastos Gerais'!$E$4:$E$1076),-('Gastos Gerais'!$C$4:$C$1076))</f>
        <v>0</v>
      </c>
      <c r="AF21" s="147">
        <f>SUMPRODUCT(-('Gastos Gerais'!$F$4:$F$1076='Gastos das Atividades'!$B21),-('Gastos das Atividades'!AF$1&gt;='Gastos Gerais'!$D$4:$D$1076),-('Gastos das Atividades'!AF$1&lt;='Gastos Gerais'!$E$4:$E$1076),-('Gastos Gerais'!$C$4:$C$1076))</f>
        <v>0</v>
      </c>
      <c r="AG21" s="147">
        <f>SUMPRODUCT(-('Gastos Gerais'!$F$4:$F$1076='Gastos das Atividades'!$B21),-('Gastos das Atividades'!AG$1&gt;='Gastos Gerais'!$D$4:$D$1076),-('Gastos das Atividades'!AG$1&lt;='Gastos Gerais'!$E$4:$E$1076),-('Gastos Gerais'!$C$4:$C$1076))</f>
        <v>0</v>
      </c>
      <c r="AH21" s="147">
        <f>SUMPRODUCT(-('Gastos Gerais'!$F$4:$F$1076='Gastos das Atividades'!$B21),-('Gastos das Atividades'!AH$1&gt;='Gastos Gerais'!$D$4:$D$1076),-('Gastos das Atividades'!AH$1&lt;='Gastos Gerais'!$E$4:$E$1076),-('Gastos Gerais'!$C$4:$C$1076))</f>
        <v>0</v>
      </c>
      <c r="AI21" s="147">
        <f>SUMPRODUCT(-('Gastos Gerais'!$F$4:$F$1076='Gastos das Atividades'!$B21),-('Gastos das Atividades'!AI$1&gt;='Gastos Gerais'!$D$4:$D$1076),-('Gastos das Atividades'!AI$1&lt;='Gastos Gerais'!$E$4:$E$1076),-('Gastos Gerais'!$C$4:$C$1076))</f>
        <v>0</v>
      </c>
      <c r="AJ21" s="147">
        <f>SUMPRODUCT(-('Gastos Gerais'!$F$4:$F$1076='Gastos das Atividades'!$B21),-('Gastos das Atividades'!AJ$1&gt;='Gastos Gerais'!$D$4:$D$1076),-('Gastos das Atividades'!AJ$1&lt;='Gastos Gerais'!$E$4:$E$1076),-('Gastos Gerais'!$C$4:$C$1076))</f>
        <v>0</v>
      </c>
      <c r="AK21" s="147">
        <f>SUMPRODUCT(-('Gastos Gerais'!$F$4:$F$1076='Gastos das Atividades'!$B21),-('Gastos das Atividades'!AK$1&gt;='Gastos Gerais'!$D$4:$D$1076),-('Gastos das Atividades'!AK$1&lt;='Gastos Gerais'!$E$4:$E$1076),-('Gastos Gerais'!$C$4:$C$1076))</f>
        <v>0</v>
      </c>
      <c r="AL21" s="147">
        <f>SUMPRODUCT(-('Gastos Gerais'!$F$4:$F$1076='Gastos das Atividades'!$B21),-('Gastos das Atividades'!AL$1&gt;='Gastos Gerais'!$D$4:$D$1076),-('Gastos das Atividades'!AL$1&lt;='Gastos Gerais'!$E$4:$E$1076),-('Gastos Gerais'!$C$4:$C$1076))</f>
        <v>0</v>
      </c>
      <c r="AM21" s="147">
        <f>SUMPRODUCT(-('Gastos Gerais'!$F$4:$F$1076='Gastos das Atividades'!$B21),-('Gastos das Atividades'!AM$1&gt;='Gastos Gerais'!$D$4:$D$1076),-('Gastos das Atividades'!AM$1&lt;='Gastos Gerais'!$E$4:$E$1076),-('Gastos Gerais'!$C$4:$C$1076))</f>
        <v>0</v>
      </c>
      <c r="AN21" s="147">
        <f>SUMPRODUCT(-('Gastos Gerais'!$F$4:$F$1076='Gastos das Atividades'!$B21),-('Gastos das Atividades'!AN$1&gt;='Gastos Gerais'!$D$4:$D$1076),-('Gastos das Atividades'!AN$1&lt;='Gastos Gerais'!$E$4:$E$1076),-('Gastos Gerais'!$C$4:$C$1076))</f>
        <v>0</v>
      </c>
      <c r="AO21" s="147">
        <f>SUMPRODUCT(-('Gastos Gerais'!$F$4:$F$1076='Gastos das Atividades'!$B21),-('Gastos das Atividades'!AO$1&gt;='Gastos Gerais'!$D$4:$D$1076),-('Gastos das Atividades'!AO$1&lt;='Gastos Gerais'!$E$4:$E$1076),-('Gastos Gerais'!$C$4:$C$1076))</f>
        <v>0</v>
      </c>
      <c r="AP21" s="147">
        <f>SUMPRODUCT(-('Gastos Gerais'!$F$4:$F$1076='Gastos das Atividades'!$B21),-('Gastos das Atividades'!AP$1&gt;='Gastos Gerais'!$D$4:$D$1076),-('Gastos das Atividades'!AP$1&lt;='Gastos Gerais'!$E$4:$E$1076),-('Gastos Gerais'!$C$4:$C$1076))</f>
        <v>0</v>
      </c>
      <c r="AQ21" s="147">
        <f>SUMPRODUCT(-('Gastos Gerais'!$F$4:$F$1076='Gastos das Atividades'!$B21),-('Gastos das Atividades'!AQ$1&gt;='Gastos Gerais'!$D$4:$D$1076),-('Gastos das Atividades'!AQ$1&lt;='Gastos Gerais'!$E$4:$E$1076),-('Gastos Gerais'!$C$4:$C$1076))</f>
        <v>0</v>
      </c>
      <c r="AR21" s="147">
        <f>SUMPRODUCT(-('Gastos Gerais'!$F$4:$F$1076='Gastos das Atividades'!$B21),-('Gastos das Atividades'!AR$1&gt;='Gastos Gerais'!$D$4:$D$1076),-('Gastos das Atividades'!AR$1&lt;='Gastos Gerais'!$E$4:$E$1076),-('Gastos Gerais'!$C$4:$C$1076))</f>
        <v>0</v>
      </c>
      <c r="AS21" s="147">
        <f>SUMPRODUCT(-('Gastos Gerais'!$F$4:$F$1076='Gastos das Atividades'!$B21),-('Gastos das Atividades'!AS$1&gt;='Gastos Gerais'!$D$4:$D$1076),-('Gastos das Atividades'!AS$1&lt;='Gastos Gerais'!$E$4:$E$1076),-('Gastos Gerais'!$C$4:$C$1076))</f>
        <v>0</v>
      </c>
      <c r="AT21" s="147">
        <f>SUMPRODUCT(-('Gastos Gerais'!$F$4:$F$1076='Gastos das Atividades'!$B21),-('Gastos das Atividades'!AT$1&gt;='Gastos Gerais'!$D$4:$D$1076),-('Gastos das Atividades'!AT$1&lt;='Gastos Gerais'!$E$4:$E$1076),-('Gastos Gerais'!$C$4:$C$1076))</f>
        <v>0</v>
      </c>
      <c r="AU21" s="147">
        <f>SUMPRODUCT(-('Gastos Gerais'!$F$4:$F$1076='Gastos das Atividades'!$B21),-('Gastos das Atividades'!AU$1&gt;='Gastos Gerais'!$D$4:$D$1076),-('Gastos das Atividades'!AU$1&lt;='Gastos Gerais'!$E$4:$E$1076),-('Gastos Gerais'!$C$4:$C$1076))</f>
        <v>0</v>
      </c>
      <c r="AV21" s="147">
        <f>SUMPRODUCT(-('Gastos Gerais'!$F$4:$F$1076='Gastos das Atividades'!$B21),-('Gastos das Atividades'!AV$1&gt;='Gastos Gerais'!$D$4:$D$1076),-('Gastos das Atividades'!AV$1&lt;='Gastos Gerais'!$E$4:$E$1076),-('Gastos Gerais'!$C$4:$C$1076))</f>
        <v>0</v>
      </c>
      <c r="AW21" s="147">
        <f>SUMPRODUCT(-('Gastos Gerais'!$F$4:$F$1076='Gastos das Atividades'!$B21),-('Gastos das Atividades'!AW$1&gt;='Gastos Gerais'!$D$4:$D$1076),-('Gastos das Atividades'!AW$1&lt;='Gastos Gerais'!$E$4:$E$1076),-('Gastos Gerais'!$C$4:$C$1076))</f>
        <v>0</v>
      </c>
      <c r="AX21" s="147">
        <f>SUMPRODUCT(-('Gastos Gerais'!$F$4:$F$1076='Gastos das Atividades'!$B21),-('Gastos das Atividades'!AX$1&gt;='Gastos Gerais'!$D$4:$D$1076),-('Gastos das Atividades'!AX$1&lt;='Gastos Gerais'!$E$4:$E$1076),-('Gastos Gerais'!$C$4:$C$1076))</f>
        <v>0</v>
      </c>
      <c r="AY21" s="147">
        <f>SUMPRODUCT(-('Gastos Gerais'!$F$4:$F$1076='Gastos das Atividades'!$B21),-('Gastos das Atividades'!AY$1&gt;='Gastos Gerais'!$D$4:$D$1076),-('Gastos das Atividades'!AY$1&lt;='Gastos Gerais'!$E$4:$E$1076),-('Gastos Gerais'!$C$4:$C$1076))</f>
        <v>0</v>
      </c>
      <c r="AZ21" s="147">
        <f>SUMPRODUCT(-('Gastos Gerais'!$F$4:$F$1076='Gastos das Atividades'!$B21),-('Gastos das Atividades'!AZ$1&gt;='Gastos Gerais'!$D$4:$D$1076),-('Gastos das Atividades'!AZ$1&lt;='Gastos Gerais'!$E$4:$E$1076),-('Gastos Gerais'!$C$4:$C$1076))</f>
        <v>0</v>
      </c>
      <c r="BA21" s="147">
        <f>SUMPRODUCT(-('Gastos Gerais'!$F$4:$F$1076='Gastos das Atividades'!$B21),-('Gastos das Atividades'!BA$1&gt;='Gastos Gerais'!$D$4:$D$1076),-('Gastos das Atividades'!BA$1&lt;='Gastos Gerais'!$E$4:$E$1076),-('Gastos Gerais'!$C$4:$C$1076))</f>
        <v>0</v>
      </c>
      <c r="BB21" s="147">
        <f>SUMPRODUCT(-('Gastos Gerais'!$F$4:$F$1076='Gastos das Atividades'!$B21),-('Gastos das Atividades'!BB$1&gt;='Gastos Gerais'!$D$4:$D$1076),-('Gastos das Atividades'!BB$1&lt;='Gastos Gerais'!$E$4:$E$1076),-('Gastos Gerais'!$C$4:$C$1076))</f>
        <v>0</v>
      </c>
      <c r="BC21" s="147">
        <f>SUMPRODUCT(-('Gastos Gerais'!$F$4:$F$1076='Gastos das Atividades'!$B21),-('Gastos das Atividades'!BC$1&gt;='Gastos Gerais'!$D$4:$D$1076),-('Gastos das Atividades'!BC$1&lt;='Gastos Gerais'!$E$4:$E$1076),-('Gastos Gerais'!$C$4:$C$1076))</f>
        <v>0</v>
      </c>
      <c r="BD21" s="147">
        <f>SUMPRODUCT(-('Gastos Gerais'!$F$4:$F$1076='Gastos das Atividades'!$B21),-('Gastos das Atividades'!BD$1&gt;='Gastos Gerais'!$D$4:$D$1076),-('Gastos das Atividades'!BD$1&lt;='Gastos Gerais'!$E$4:$E$1076),-('Gastos Gerais'!$C$4:$C$1076))</f>
        <v>0</v>
      </c>
      <c r="BE21" s="147">
        <f>SUMPRODUCT(-('Gastos Gerais'!$F$4:$F$1076='Gastos das Atividades'!$B21),-('Gastos das Atividades'!BE$1&gt;='Gastos Gerais'!$D$4:$D$1076),-('Gastos das Atividades'!BE$1&lt;='Gastos Gerais'!$E$4:$E$1076),-('Gastos Gerais'!$C$4:$C$1076))</f>
        <v>0</v>
      </c>
      <c r="BF21" s="147">
        <f>SUMPRODUCT(-('Gastos Gerais'!$F$4:$F$1076='Gastos das Atividades'!$B21),-('Gastos das Atividades'!BF$1&gt;='Gastos Gerais'!$D$4:$D$1076),-('Gastos das Atividades'!BF$1&lt;='Gastos Gerais'!$E$4:$E$1076),-('Gastos Gerais'!$C$4:$C$1076))</f>
        <v>0</v>
      </c>
      <c r="BG21" s="147">
        <f>SUMPRODUCT(-('Gastos Gerais'!$F$4:$F$1076='Gastos das Atividades'!$B21),-('Gastos das Atividades'!BG$1&gt;='Gastos Gerais'!$D$4:$D$1076),-('Gastos das Atividades'!BG$1&lt;='Gastos Gerais'!$E$4:$E$1076),-('Gastos Gerais'!$C$4:$C$1076))</f>
        <v>0</v>
      </c>
      <c r="BH21" s="147">
        <f>SUMPRODUCT(-('Gastos Gerais'!$F$4:$F$1076='Gastos das Atividades'!$B21),-('Gastos das Atividades'!BH$1&gt;='Gastos Gerais'!$D$4:$D$1076),-('Gastos das Atividades'!BH$1&lt;='Gastos Gerais'!$E$4:$E$1076),-('Gastos Gerais'!$C$4:$C$1076))</f>
        <v>0</v>
      </c>
      <c r="BI21" s="147">
        <f>SUMPRODUCT(-('Gastos Gerais'!$F$4:$F$1076='Gastos das Atividades'!$B21),-('Gastos das Atividades'!BI$1&gt;='Gastos Gerais'!$D$4:$D$1076),-('Gastos das Atividades'!BI$1&lt;='Gastos Gerais'!$E$4:$E$1076),-('Gastos Gerais'!$C$4:$C$1076))</f>
        <v>0</v>
      </c>
      <c r="BJ21" s="147">
        <f>SUMPRODUCT(-('Gastos Gerais'!$F$4:$F$1076='Gastos das Atividades'!$B21),-('Gastos das Atividades'!BJ$1&gt;='Gastos Gerais'!$D$4:$D$1076),-('Gastos das Atividades'!BJ$1&lt;='Gastos Gerais'!$E$4:$E$1076),-('Gastos Gerais'!$C$4:$C$1076))</f>
        <v>0</v>
      </c>
      <c r="BK21" s="295">
        <f t="shared" si="8"/>
        <v>0</v>
      </c>
      <c r="BL21" s="147">
        <f t="shared" si="9"/>
        <v>1350000</v>
      </c>
      <c r="BM21" s="147">
        <f t="shared" si="10"/>
        <v>0</v>
      </c>
      <c r="BN21" s="147">
        <f t="shared" si="11"/>
        <v>0</v>
      </c>
      <c r="BO21" s="147">
        <f t="shared" si="12"/>
        <v>0</v>
      </c>
      <c r="BP21" s="296">
        <f t="shared" si="2"/>
        <v>1350000</v>
      </c>
      <c r="BQ21" s="152">
        <f t="shared" ref="BQ21:BV22" si="15">IF($BP$41=0,0,BK21/$BP$41)</f>
        <v>0</v>
      </c>
      <c r="BR21" s="152">
        <f t="shared" si="15"/>
        <v>0.14397824285025082</v>
      </c>
      <c r="BS21" s="152">
        <f t="shared" si="15"/>
        <v>0</v>
      </c>
      <c r="BT21" s="152">
        <f t="shared" si="15"/>
        <v>0</v>
      </c>
      <c r="BU21" s="152">
        <f t="shared" si="15"/>
        <v>0</v>
      </c>
      <c r="BV21" s="297">
        <f t="shared" si="15"/>
        <v>0.14397824285025082</v>
      </c>
    </row>
    <row r="22" spans="1:74">
      <c r="A22" s="298">
        <v>14</v>
      </c>
      <c r="B22" s="320" t="s">
        <v>131</v>
      </c>
      <c r="C22" s="147">
        <f>SUMPRODUCT(-('Gastos Gerais'!$F$4:$F$1076='Gastos das Atividades'!$B22),-('Gastos das Atividades'!C$1&gt;='Gastos Gerais'!$D$4:$D$1076),-('Gastos das Atividades'!C$1&lt;='Gastos Gerais'!$E$4:$E$1076),-('Gastos Gerais'!$C$4:$C$1076))</f>
        <v>0</v>
      </c>
      <c r="D22" s="147">
        <f>SUMPRODUCT(-('Gastos Gerais'!$F$4:$F$1076='Gastos das Atividades'!$B22),-('Gastos das Atividades'!D$1&gt;='Gastos Gerais'!$D$4:$D$1076),-('Gastos das Atividades'!D$1&lt;='Gastos Gerais'!$E$4:$E$1076),-('Gastos Gerais'!$C$4:$C$1076))</f>
        <v>0</v>
      </c>
      <c r="E22" s="147">
        <f>SUMPRODUCT(-('Gastos Gerais'!$F$4:$F$1076='Gastos das Atividades'!$B22),-('Gastos das Atividades'!E$1&gt;='Gastos Gerais'!$D$4:$D$1076),-('Gastos das Atividades'!E$1&lt;='Gastos Gerais'!$E$4:$E$1076),-('Gastos Gerais'!$C$4:$C$1076))</f>
        <v>0</v>
      </c>
      <c r="F22" s="147">
        <f>SUMPRODUCT(-('Gastos Gerais'!$F$4:$F$1076='Gastos das Atividades'!$B22),-('Gastos das Atividades'!F$1&gt;='Gastos Gerais'!$D$4:$D$1076),-('Gastos das Atividades'!F$1&lt;='Gastos Gerais'!$E$4:$E$1076),-('Gastos Gerais'!$C$4:$C$1076))</f>
        <v>0</v>
      </c>
      <c r="G22" s="147">
        <f>SUMPRODUCT(-('Gastos Gerais'!$F$4:$F$1076='Gastos das Atividades'!$B22),-('Gastos das Atividades'!G$1&gt;='Gastos Gerais'!$D$4:$D$1076),-('Gastos das Atividades'!G$1&lt;='Gastos Gerais'!$E$4:$E$1076),-('Gastos Gerais'!$C$4:$C$1076))</f>
        <v>0</v>
      </c>
      <c r="H22" s="147">
        <f>SUMPRODUCT(-('Gastos Gerais'!$F$4:$F$1076='Gastos das Atividades'!$B22),-('Gastos das Atividades'!H$1&gt;='Gastos Gerais'!$D$4:$D$1076),-('Gastos das Atividades'!H$1&lt;='Gastos Gerais'!$E$4:$E$1076),-('Gastos Gerais'!$C$4:$C$1076))</f>
        <v>0</v>
      </c>
      <c r="I22" s="147">
        <f>SUMPRODUCT(-('Gastos Gerais'!$F$4:$F$1076='Gastos das Atividades'!$B22),-('Gastos das Atividades'!I$1&gt;='Gastos Gerais'!$D$4:$D$1076),-('Gastos das Atividades'!I$1&lt;='Gastos Gerais'!$E$4:$E$1076),-('Gastos Gerais'!$C$4:$C$1076))</f>
        <v>0</v>
      </c>
      <c r="J22" s="147">
        <f>SUMPRODUCT(-('Gastos Gerais'!$F$4:$F$1076='Gastos das Atividades'!$B22),-('Gastos das Atividades'!J$1&gt;='Gastos Gerais'!$D$4:$D$1076),-('Gastos das Atividades'!J$1&lt;='Gastos Gerais'!$E$4:$E$1076),-('Gastos Gerais'!$C$4:$C$1076))</f>
        <v>0</v>
      </c>
      <c r="K22" s="147">
        <f>SUMPRODUCT(-('Gastos Gerais'!$F$4:$F$1076='Gastos das Atividades'!$B22),-('Gastos das Atividades'!K$1&gt;='Gastos Gerais'!$D$4:$D$1076),-('Gastos das Atividades'!K$1&lt;='Gastos Gerais'!$E$4:$E$1076),-('Gastos Gerais'!$C$4:$C$1076))</f>
        <v>0</v>
      </c>
      <c r="L22" s="147">
        <f>SUMPRODUCT(-('Gastos Gerais'!$F$4:$F$1076='Gastos das Atividades'!$B22),-('Gastos das Atividades'!L$1&gt;='Gastos Gerais'!$D$4:$D$1076),-('Gastos das Atividades'!L$1&lt;='Gastos Gerais'!$E$4:$E$1076),-('Gastos Gerais'!$C$4:$C$1076))</f>
        <v>0</v>
      </c>
      <c r="M22" s="147">
        <f>SUMPRODUCT(-('Gastos Gerais'!$F$4:$F$1076='Gastos das Atividades'!$B22),-('Gastos das Atividades'!M$1&gt;='Gastos Gerais'!$D$4:$D$1076),-('Gastos das Atividades'!M$1&lt;='Gastos Gerais'!$E$4:$E$1076),-('Gastos Gerais'!$C$4:$C$1076))</f>
        <v>0</v>
      </c>
      <c r="N22" s="147">
        <f>SUMPRODUCT(-('Gastos Gerais'!$F$4:$F$1076='Gastos das Atividades'!$B22),-('Gastos das Atividades'!N$1&gt;='Gastos Gerais'!$D$4:$D$1076),-('Gastos das Atividades'!N$1&lt;='Gastos Gerais'!$E$4:$E$1076),-('Gastos Gerais'!$C$4:$C$1076))</f>
        <v>0</v>
      </c>
      <c r="O22" s="147">
        <f>SUMPRODUCT(-('Gastos Gerais'!$F$4:$F$1076='Gastos das Atividades'!$B22),-('Gastos das Atividades'!O$1&gt;='Gastos Gerais'!$D$4:$D$1076),-('Gastos das Atividades'!O$1&lt;='Gastos Gerais'!$E$4:$E$1076),-('Gastos Gerais'!$C$4:$C$1076))</f>
        <v>0</v>
      </c>
      <c r="P22" s="147">
        <f>SUMPRODUCT(-('Gastos Gerais'!$F$4:$F$1076='Gastos das Atividades'!$B22),-('Gastos das Atividades'!P$1&gt;='Gastos Gerais'!$D$4:$D$1076),-('Gastos das Atividades'!P$1&lt;='Gastos Gerais'!$E$4:$E$1076),-('Gastos Gerais'!$C$4:$C$1076))</f>
        <v>0</v>
      </c>
      <c r="Q22" s="147">
        <f>SUMPRODUCT(-('Gastos Gerais'!$F$4:$F$1076='Gastos das Atividades'!$B22),-('Gastos das Atividades'!Q$1&gt;='Gastos Gerais'!$D$4:$D$1076),-('Gastos das Atividades'!Q$1&lt;='Gastos Gerais'!$E$4:$E$1076),-('Gastos Gerais'!$C$4:$C$1076))</f>
        <v>0</v>
      </c>
      <c r="R22" s="147">
        <f>SUMPRODUCT(-('Gastos Gerais'!$F$4:$F$1076='Gastos das Atividades'!$B22),-('Gastos das Atividades'!R$1&gt;='Gastos Gerais'!$D$4:$D$1076),-('Gastos das Atividades'!R$1&lt;='Gastos Gerais'!$E$4:$E$1076),-('Gastos Gerais'!$C$4:$C$1076))</f>
        <v>12000</v>
      </c>
      <c r="S22" s="147">
        <f>SUMPRODUCT(-('Gastos Gerais'!$F$4:$F$1076='Gastos das Atividades'!$B22),-('Gastos das Atividades'!S$1&gt;='Gastos Gerais'!$D$4:$D$1076),-('Gastos das Atividades'!S$1&lt;='Gastos Gerais'!$E$4:$E$1076),-('Gastos Gerais'!$C$4:$C$1076))</f>
        <v>12000</v>
      </c>
      <c r="T22" s="147">
        <f>SUMPRODUCT(-('Gastos Gerais'!$F$4:$F$1076='Gastos das Atividades'!$B22),-('Gastos das Atividades'!T$1&gt;='Gastos Gerais'!$D$4:$D$1076),-('Gastos das Atividades'!T$1&lt;='Gastos Gerais'!$E$4:$E$1076),-('Gastos Gerais'!$C$4:$C$1076))</f>
        <v>12000</v>
      </c>
      <c r="U22" s="147">
        <f>SUMPRODUCT(-('Gastos Gerais'!$F$4:$F$1076='Gastos das Atividades'!$B22),-('Gastos das Atividades'!U$1&gt;='Gastos Gerais'!$D$4:$D$1076),-('Gastos das Atividades'!U$1&lt;='Gastos Gerais'!$E$4:$E$1076),-('Gastos Gerais'!$C$4:$C$1076))</f>
        <v>12000</v>
      </c>
      <c r="V22" s="147">
        <f>SUMPRODUCT(-('Gastos Gerais'!$F$4:$F$1076='Gastos das Atividades'!$B22),-('Gastos das Atividades'!V$1&gt;='Gastos Gerais'!$D$4:$D$1076),-('Gastos das Atividades'!V$1&lt;='Gastos Gerais'!$E$4:$E$1076),-('Gastos Gerais'!$C$4:$C$1076))</f>
        <v>12000</v>
      </c>
      <c r="W22" s="147">
        <f>SUMPRODUCT(-('Gastos Gerais'!$F$4:$F$1076='Gastos das Atividades'!$B22),-('Gastos das Atividades'!W$1&gt;='Gastos Gerais'!$D$4:$D$1076),-('Gastos das Atividades'!W$1&lt;='Gastos Gerais'!$E$4:$E$1076),-('Gastos Gerais'!$C$4:$C$1076))</f>
        <v>12000</v>
      </c>
      <c r="X22" s="147">
        <f>SUMPRODUCT(-('Gastos Gerais'!$F$4:$F$1076='Gastos das Atividades'!$B22),-('Gastos das Atividades'!X$1&gt;='Gastos Gerais'!$D$4:$D$1076),-('Gastos das Atividades'!X$1&lt;='Gastos Gerais'!$E$4:$E$1076),-('Gastos Gerais'!$C$4:$C$1076))</f>
        <v>12000</v>
      </c>
      <c r="Y22" s="147">
        <f>SUMPRODUCT(-('Gastos Gerais'!$F$4:$F$1076='Gastos das Atividades'!$B22),-('Gastos das Atividades'!Y$1&gt;='Gastos Gerais'!$D$4:$D$1076),-('Gastos das Atividades'!Y$1&lt;='Gastos Gerais'!$E$4:$E$1076),-('Gastos Gerais'!$C$4:$C$1076))</f>
        <v>12000</v>
      </c>
      <c r="Z22" s="147">
        <f>SUMPRODUCT(-('Gastos Gerais'!$F$4:$F$1076='Gastos das Atividades'!$B22),-('Gastos das Atividades'!Z$1&gt;='Gastos Gerais'!$D$4:$D$1076),-('Gastos das Atividades'!Z$1&lt;='Gastos Gerais'!$E$4:$E$1076),-('Gastos Gerais'!$C$4:$C$1076))</f>
        <v>12000</v>
      </c>
      <c r="AA22" s="147">
        <f>SUMPRODUCT(-('Gastos Gerais'!$F$4:$F$1076='Gastos das Atividades'!$B22),-('Gastos das Atividades'!AA$1&gt;='Gastos Gerais'!$D$4:$D$1076),-('Gastos das Atividades'!AA$1&lt;='Gastos Gerais'!$E$4:$E$1076),-('Gastos Gerais'!$C$4:$C$1076))</f>
        <v>12000</v>
      </c>
      <c r="AB22" s="147">
        <f>SUMPRODUCT(-('Gastos Gerais'!$F$4:$F$1076='Gastos das Atividades'!$B22),-('Gastos das Atividades'!AB$1&gt;='Gastos Gerais'!$D$4:$D$1076),-('Gastos das Atividades'!AB$1&lt;='Gastos Gerais'!$E$4:$E$1076),-('Gastos Gerais'!$C$4:$C$1076))</f>
        <v>0</v>
      </c>
      <c r="AC22" s="147">
        <f>SUMPRODUCT(-('Gastos Gerais'!$F$4:$F$1076='Gastos das Atividades'!$B22),-('Gastos das Atividades'!AC$1&gt;='Gastos Gerais'!$D$4:$D$1076),-('Gastos das Atividades'!AC$1&lt;='Gastos Gerais'!$E$4:$E$1076),-('Gastos Gerais'!$C$4:$C$1076))</f>
        <v>0</v>
      </c>
      <c r="AD22" s="147">
        <f>SUMPRODUCT(-('Gastos Gerais'!$F$4:$F$1076='Gastos das Atividades'!$B22),-('Gastos das Atividades'!AD$1&gt;='Gastos Gerais'!$D$4:$D$1076),-('Gastos das Atividades'!AD$1&lt;='Gastos Gerais'!$E$4:$E$1076),-('Gastos Gerais'!$C$4:$C$1076))</f>
        <v>0</v>
      </c>
      <c r="AE22" s="147">
        <f>SUMPRODUCT(-('Gastos Gerais'!$F$4:$F$1076='Gastos das Atividades'!$B22),-('Gastos das Atividades'!AE$1&gt;='Gastos Gerais'!$D$4:$D$1076),-('Gastos das Atividades'!AE$1&lt;='Gastos Gerais'!$E$4:$E$1076),-('Gastos Gerais'!$C$4:$C$1076))</f>
        <v>0</v>
      </c>
      <c r="AF22" s="147">
        <f>SUMPRODUCT(-('Gastos Gerais'!$F$4:$F$1076='Gastos das Atividades'!$B22),-('Gastos das Atividades'!AF$1&gt;='Gastos Gerais'!$D$4:$D$1076),-('Gastos das Atividades'!AF$1&lt;='Gastos Gerais'!$E$4:$E$1076),-('Gastos Gerais'!$C$4:$C$1076))</f>
        <v>0</v>
      </c>
      <c r="AG22" s="147">
        <f>SUMPRODUCT(-('Gastos Gerais'!$F$4:$F$1076='Gastos das Atividades'!$B22),-('Gastos das Atividades'!AG$1&gt;='Gastos Gerais'!$D$4:$D$1076),-('Gastos das Atividades'!AG$1&lt;='Gastos Gerais'!$E$4:$E$1076),-('Gastos Gerais'!$C$4:$C$1076))</f>
        <v>0</v>
      </c>
      <c r="AH22" s="147">
        <f>SUMPRODUCT(-('Gastos Gerais'!$F$4:$F$1076='Gastos das Atividades'!$B22),-('Gastos das Atividades'!AH$1&gt;='Gastos Gerais'!$D$4:$D$1076),-('Gastos das Atividades'!AH$1&lt;='Gastos Gerais'!$E$4:$E$1076),-('Gastos Gerais'!$C$4:$C$1076))</f>
        <v>0</v>
      </c>
      <c r="AI22" s="147">
        <f>SUMPRODUCT(-('Gastos Gerais'!$F$4:$F$1076='Gastos das Atividades'!$B22),-('Gastos das Atividades'!AI$1&gt;='Gastos Gerais'!$D$4:$D$1076),-('Gastos das Atividades'!AI$1&lt;='Gastos Gerais'!$E$4:$E$1076),-('Gastos Gerais'!$C$4:$C$1076))</f>
        <v>0</v>
      </c>
      <c r="AJ22" s="147">
        <f>SUMPRODUCT(-('Gastos Gerais'!$F$4:$F$1076='Gastos das Atividades'!$B22),-('Gastos das Atividades'!AJ$1&gt;='Gastos Gerais'!$D$4:$D$1076),-('Gastos das Atividades'!AJ$1&lt;='Gastos Gerais'!$E$4:$E$1076),-('Gastos Gerais'!$C$4:$C$1076))</f>
        <v>0</v>
      </c>
      <c r="AK22" s="147">
        <f>SUMPRODUCT(-('Gastos Gerais'!$F$4:$F$1076='Gastos das Atividades'!$B22),-('Gastos das Atividades'!AK$1&gt;='Gastos Gerais'!$D$4:$D$1076),-('Gastos das Atividades'!AK$1&lt;='Gastos Gerais'!$E$4:$E$1076),-('Gastos Gerais'!$C$4:$C$1076))</f>
        <v>0</v>
      </c>
      <c r="AL22" s="147">
        <f>SUMPRODUCT(-('Gastos Gerais'!$F$4:$F$1076='Gastos das Atividades'!$B22),-('Gastos das Atividades'!AL$1&gt;='Gastos Gerais'!$D$4:$D$1076),-('Gastos das Atividades'!AL$1&lt;='Gastos Gerais'!$E$4:$E$1076),-('Gastos Gerais'!$C$4:$C$1076))</f>
        <v>0</v>
      </c>
      <c r="AM22" s="147">
        <f>SUMPRODUCT(-('Gastos Gerais'!$F$4:$F$1076='Gastos das Atividades'!$B22),-('Gastos das Atividades'!AM$1&gt;='Gastos Gerais'!$D$4:$D$1076),-('Gastos das Atividades'!AM$1&lt;='Gastos Gerais'!$E$4:$E$1076),-('Gastos Gerais'!$C$4:$C$1076))</f>
        <v>0</v>
      </c>
      <c r="AN22" s="147">
        <f>SUMPRODUCT(-('Gastos Gerais'!$F$4:$F$1076='Gastos das Atividades'!$B22),-('Gastos das Atividades'!AN$1&gt;='Gastos Gerais'!$D$4:$D$1076),-('Gastos das Atividades'!AN$1&lt;='Gastos Gerais'!$E$4:$E$1076),-('Gastos Gerais'!$C$4:$C$1076))</f>
        <v>0</v>
      </c>
      <c r="AO22" s="147">
        <f>SUMPRODUCT(-('Gastos Gerais'!$F$4:$F$1076='Gastos das Atividades'!$B22),-('Gastos das Atividades'!AO$1&gt;='Gastos Gerais'!$D$4:$D$1076),-('Gastos das Atividades'!AO$1&lt;='Gastos Gerais'!$E$4:$E$1076),-('Gastos Gerais'!$C$4:$C$1076))</f>
        <v>0</v>
      </c>
      <c r="AP22" s="147">
        <f>SUMPRODUCT(-('Gastos Gerais'!$F$4:$F$1076='Gastos das Atividades'!$B22),-('Gastos das Atividades'!AP$1&gt;='Gastos Gerais'!$D$4:$D$1076),-('Gastos das Atividades'!AP$1&lt;='Gastos Gerais'!$E$4:$E$1076),-('Gastos Gerais'!$C$4:$C$1076))</f>
        <v>0</v>
      </c>
      <c r="AQ22" s="147">
        <f>SUMPRODUCT(-('Gastos Gerais'!$F$4:$F$1076='Gastos das Atividades'!$B22),-('Gastos das Atividades'!AQ$1&gt;='Gastos Gerais'!$D$4:$D$1076),-('Gastos das Atividades'!AQ$1&lt;='Gastos Gerais'!$E$4:$E$1076),-('Gastos Gerais'!$C$4:$C$1076))</f>
        <v>0</v>
      </c>
      <c r="AR22" s="147">
        <f>SUMPRODUCT(-('Gastos Gerais'!$F$4:$F$1076='Gastos das Atividades'!$B22),-('Gastos das Atividades'!AR$1&gt;='Gastos Gerais'!$D$4:$D$1076),-('Gastos das Atividades'!AR$1&lt;='Gastos Gerais'!$E$4:$E$1076),-('Gastos Gerais'!$C$4:$C$1076))</f>
        <v>0</v>
      </c>
      <c r="AS22" s="147">
        <f>SUMPRODUCT(-('Gastos Gerais'!$F$4:$F$1076='Gastos das Atividades'!$B22),-('Gastos das Atividades'!AS$1&gt;='Gastos Gerais'!$D$4:$D$1076),-('Gastos das Atividades'!AS$1&lt;='Gastos Gerais'!$E$4:$E$1076),-('Gastos Gerais'!$C$4:$C$1076))</f>
        <v>0</v>
      </c>
      <c r="AT22" s="147">
        <f>SUMPRODUCT(-('Gastos Gerais'!$F$4:$F$1076='Gastos das Atividades'!$B22),-('Gastos das Atividades'!AT$1&gt;='Gastos Gerais'!$D$4:$D$1076),-('Gastos das Atividades'!AT$1&lt;='Gastos Gerais'!$E$4:$E$1076),-('Gastos Gerais'!$C$4:$C$1076))</f>
        <v>0</v>
      </c>
      <c r="AU22" s="147">
        <f>SUMPRODUCT(-('Gastos Gerais'!$F$4:$F$1076='Gastos das Atividades'!$B22),-('Gastos das Atividades'!AU$1&gt;='Gastos Gerais'!$D$4:$D$1076),-('Gastos das Atividades'!AU$1&lt;='Gastos Gerais'!$E$4:$E$1076),-('Gastos Gerais'!$C$4:$C$1076))</f>
        <v>0</v>
      </c>
      <c r="AV22" s="147">
        <f>SUMPRODUCT(-('Gastos Gerais'!$F$4:$F$1076='Gastos das Atividades'!$B22),-('Gastos das Atividades'!AV$1&gt;='Gastos Gerais'!$D$4:$D$1076),-('Gastos das Atividades'!AV$1&lt;='Gastos Gerais'!$E$4:$E$1076),-('Gastos Gerais'!$C$4:$C$1076))</f>
        <v>0</v>
      </c>
      <c r="AW22" s="147">
        <f>SUMPRODUCT(-('Gastos Gerais'!$F$4:$F$1076='Gastos das Atividades'!$B22),-('Gastos das Atividades'!AW$1&gt;='Gastos Gerais'!$D$4:$D$1076),-('Gastos das Atividades'!AW$1&lt;='Gastos Gerais'!$E$4:$E$1076),-('Gastos Gerais'!$C$4:$C$1076))</f>
        <v>0</v>
      </c>
      <c r="AX22" s="147">
        <f>SUMPRODUCT(-('Gastos Gerais'!$F$4:$F$1076='Gastos das Atividades'!$B22),-('Gastos das Atividades'!AX$1&gt;='Gastos Gerais'!$D$4:$D$1076),-('Gastos das Atividades'!AX$1&lt;='Gastos Gerais'!$E$4:$E$1076),-('Gastos Gerais'!$C$4:$C$1076))</f>
        <v>0</v>
      </c>
      <c r="AY22" s="147">
        <f>SUMPRODUCT(-('Gastos Gerais'!$F$4:$F$1076='Gastos das Atividades'!$B22),-('Gastos das Atividades'!AY$1&gt;='Gastos Gerais'!$D$4:$D$1076),-('Gastos das Atividades'!AY$1&lt;='Gastos Gerais'!$E$4:$E$1076),-('Gastos Gerais'!$C$4:$C$1076))</f>
        <v>0</v>
      </c>
      <c r="AZ22" s="147">
        <f>SUMPRODUCT(-('Gastos Gerais'!$F$4:$F$1076='Gastos das Atividades'!$B22),-('Gastos das Atividades'!AZ$1&gt;='Gastos Gerais'!$D$4:$D$1076),-('Gastos das Atividades'!AZ$1&lt;='Gastos Gerais'!$E$4:$E$1076),-('Gastos Gerais'!$C$4:$C$1076))</f>
        <v>0</v>
      </c>
      <c r="BA22" s="147">
        <f>SUMPRODUCT(-('Gastos Gerais'!$F$4:$F$1076='Gastos das Atividades'!$B22),-('Gastos das Atividades'!BA$1&gt;='Gastos Gerais'!$D$4:$D$1076),-('Gastos das Atividades'!BA$1&lt;='Gastos Gerais'!$E$4:$E$1076),-('Gastos Gerais'!$C$4:$C$1076))</f>
        <v>0</v>
      </c>
      <c r="BB22" s="147">
        <f>SUMPRODUCT(-('Gastos Gerais'!$F$4:$F$1076='Gastos das Atividades'!$B22),-('Gastos das Atividades'!BB$1&gt;='Gastos Gerais'!$D$4:$D$1076),-('Gastos das Atividades'!BB$1&lt;='Gastos Gerais'!$E$4:$E$1076),-('Gastos Gerais'!$C$4:$C$1076))</f>
        <v>0</v>
      </c>
      <c r="BC22" s="147">
        <f>SUMPRODUCT(-('Gastos Gerais'!$F$4:$F$1076='Gastos das Atividades'!$B22),-('Gastos das Atividades'!BC$1&gt;='Gastos Gerais'!$D$4:$D$1076),-('Gastos das Atividades'!BC$1&lt;='Gastos Gerais'!$E$4:$E$1076),-('Gastos Gerais'!$C$4:$C$1076))</f>
        <v>0</v>
      </c>
      <c r="BD22" s="147">
        <f>SUMPRODUCT(-('Gastos Gerais'!$F$4:$F$1076='Gastos das Atividades'!$B22),-('Gastos das Atividades'!BD$1&gt;='Gastos Gerais'!$D$4:$D$1076),-('Gastos das Atividades'!BD$1&lt;='Gastos Gerais'!$E$4:$E$1076),-('Gastos Gerais'!$C$4:$C$1076))</f>
        <v>0</v>
      </c>
      <c r="BE22" s="147">
        <f>SUMPRODUCT(-('Gastos Gerais'!$F$4:$F$1076='Gastos das Atividades'!$B22),-('Gastos das Atividades'!BE$1&gt;='Gastos Gerais'!$D$4:$D$1076),-('Gastos das Atividades'!BE$1&lt;='Gastos Gerais'!$E$4:$E$1076),-('Gastos Gerais'!$C$4:$C$1076))</f>
        <v>0</v>
      </c>
      <c r="BF22" s="147">
        <f>SUMPRODUCT(-('Gastos Gerais'!$F$4:$F$1076='Gastos das Atividades'!$B22),-('Gastos das Atividades'!BF$1&gt;='Gastos Gerais'!$D$4:$D$1076),-('Gastos das Atividades'!BF$1&lt;='Gastos Gerais'!$E$4:$E$1076),-('Gastos Gerais'!$C$4:$C$1076))</f>
        <v>0</v>
      </c>
      <c r="BG22" s="147">
        <f>SUMPRODUCT(-('Gastos Gerais'!$F$4:$F$1076='Gastos das Atividades'!$B22),-('Gastos das Atividades'!BG$1&gt;='Gastos Gerais'!$D$4:$D$1076),-('Gastos das Atividades'!BG$1&lt;='Gastos Gerais'!$E$4:$E$1076),-('Gastos Gerais'!$C$4:$C$1076))</f>
        <v>0</v>
      </c>
      <c r="BH22" s="147">
        <f>SUMPRODUCT(-('Gastos Gerais'!$F$4:$F$1076='Gastos das Atividades'!$B22),-('Gastos das Atividades'!BH$1&gt;='Gastos Gerais'!$D$4:$D$1076),-('Gastos das Atividades'!BH$1&lt;='Gastos Gerais'!$E$4:$E$1076),-('Gastos Gerais'!$C$4:$C$1076))</f>
        <v>0</v>
      </c>
      <c r="BI22" s="147">
        <f>SUMPRODUCT(-('Gastos Gerais'!$F$4:$F$1076='Gastos das Atividades'!$B22),-('Gastos das Atividades'!BI$1&gt;='Gastos Gerais'!$D$4:$D$1076),-('Gastos das Atividades'!BI$1&lt;='Gastos Gerais'!$E$4:$E$1076),-('Gastos Gerais'!$C$4:$C$1076))</f>
        <v>0</v>
      </c>
      <c r="BJ22" s="147">
        <f>SUMPRODUCT(-('Gastos Gerais'!$F$4:$F$1076='Gastos das Atividades'!$B22),-('Gastos das Atividades'!BJ$1&gt;='Gastos Gerais'!$D$4:$D$1076),-('Gastos das Atividades'!BJ$1&lt;='Gastos Gerais'!$E$4:$E$1076),-('Gastos Gerais'!$C$4:$C$1076))</f>
        <v>0</v>
      </c>
      <c r="BK22" s="295">
        <f t="shared" si="8"/>
        <v>0</v>
      </c>
      <c r="BL22" s="147">
        <f t="shared" si="9"/>
        <v>108000</v>
      </c>
      <c r="BM22" s="147">
        <f t="shared" si="10"/>
        <v>12000</v>
      </c>
      <c r="BN22" s="147">
        <f t="shared" si="11"/>
        <v>0</v>
      </c>
      <c r="BO22" s="147">
        <f t="shared" si="12"/>
        <v>0</v>
      </c>
      <c r="BP22" s="296">
        <f t="shared" si="2"/>
        <v>120000</v>
      </c>
      <c r="BQ22" s="152">
        <f t="shared" si="15"/>
        <v>0</v>
      </c>
      <c r="BR22" s="152">
        <f t="shared" si="15"/>
        <v>1.1518259428020067E-2</v>
      </c>
      <c r="BS22" s="152">
        <f t="shared" si="15"/>
        <v>1.2798066031133408E-3</v>
      </c>
      <c r="BT22" s="152">
        <f t="shared" si="15"/>
        <v>0</v>
      </c>
      <c r="BU22" s="152">
        <f t="shared" si="15"/>
        <v>0</v>
      </c>
      <c r="BV22" s="297">
        <f t="shared" si="15"/>
        <v>1.2798066031133407E-2</v>
      </c>
    </row>
    <row r="23" spans="1:74">
      <c r="A23" s="298"/>
      <c r="B23" s="320" t="s">
        <v>132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295"/>
      <c r="BL23" s="147"/>
      <c r="BM23" s="147"/>
      <c r="BN23" s="147"/>
      <c r="BO23" s="147"/>
      <c r="BP23" s="296"/>
      <c r="BQ23" s="152"/>
      <c r="BR23" s="152"/>
      <c r="BS23" s="152"/>
      <c r="BT23" s="152"/>
      <c r="BU23" s="152"/>
      <c r="BV23" s="297"/>
    </row>
    <row r="24" spans="1:74">
      <c r="A24" s="298">
        <v>15</v>
      </c>
      <c r="B24" s="320" t="s">
        <v>133</v>
      </c>
      <c r="C24" s="147">
        <f>SUMPRODUCT(-('Gastos Gerais'!$F$4:$F$1076='Gastos das Atividades'!$B24),-('Gastos das Atividades'!C$1&gt;='Gastos Gerais'!$D$4:$D$1076),-('Gastos das Atividades'!C$1&lt;='Gastos Gerais'!$E$4:$E$1076),-('Gastos Gerais'!$C$4:$C$1076))</f>
        <v>0</v>
      </c>
      <c r="D24" s="147">
        <f>SUMPRODUCT(-('Gastos Gerais'!$F$4:$F$1076='Gastos das Atividades'!$B24),-('Gastos das Atividades'!D$1&gt;='Gastos Gerais'!$D$4:$D$1076),-('Gastos das Atividades'!D$1&lt;='Gastos Gerais'!$E$4:$E$1076),-('Gastos Gerais'!$C$4:$C$1076))</f>
        <v>0</v>
      </c>
      <c r="E24" s="147">
        <f>SUMPRODUCT(-('Gastos Gerais'!$F$4:$F$1076='Gastos das Atividades'!$B24),-('Gastos das Atividades'!E$1&gt;='Gastos Gerais'!$D$4:$D$1076),-('Gastos das Atividades'!E$1&lt;='Gastos Gerais'!$E$4:$E$1076),-('Gastos Gerais'!$C$4:$C$1076))</f>
        <v>0</v>
      </c>
      <c r="F24" s="147">
        <f>SUMPRODUCT(-('Gastos Gerais'!$F$4:$F$1076='Gastos das Atividades'!$B24),-('Gastos das Atividades'!F$1&gt;='Gastos Gerais'!$D$4:$D$1076),-('Gastos das Atividades'!F$1&lt;='Gastos Gerais'!$E$4:$E$1076),-('Gastos Gerais'!$C$4:$C$1076))</f>
        <v>0</v>
      </c>
      <c r="G24" s="147">
        <f>SUMPRODUCT(-('Gastos Gerais'!$F$4:$F$1076='Gastos das Atividades'!$B24),-('Gastos das Atividades'!G$1&gt;='Gastos Gerais'!$D$4:$D$1076),-('Gastos das Atividades'!G$1&lt;='Gastos Gerais'!$E$4:$E$1076),-('Gastos Gerais'!$C$4:$C$1076))</f>
        <v>0</v>
      </c>
      <c r="H24" s="147">
        <f>SUMPRODUCT(-('Gastos Gerais'!$F$4:$F$1076='Gastos das Atividades'!$B24),-('Gastos das Atividades'!H$1&gt;='Gastos Gerais'!$D$4:$D$1076),-('Gastos das Atividades'!H$1&lt;='Gastos Gerais'!$E$4:$E$1076),-('Gastos Gerais'!$C$4:$C$1076))</f>
        <v>0</v>
      </c>
      <c r="I24" s="147">
        <f>SUMPRODUCT(-('Gastos Gerais'!$F$4:$F$1076='Gastos das Atividades'!$B24),-('Gastos das Atividades'!I$1&gt;='Gastos Gerais'!$D$4:$D$1076),-('Gastos das Atividades'!I$1&lt;='Gastos Gerais'!$E$4:$E$1076),-('Gastos Gerais'!$C$4:$C$1076))</f>
        <v>0</v>
      </c>
      <c r="J24" s="147">
        <f>SUMPRODUCT(-('Gastos Gerais'!$F$4:$F$1076='Gastos das Atividades'!$B24),-('Gastos das Atividades'!J$1&gt;='Gastos Gerais'!$D$4:$D$1076),-('Gastos das Atividades'!J$1&lt;='Gastos Gerais'!$E$4:$E$1076),-('Gastos Gerais'!$C$4:$C$1076))</f>
        <v>0</v>
      </c>
      <c r="K24" s="147">
        <f>SUMPRODUCT(-('Gastos Gerais'!$F$4:$F$1076='Gastos das Atividades'!$B24),-('Gastos das Atividades'!K$1&gt;='Gastos Gerais'!$D$4:$D$1076),-('Gastos das Atividades'!K$1&lt;='Gastos Gerais'!$E$4:$E$1076),-('Gastos Gerais'!$C$4:$C$1076))</f>
        <v>0</v>
      </c>
      <c r="L24" s="147">
        <f>SUMPRODUCT(-('Gastos Gerais'!$F$4:$F$1076='Gastos das Atividades'!$B24),-('Gastos das Atividades'!L$1&gt;='Gastos Gerais'!$D$4:$D$1076),-('Gastos das Atividades'!L$1&lt;='Gastos Gerais'!$E$4:$E$1076),-('Gastos Gerais'!$C$4:$C$1076))</f>
        <v>0</v>
      </c>
      <c r="M24" s="147">
        <f>SUMPRODUCT(-('Gastos Gerais'!$F$4:$F$1076='Gastos das Atividades'!$B24),-('Gastos das Atividades'!M$1&gt;='Gastos Gerais'!$D$4:$D$1076),-('Gastos das Atividades'!M$1&lt;='Gastos Gerais'!$E$4:$E$1076),-('Gastos Gerais'!$C$4:$C$1076))</f>
        <v>0</v>
      </c>
      <c r="N24" s="147">
        <f>SUMPRODUCT(-('Gastos Gerais'!$F$4:$F$1076='Gastos das Atividades'!$B24),-('Gastos das Atividades'!N$1&gt;='Gastos Gerais'!$D$4:$D$1076),-('Gastos das Atividades'!N$1&lt;='Gastos Gerais'!$E$4:$E$1076),-('Gastos Gerais'!$C$4:$C$1076))</f>
        <v>0</v>
      </c>
      <c r="O24" s="147">
        <f>SUMPRODUCT(-('Gastos Gerais'!$F$4:$F$1076='Gastos das Atividades'!$B24),-('Gastos das Atividades'!O$1&gt;='Gastos Gerais'!$D$4:$D$1076),-('Gastos das Atividades'!O$1&lt;='Gastos Gerais'!$E$4:$E$1076),-('Gastos Gerais'!$C$4:$C$1076))</f>
        <v>0</v>
      </c>
      <c r="P24" s="147">
        <f>SUMPRODUCT(-('Gastos Gerais'!$F$4:$F$1076='Gastos das Atividades'!$B24),-('Gastos das Atividades'!P$1&gt;='Gastos Gerais'!$D$4:$D$1076),-('Gastos das Atividades'!P$1&lt;='Gastos Gerais'!$E$4:$E$1076),-('Gastos Gerais'!$C$4:$C$1076))</f>
        <v>0</v>
      </c>
      <c r="Q24" s="147">
        <f>SUMPRODUCT(-('Gastos Gerais'!$F$4:$F$1076='Gastos das Atividades'!$B24),-('Gastos das Atividades'!Q$1&gt;='Gastos Gerais'!$D$4:$D$1076),-('Gastos das Atividades'!Q$1&lt;='Gastos Gerais'!$E$4:$E$1076),-('Gastos Gerais'!$C$4:$C$1076))</f>
        <v>0</v>
      </c>
      <c r="R24" s="147">
        <f>SUMPRODUCT(-('Gastos Gerais'!$F$4:$F$1076='Gastos das Atividades'!$B24),-('Gastos das Atividades'!R$1&gt;='Gastos Gerais'!$D$4:$D$1076),-('Gastos das Atividades'!R$1&lt;='Gastos Gerais'!$E$4:$E$1076),-('Gastos Gerais'!$C$4:$C$1076))</f>
        <v>0</v>
      </c>
      <c r="S24" s="147">
        <f>SUMPRODUCT(-('Gastos Gerais'!$F$4:$F$1076='Gastos das Atividades'!$B24),-('Gastos das Atividades'!S$1&gt;='Gastos Gerais'!$D$4:$D$1076),-('Gastos das Atividades'!S$1&lt;='Gastos Gerais'!$E$4:$E$1076),-('Gastos Gerais'!$C$4:$C$1076))</f>
        <v>0</v>
      </c>
      <c r="T24" s="147">
        <f>SUMPRODUCT(-('Gastos Gerais'!$F$4:$F$1076='Gastos das Atividades'!$B24),-('Gastos das Atividades'!T$1&gt;='Gastos Gerais'!$D$4:$D$1076),-('Gastos das Atividades'!T$1&lt;='Gastos Gerais'!$E$4:$E$1076),-('Gastos Gerais'!$C$4:$C$1076))</f>
        <v>0</v>
      </c>
      <c r="U24" s="147">
        <f>SUMPRODUCT(-('Gastos Gerais'!$F$4:$F$1076='Gastos das Atividades'!$B24),-('Gastos das Atividades'!U$1&gt;='Gastos Gerais'!$D$4:$D$1076),-('Gastos das Atividades'!U$1&lt;='Gastos Gerais'!$E$4:$E$1076),-('Gastos Gerais'!$C$4:$C$1076))</f>
        <v>0</v>
      </c>
      <c r="V24" s="147">
        <f>SUMPRODUCT(-('Gastos Gerais'!$F$4:$F$1076='Gastos das Atividades'!$B24),-('Gastos das Atividades'!V$1&gt;='Gastos Gerais'!$D$4:$D$1076),-('Gastos das Atividades'!V$1&lt;='Gastos Gerais'!$E$4:$E$1076),-('Gastos Gerais'!$C$4:$C$1076))</f>
        <v>0</v>
      </c>
      <c r="W24" s="147">
        <f>SUMPRODUCT(-('Gastos Gerais'!$F$4:$F$1076='Gastos das Atividades'!$B24),-('Gastos das Atividades'!W$1&gt;='Gastos Gerais'!$D$4:$D$1076),-('Gastos das Atividades'!W$1&lt;='Gastos Gerais'!$E$4:$E$1076),-('Gastos Gerais'!$C$4:$C$1076))</f>
        <v>0</v>
      </c>
      <c r="X24" s="147">
        <f>SUMPRODUCT(-('Gastos Gerais'!$F$4:$F$1076='Gastos das Atividades'!$B24),-('Gastos das Atividades'!X$1&gt;='Gastos Gerais'!$D$4:$D$1076),-('Gastos das Atividades'!X$1&lt;='Gastos Gerais'!$E$4:$E$1076),-('Gastos Gerais'!$C$4:$C$1076))</f>
        <v>0</v>
      </c>
      <c r="Y24" s="147">
        <f>SUMPRODUCT(-('Gastos Gerais'!$F$4:$F$1076='Gastos das Atividades'!$B24),-('Gastos das Atividades'!Y$1&gt;='Gastos Gerais'!$D$4:$D$1076),-('Gastos das Atividades'!Y$1&lt;='Gastos Gerais'!$E$4:$E$1076),-('Gastos Gerais'!$C$4:$C$1076))</f>
        <v>306665.34519999998</v>
      </c>
      <c r="Z24" s="147">
        <f>SUMPRODUCT(-('Gastos Gerais'!$F$4:$F$1076='Gastos das Atividades'!$B24),-('Gastos das Atividades'!Z$1&gt;='Gastos Gerais'!$D$4:$D$1076),-('Gastos das Atividades'!Z$1&lt;='Gastos Gerais'!$E$4:$E$1076),-('Gastos Gerais'!$C$4:$C$1076))</f>
        <v>306665.34519999998</v>
      </c>
      <c r="AA24" s="147">
        <f>SUMPRODUCT(-('Gastos Gerais'!$F$4:$F$1076='Gastos das Atividades'!$B24),-('Gastos das Atividades'!AA$1&gt;='Gastos Gerais'!$D$4:$D$1076),-('Gastos das Atividades'!AA$1&lt;='Gastos Gerais'!$E$4:$E$1076),-('Gastos Gerais'!$C$4:$C$1076))</f>
        <v>306665.34519999998</v>
      </c>
      <c r="AB24" s="147">
        <f>SUMPRODUCT(-('Gastos Gerais'!$F$4:$F$1076='Gastos das Atividades'!$B24),-('Gastos das Atividades'!AB$1&gt;='Gastos Gerais'!$D$4:$D$1076),-('Gastos das Atividades'!AB$1&lt;='Gastos Gerais'!$E$4:$E$1076),-('Gastos Gerais'!$C$4:$C$1076))</f>
        <v>0</v>
      </c>
      <c r="AC24" s="147">
        <f>SUMPRODUCT(-('Gastos Gerais'!$F$4:$F$1076='Gastos das Atividades'!$B24),-('Gastos das Atividades'!AC$1&gt;='Gastos Gerais'!$D$4:$D$1076),-('Gastos das Atividades'!AC$1&lt;='Gastos Gerais'!$E$4:$E$1076),-('Gastos Gerais'!$C$4:$C$1076))</f>
        <v>0</v>
      </c>
      <c r="AD24" s="147">
        <f>SUMPRODUCT(-('Gastos Gerais'!$F$4:$F$1076='Gastos das Atividades'!$B24),-('Gastos das Atividades'!AD$1&gt;='Gastos Gerais'!$D$4:$D$1076),-('Gastos das Atividades'!AD$1&lt;='Gastos Gerais'!$E$4:$E$1076),-('Gastos Gerais'!$C$4:$C$1076))</f>
        <v>0</v>
      </c>
      <c r="AE24" s="147">
        <f>SUMPRODUCT(-('Gastos Gerais'!$F$4:$F$1076='Gastos das Atividades'!$B24),-('Gastos das Atividades'!AE$1&gt;='Gastos Gerais'!$D$4:$D$1076),-('Gastos das Atividades'!AE$1&lt;='Gastos Gerais'!$E$4:$E$1076),-('Gastos Gerais'!$C$4:$C$1076))</f>
        <v>0</v>
      </c>
      <c r="AF24" s="147">
        <f>SUMPRODUCT(-('Gastos Gerais'!$F$4:$F$1076='Gastos das Atividades'!$B24),-('Gastos das Atividades'!AF$1&gt;='Gastos Gerais'!$D$4:$D$1076),-('Gastos das Atividades'!AF$1&lt;='Gastos Gerais'!$E$4:$E$1076),-('Gastos Gerais'!$C$4:$C$1076))</f>
        <v>0</v>
      </c>
      <c r="AG24" s="147">
        <f>SUMPRODUCT(-('Gastos Gerais'!$F$4:$F$1076='Gastos das Atividades'!$B24),-('Gastos das Atividades'!AG$1&gt;='Gastos Gerais'!$D$4:$D$1076),-('Gastos das Atividades'!AG$1&lt;='Gastos Gerais'!$E$4:$E$1076),-('Gastos Gerais'!$C$4:$C$1076))</f>
        <v>0</v>
      </c>
      <c r="AH24" s="147">
        <f>SUMPRODUCT(-('Gastos Gerais'!$F$4:$F$1076='Gastos das Atividades'!$B24),-('Gastos das Atividades'!AH$1&gt;='Gastos Gerais'!$D$4:$D$1076),-('Gastos das Atividades'!AH$1&lt;='Gastos Gerais'!$E$4:$E$1076),-('Gastos Gerais'!$C$4:$C$1076))</f>
        <v>0</v>
      </c>
      <c r="AI24" s="147">
        <f>SUMPRODUCT(-('Gastos Gerais'!$F$4:$F$1076='Gastos das Atividades'!$B24),-('Gastos das Atividades'!AI$1&gt;='Gastos Gerais'!$D$4:$D$1076),-('Gastos das Atividades'!AI$1&lt;='Gastos Gerais'!$E$4:$E$1076),-('Gastos Gerais'!$C$4:$C$1076))</f>
        <v>0</v>
      </c>
      <c r="AJ24" s="147">
        <f>SUMPRODUCT(-('Gastos Gerais'!$F$4:$F$1076='Gastos das Atividades'!$B24),-('Gastos das Atividades'!AJ$1&gt;='Gastos Gerais'!$D$4:$D$1076),-('Gastos das Atividades'!AJ$1&lt;='Gastos Gerais'!$E$4:$E$1076),-('Gastos Gerais'!$C$4:$C$1076))</f>
        <v>0</v>
      </c>
      <c r="AK24" s="147">
        <f>SUMPRODUCT(-('Gastos Gerais'!$F$4:$F$1076='Gastos das Atividades'!$B24),-('Gastos das Atividades'!AK$1&gt;='Gastos Gerais'!$D$4:$D$1076),-('Gastos das Atividades'!AK$1&lt;='Gastos Gerais'!$E$4:$E$1076),-('Gastos Gerais'!$C$4:$C$1076))</f>
        <v>0</v>
      </c>
      <c r="AL24" s="147">
        <f>SUMPRODUCT(-('Gastos Gerais'!$F$4:$F$1076='Gastos das Atividades'!$B24),-('Gastos das Atividades'!AL$1&gt;='Gastos Gerais'!$D$4:$D$1076),-('Gastos das Atividades'!AL$1&lt;='Gastos Gerais'!$E$4:$E$1076),-('Gastos Gerais'!$C$4:$C$1076))</f>
        <v>0</v>
      </c>
      <c r="AM24" s="147">
        <f>SUMPRODUCT(-('Gastos Gerais'!$F$4:$F$1076='Gastos das Atividades'!$B24),-('Gastos das Atividades'!AM$1&gt;='Gastos Gerais'!$D$4:$D$1076),-('Gastos das Atividades'!AM$1&lt;='Gastos Gerais'!$E$4:$E$1076),-('Gastos Gerais'!$C$4:$C$1076))</f>
        <v>0</v>
      </c>
      <c r="AN24" s="147">
        <f>SUMPRODUCT(-('Gastos Gerais'!$F$4:$F$1076='Gastos das Atividades'!$B24),-('Gastos das Atividades'!AN$1&gt;='Gastos Gerais'!$D$4:$D$1076),-('Gastos das Atividades'!AN$1&lt;='Gastos Gerais'!$E$4:$E$1076),-('Gastos Gerais'!$C$4:$C$1076))</f>
        <v>0</v>
      </c>
      <c r="AO24" s="147">
        <f>SUMPRODUCT(-('Gastos Gerais'!$F$4:$F$1076='Gastos das Atividades'!$B24),-('Gastos das Atividades'!AO$1&gt;='Gastos Gerais'!$D$4:$D$1076),-('Gastos das Atividades'!AO$1&lt;='Gastos Gerais'!$E$4:$E$1076),-('Gastos Gerais'!$C$4:$C$1076))</f>
        <v>0</v>
      </c>
      <c r="AP24" s="147">
        <f>SUMPRODUCT(-('Gastos Gerais'!$F$4:$F$1076='Gastos das Atividades'!$B24),-('Gastos das Atividades'!AP$1&gt;='Gastos Gerais'!$D$4:$D$1076),-('Gastos das Atividades'!AP$1&lt;='Gastos Gerais'!$E$4:$E$1076),-('Gastos Gerais'!$C$4:$C$1076))</f>
        <v>0</v>
      </c>
      <c r="AQ24" s="147">
        <f>SUMPRODUCT(-('Gastos Gerais'!$F$4:$F$1076='Gastos das Atividades'!$B24),-('Gastos das Atividades'!AQ$1&gt;='Gastos Gerais'!$D$4:$D$1076),-('Gastos das Atividades'!AQ$1&lt;='Gastos Gerais'!$E$4:$E$1076),-('Gastos Gerais'!$C$4:$C$1076))</f>
        <v>0</v>
      </c>
      <c r="AR24" s="147">
        <f>SUMPRODUCT(-('Gastos Gerais'!$F$4:$F$1076='Gastos das Atividades'!$B24),-('Gastos das Atividades'!AR$1&gt;='Gastos Gerais'!$D$4:$D$1076),-('Gastos das Atividades'!AR$1&lt;='Gastos Gerais'!$E$4:$E$1076),-('Gastos Gerais'!$C$4:$C$1076))</f>
        <v>0</v>
      </c>
      <c r="AS24" s="147">
        <f>SUMPRODUCT(-('Gastos Gerais'!$F$4:$F$1076='Gastos das Atividades'!$B24),-('Gastos das Atividades'!AS$1&gt;='Gastos Gerais'!$D$4:$D$1076),-('Gastos das Atividades'!AS$1&lt;='Gastos Gerais'!$E$4:$E$1076),-('Gastos Gerais'!$C$4:$C$1076))</f>
        <v>0</v>
      </c>
      <c r="AT24" s="147">
        <f>SUMPRODUCT(-('Gastos Gerais'!$F$4:$F$1076='Gastos das Atividades'!$B24),-('Gastos das Atividades'!AT$1&gt;='Gastos Gerais'!$D$4:$D$1076),-('Gastos das Atividades'!AT$1&lt;='Gastos Gerais'!$E$4:$E$1076),-('Gastos Gerais'!$C$4:$C$1076))</f>
        <v>0</v>
      </c>
      <c r="AU24" s="147">
        <f>SUMPRODUCT(-('Gastos Gerais'!$F$4:$F$1076='Gastos das Atividades'!$B24),-('Gastos das Atividades'!AU$1&gt;='Gastos Gerais'!$D$4:$D$1076),-('Gastos das Atividades'!AU$1&lt;='Gastos Gerais'!$E$4:$E$1076),-('Gastos Gerais'!$C$4:$C$1076))</f>
        <v>0</v>
      </c>
      <c r="AV24" s="147">
        <f>SUMPRODUCT(-('Gastos Gerais'!$F$4:$F$1076='Gastos das Atividades'!$B24),-('Gastos das Atividades'!AV$1&gt;='Gastos Gerais'!$D$4:$D$1076),-('Gastos das Atividades'!AV$1&lt;='Gastos Gerais'!$E$4:$E$1076),-('Gastos Gerais'!$C$4:$C$1076))</f>
        <v>0</v>
      </c>
      <c r="AW24" s="147">
        <f>SUMPRODUCT(-('Gastos Gerais'!$F$4:$F$1076='Gastos das Atividades'!$B24),-('Gastos das Atividades'!AW$1&gt;='Gastos Gerais'!$D$4:$D$1076),-('Gastos das Atividades'!AW$1&lt;='Gastos Gerais'!$E$4:$E$1076),-('Gastos Gerais'!$C$4:$C$1076))</f>
        <v>0</v>
      </c>
      <c r="AX24" s="147">
        <f>SUMPRODUCT(-('Gastos Gerais'!$F$4:$F$1076='Gastos das Atividades'!$B24),-('Gastos das Atividades'!AX$1&gt;='Gastos Gerais'!$D$4:$D$1076),-('Gastos das Atividades'!AX$1&lt;='Gastos Gerais'!$E$4:$E$1076),-('Gastos Gerais'!$C$4:$C$1076))</f>
        <v>0</v>
      </c>
      <c r="AY24" s="147">
        <f>SUMPRODUCT(-('Gastos Gerais'!$F$4:$F$1076='Gastos das Atividades'!$B24),-('Gastos das Atividades'!AY$1&gt;='Gastos Gerais'!$D$4:$D$1076),-('Gastos das Atividades'!AY$1&lt;='Gastos Gerais'!$E$4:$E$1076),-('Gastos Gerais'!$C$4:$C$1076))</f>
        <v>0</v>
      </c>
      <c r="AZ24" s="147">
        <f>SUMPRODUCT(-('Gastos Gerais'!$F$4:$F$1076='Gastos das Atividades'!$B24),-('Gastos das Atividades'!AZ$1&gt;='Gastos Gerais'!$D$4:$D$1076),-('Gastos das Atividades'!AZ$1&lt;='Gastos Gerais'!$E$4:$E$1076),-('Gastos Gerais'!$C$4:$C$1076))</f>
        <v>0</v>
      </c>
      <c r="BA24" s="147">
        <f>SUMPRODUCT(-('Gastos Gerais'!$F$4:$F$1076='Gastos das Atividades'!$B24),-('Gastos das Atividades'!BA$1&gt;='Gastos Gerais'!$D$4:$D$1076),-('Gastos das Atividades'!BA$1&lt;='Gastos Gerais'!$E$4:$E$1076),-('Gastos Gerais'!$C$4:$C$1076))</f>
        <v>0</v>
      </c>
      <c r="BB24" s="147">
        <f>SUMPRODUCT(-('Gastos Gerais'!$F$4:$F$1076='Gastos das Atividades'!$B24),-('Gastos das Atividades'!BB$1&gt;='Gastos Gerais'!$D$4:$D$1076),-('Gastos das Atividades'!BB$1&lt;='Gastos Gerais'!$E$4:$E$1076),-('Gastos Gerais'!$C$4:$C$1076))</f>
        <v>0</v>
      </c>
      <c r="BC24" s="147">
        <f>SUMPRODUCT(-('Gastos Gerais'!$F$4:$F$1076='Gastos das Atividades'!$B24),-('Gastos das Atividades'!BC$1&gt;='Gastos Gerais'!$D$4:$D$1076),-('Gastos das Atividades'!BC$1&lt;='Gastos Gerais'!$E$4:$E$1076),-('Gastos Gerais'!$C$4:$C$1076))</f>
        <v>0</v>
      </c>
      <c r="BD24" s="147">
        <f>SUMPRODUCT(-('Gastos Gerais'!$F$4:$F$1076='Gastos das Atividades'!$B24),-('Gastos das Atividades'!BD$1&gt;='Gastos Gerais'!$D$4:$D$1076),-('Gastos das Atividades'!BD$1&lt;='Gastos Gerais'!$E$4:$E$1076),-('Gastos Gerais'!$C$4:$C$1076))</f>
        <v>0</v>
      </c>
      <c r="BE24" s="147">
        <f>SUMPRODUCT(-('Gastos Gerais'!$F$4:$F$1076='Gastos das Atividades'!$B24),-('Gastos das Atividades'!BE$1&gt;='Gastos Gerais'!$D$4:$D$1076),-('Gastos das Atividades'!BE$1&lt;='Gastos Gerais'!$E$4:$E$1076),-('Gastos Gerais'!$C$4:$C$1076))</f>
        <v>0</v>
      </c>
      <c r="BF24" s="147">
        <f>SUMPRODUCT(-('Gastos Gerais'!$F$4:$F$1076='Gastos das Atividades'!$B24),-('Gastos das Atividades'!BF$1&gt;='Gastos Gerais'!$D$4:$D$1076),-('Gastos das Atividades'!BF$1&lt;='Gastos Gerais'!$E$4:$E$1076),-('Gastos Gerais'!$C$4:$C$1076))</f>
        <v>0</v>
      </c>
      <c r="BG24" s="147">
        <f>SUMPRODUCT(-('Gastos Gerais'!$F$4:$F$1076='Gastos das Atividades'!$B24),-('Gastos das Atividades'!BG$1&gt;='Gastos Gerais'!$D$4:$D$1076),-('Gastos das Atividades'!BG$1&lt;='Gastos Gerais'!$E$4:$E$1076),-('Gastos Gerais'!$C$4:$C$1076))</f>
        <v>0</v>
      </c>
      <c r="BH24" s="147">
        <f>SUMPRODUCT(-('Gastos Gerais'!$F$4:$F$1076='Gastos das Atividades'!$B24),-('Gastos das Atividades'!BH$1&gt;='Gastos Gerais'!$D$4:$D$1076),-('Gastos das Atividades'!BH$1&lt;='Gastos Gerais'!$E$4:$E$1076),-('Gastos Gerais'!$C$4:$C$1076))</f>
        <v>0</v>
      </c>
      <c r="BI24" s="147">
        <f>SUMPRODUCT(-('Gastos Gerais'!$F$4:$F$1076='Gastos das Atividades'!$B24),-('Gastos das Atividades'!BI$1&gt;='Gastos Gerais'!$D$4:$D$1076),-('Gastos das Atividades'!BI$1&lt;='Gastos Gerais'!$E$4:$E$1076),-('Gastos Gerais'!$C$4:$C$1076))</f>
        <v>0</v>
      </c>
      <c r="BJ24" s="147">
        <f>SUMPRODUCT(-('Gastos Gerais'!$F$4:$F$1076='Gastos das Atividades'!$B24),-('Gastos das Atividades'!BJ$1&gt;='Gastos Gerais'!$D$4:$D$1076),-('Gastos das Atividades'!BJ$1&lt;='Gastos Gerais'!$E$4:$E$1076),-('Gastos Gerais'!$C$4:$C$1076))</f>
        <v>0</v>
      </c>
      <c r="BK24" s="295">
        <f t="shared" si="8"/>
        <v>0</v>
      </c>
      <c r="BL24" s="147">
        <f t="shared" si="9"/>
        <v>613330.69039999996</v>
      </c>
      <c r="BM24" s="147">
        <f t="shared" si="10"/>
        <v>306665.34519999998</v>
      </c>
      <c r="BN24" s="147">
        <f t="shared" si="11"/>
        <v>0</v>
      </c>
      <c r="BO24" s="147">
        <f t="shared" si="12"/>
        <v>0</v>
      </c>
      <c r="BP24" s="296">
        <f t="shared" si="2"/>
        <v>919996.03559999994</v>
      </c>
      <c r="BQ24" s="152">
        <f t="shared" ref="BQ24:BV25" si="16">IF($BP$41=0,0,BK24/$BP$41)</f>
        <v>0</v>
      </c>
      <c r="BR24" s="152">
        <f t="shared" si="16"/>
        <v>6.541205562216533E-2</v>
      </c>
      <c r="BS24" s="152">
        <f t="shared" si="16"/>
        <v>3.2706027811082665E-2</v>
      </c>
      <c r="BT24" s="152">
        <f t="shared" si="16"/>
        <v>0</v>
      </c>
      <c r="BU24" s="152">
        <f t="shared" si="16"/>
        <v>0</v>
      </c>
      <c r="BV24" s="297">
        <f t="shared" si="16"/>
        <v>9.8118083433248002E-2</v>
      </c>
    </row>
    <row r="25" spans="1:74">
      <c r="A25" s="298">
        <v>16</v>
      </c>
      <c r="B25" s="320" t="s">
        <v>134</v>
      </c>
      <c r="C25" s="147">
        <f>SUMPRODUCT(-('Gastos Gerais'!$F$4:$F$1076='Gastos das Atividades'!$B25),-('Gastos das Atividades'!C$1&gt;='Gastos Gerais'!$D$4:$D$1076),-('Gastos das Atividades'!C$1&lt;='Gastos Gerais'!$E$4:$E$1076),-('Gastos Gerais'!$C$4:$C$1076))</f>
        <v>0</v>
      </c>
      <c r="D25" s="147">
        <f>SUMPRODUCT(-('Gastos Gerais'!$F$4:$F$1076='Gastos das Atividades'!$B25),-('Gastos das Atividades'!D$1&gt;='Gastos Gerais'!$D$4:$D$1076),-('Gastos das Atividades'!D$1&lt;='Gastos Gerais'!$E$4:$E$1076),-('Gastos Gerais'!$C$4:$C$1076))</f>
        <v>0</v>
      </c>
      <c r="E25" s="147">
        <f>SUMPRODUCT(-('Gastos Gerais'!$F$4:$F$1076='Gastos das Atividades'!$B25),-('Gastos das Atividades'!E$1&gt;='Gastos Gerais'!$D$4:$D$1076),-('Gastos das Atividades'!E$1&lt;='Gastos Gerais'!$E$4:$E$1076),-('Gastos Gerais'!$C$4:$C$1076))</f>
        <v>0</v>
      </c>
      <c r="F25" s="147">
        <f>SUMPRODUCT(-('Gastos Gerais'!$F$4:$F$1076='Gastos das Atividades'!$B25),-('Gastos das Atividades'!F$1&gt;='Gastos Gerais'!$D$4:$D$1076),-('Gastos das Atividades'!F$1&lt;='Gastos Gerais'!$E$4:$E$1076),-('Gastos Gerais'!$C$4:$C$1076))</f>
        <v>0</v>
      </c>
      <c r="G25" s="147">
        <f>SUMPRODUCT(-('Gastos Gerais'!$F$4:$F$1076='Gastos das Atividades'!$B25),-('Gastos das Atividades'!G$1&gt;='Gastos Gerais'!$D$4:$D$1076),-('Gastos das Atividades'!G$1&lt;='Gastos Gerais'!$E$4:$E$1076),-('Gastos Gerais'!$C$4:$C$1076))</f>
        <v>0</v>
      </c>
      <c r="H25" s="147">
        <f>SUMPRODUCT(-('Gastos Gerais'!$F$4:$F$1076='Gastos das Atividades'!$B25),-('Gastos das Atividades'!H$1&gt;='Gastos Gerais'!$D$4:$D$1076),-('Gastos das Atividades'!H$1&lt;='Gastos Gerais'!$E$4:$E$1076),-('Gastos Gerais'!$C$4:$C$1076))</f>
        <v>0</v>
      </c>
      <c r="I25" s="147">
        <f>SUMPRODUCT(-('Gastos Gerais'!$F$4:$F$1076='Gastos das Atividades'!$B25),-('Gastos das Atividades'!I$1&gt;='Gastos Gerais'!$D$4:$D$1076),-('Gastos das Atividades'!I$1&lt;='Gastos Gerais'!$E$4:$E$1076),-('Gastos Gerais'!$C$4:$C$1076))</f>
        <v>0</v>
      </c>
      <c r="J25" s="147">
        <f>SUMPRODUCT(-('Gastos Gerais'!$F$4:$F$1076='Gastos das Atividades'!$B25),-('Gastos das Atividades'!J$1&gt;='Gastos Gerais'!$D$4:$D$1076),-('Gastos das Atividades'!J$1&lt;='Gastos Gerais'!$E$4:$E$1076),-('Gastos Gerais'!$C$4:$C$1076))</f>
        <v>0</v>
      </c>
      <c r="K25" s="147">
        <f>SUMPRODUCT(-('Gastos Gerais'!$F$4:$F$1076='Gastos das Atividades'!$B25),-('Gastos das Atividades'!K$1&gt;='Gastos Gerais'!$D$4:$D$1076),-('Gastos das Atividades'!K$1&lt;='Gastos Gerais'!$E$4:$E$1076),-('Gastos Gerais'!$C$4:$C$1076))</f>
        <v>0</v>
      </c>
      <c r="L25" s="147">
        <f>SUMPRODUCT(-('Gastos Gerais'!$F$4:$F$1076='Gastos das Atividades'!$B25),-('Gastos das Atividades'!L$1&gt;='Gastos Gerais'!$D$4:$D$1076),-('Gastos das Atividades'!L$1&lt;='Gastos Gerais'!$E$4:$E$1076),-('Gastos Gerais'!$C$4:$C$1076))</f>
        <v>0</v>
      </c>
      <c r="M25" s="147">
        <f>SUMPRODUCT(-('Gastos Gerais'!$F$4:$F$1076='Gastos das Atividades'!$B25),-('Gastos das Atividades'!M$1&gt;='Gastos Gerais'!$D$4:$D$1076),-('Gastos das Atividades'!M$1&lt;='Gastos Gerais'!$E$4:$E$1076),-('Gastos Gerais'!$C$4:$C$1076))</f>
        <v>0</v>
      </c>
      <c r="N25" s="147">
        <f>SUMPRODUCT(-('Gastos Gerais'!$F$4:$F$1076='Gastos das Atividades'!$B25),-('Gastos das Atividades'!N$1&gt;='Gastos Gerais'!$D$4:$D$1076),-('Gastos das Atividades'!N$1&lt;='Gastos Gerais'!$E$4:$E$1076),-('Gastos Gerais'!$C$4:$C$1076))</f>
        <v>0</v>
      </c>
      <c r="O25" s="147">
        <f>SUMPRODUCT(-('Gastos Gerais'!$F$4:$F$1076='Gastos das Atividades'!$B25),-('Gastos das Atividades'!O$1&gt;='Gastos Gerais'!$D$4:$D$1076),-('Gastos das Atividades'!O$1&lt;='Gastos Gerais'!$E$4:$E$1076),-('Gastos Gerais'!$C$4:$C$1076))</f>
        <v>0</v>
      </c>
      <c r="P25" s="147">
        <f>SUMPRODUCT(-('Gastos Gerais'!$F$4:$F$1076='Gastos das Atividades'!$B25),-('Gastos das Atividades'!P$1&gt;='Gastos Gerais'!$D$4:$D$1076),-('Gastos das Atividades'!P$1&lt;='Gastos Gerais'!$E$4:$E$1076),-('Gastos Gerais'!$C$4:$C$1076))</f>
        <v>14285.714285714286</v>
      </c>
      <c r="Q25" s="147">
        <f>SUMPRODUCT(-('Gastos Gerais'!$F$4:$F$1076='Gastos das Atividades'!$B25),-('Gastos das Atividades'!Q$1&gt;='Gastos Gerais'!$D$4:$D$1076),-('Gastos das Atividades'!Q$1&lt;='Gastos Gerais'!$E$4:$E$1076),-('Gastos Gerais'!$C$4:$C$1076))</f>
        <v>14285.714285714286</v>
      </c>
      <c r="R25" s="147">
        <f>SUMPRODUCT(-('Gastos Gerais'!$F$4:$F$1076='Gastos das Atividades'!$B25),-('Gastos das Atividades'!R$1&gt;='Gastos Gerais'!$D$4:$D$1076),-('Gastos das Atividades'!R$1&lt;='Gastos Gerais'!$E$4:$E$1076),-('Gastos Gerais'!$C$4:$C$1076))</f>
        <v>14285.714285714286</v>
      </c>
      <c r="S25" s="147">
        <f>SUMPRODUCT(-('Gastos Gerais'!$F$4:$F$1076='Gastos das Atividades'!$B25),-('Gastos das Atividades'!S$1&gt;='Gastos Gerais'!$D$4:$D$1076),-('Gastos das Atividades'!S$1&lt;='Gastos Gerais'!$E$4:$E$1076),-('Gastos Gerais'!$C$4:$C$1076))</f>
        <v>14285.714285714286</v>
      </c>
      <c r="T25" s="147">
        <f>SUMPRODUCT(-('Gastos Gerais'!$F$4:$F$1076='Gastos das Atividades'!$B25),-('Gastos das Atividades'!T$1&gt;='Gastos Gerais'!$D$4:$D$1076),-('Gastos das Atividades'!T$1&lt;='Gastos Gerais'!$E$4:$E$1076),-('Gastos Gerais'!$C$4:$C$1076))</f>
        <v>14285.714285714286</v>
      </c>
      <c r="U25" s="147">
        <f>SUMPRODUCT(-('Gastos Gerais'!$F$4:$F$1076='Gastos das Atividades'!$B25),-('Gastos das Atividades'!U$1&gt;='Gastos Gerais'!$D$4:$D$1076),-('Gastos das Atividades'!U$1&lt;='Gastos Gerais'!$E$4:$E$1076),-('Gastos Gerais'!$C$4:$C$1076))</f>
        <v>14285.714285714286</v>
      </c>
      <c r="V25" s="147">
        <f>SUMPRODUCT(-('Gastos Gerais'!$F$4:$F$1076='Gastos das Atividades'!$B25),-('Gastos das Atividades'!V$1&gt;='Gastos Gerais'!$D$4:$D$1076),-('Gastos das Atividades'!V$1&lt;='Gastos Gerais'!$E$4:$E$1076),-('Gastos Gerais'!$C$4:$C$1076))</f>
        <v>14285.714285714286</v>
      </c>
      <c r="W25" s="147">
        <f>SUMPRODUCT(-('Gastos Gerais'!$F$4:$F$1076='Gastos das Atividades'!$B25),-('Gastos das Atividades'!W$1&gt;='Gastos Gerais'!$D$4:$D$1076),-('Gastos das Atividades'!W$1&lt;='Gastos Gerais'!$E$4:$E$1076),-('Gastos Gerais'!$C$4:$C$1076))</f>
        <v>5000</v>
      </c>
      <c r="X25" s="147">
        <f>SUMPRODUCT(-('Gastos Gerais'!$F$4:$F$1076='Gastos das Atividades'!$B25),-('Gastos das Atividades'!X$1&gt;='Gastos Gerais'!$D$4:$D$1076),-('Gastos das Atividades'!X$1&lt;='Gastos Gerais'!$E$4:$E$1076),-('Gastos Gerais'!$C$4:$C$1076))</f>
        <v>5000</v>
      </c>
      <c r="Y25" s="147">
        <f>SUMPRODUCT(-('Gastos Gerais'!$F$4:$F$1076='Gastos das Atividades'!$B25),-('Gastos das Atividades'!Y$1&gt;='Gastos Gerais'!$D$4:$D$1076),-('Gastos das Atividades'!Y$1&lt;='Gastos Gerais'!$E$4:$E$1076),-('Gastos Gerais'!$C$4:$C$1076))</f>
        <v>5000</v>
      </c>
      <c r="Z25" s="147">
        <f>SUMPRODUCT(-('Gastos Gerais'!$F$4:$F$1076='Gastos das Atividades'!$B25),-('Gastos das Atividades'!Z$1&gt;='Gastos Gerais'!$D$4:$D$1076),-('Gastos das Atividades'!Z$1&lt;='Gastos Gerais'!$E$4:$E$1076),-('Gastos Gerais'!$C$4:$C$1076))</f>
        <v>5000</v>
      </c>
      <c r="AA25" s="147">
        <f>SUMPRODUCT(-('Gastos Gerais'!$F$4:$F$1076='Gastos das Atividades'!$B25),-('Gastos das Atividades'!AA$1&gt;='Gastos Gerais'!$D$4:$D$1076),-('Gastos das Atividades'!AA$1&lt;='Gastos Gerais'!$E$4:$E$1076),-('Gastos Gerais'!$C$4:$C$1076))</f>
        <v>5000</v>
      </c>
      <c r="AB25" s="147">
        <f>SUMPRODUCT(-('Gastos Gerais'!$F$4:$F$1076='Gastos das Atividades'!$B25),-('Gastos das Atividades'!AB$1&gt;='Gastos Gerais'!$D$4:$D$1076),-('Gastos das Atividades'!AB$1&lt;='Gastos Gerais'!$E$4:$E$1076),-('Gastos Gerais'!$C$4:$C$1076))</f>
        <v>5000</v>
      </c>
      <c r="AC25" s="147">
        <f>SUMPRODUCT(-('Gastos Gerais'!$F$4:$F$1076='Gastos das Atividades'!$B25),-('Gastos das Atividades'!AC$1&gt;='Gastos Gerais'!$D$4:$D$1076),-('Gastos das Atividades'!AC$1&lt;='Gastos Gerais'!$E$4:$E$1076),-('Gastos Gerais'!$C$4:$C$1076))</f>
        <v>5000</v>
      </c>
      <c r="AD25" s="147">
        <f>SUMPRODUCT(-('Gastos Gerais'!$F$4:$F$1076='Gastos das Atividades'!$B25),-('Gastos das Atividades'!AD$1&gt;='Gastos Gerais'!$D$4:$D$1076),-('Gastos das Atividades'!AD$1&lt;='Gastos Gerais'!$E$4:$E$1076),-('Gastos Gerais'!$C$4:$C$1076))</f>
        <v>5000</v>
      </c>
      <c r="AE25" s="147">
        <f>SUMPRODUCT(-('Gastos Gerais'!$F$4:$F$1076='Gastos das Atividades'!$B25),-('Gastos das Atividades'!AE$1&gt;='Gastos Gerais'!$D$4:$D$1076),-('Gastos das Atividades'!AE$1&lt;='Gastos Gerais'!$E$4:$E$1076),-('Gastos Gerais'!$C$4:$C$1076))</f>
        <v>5000</v>
      </c>
      <c r="AF25" s="147">
        <f>SUMPRODUCT(-('Gastos Gerais'!$F$4:$F$1076='Gastos das Atividades'!$B25),-('Gastos das Atividades'!AF$1&gt;='Gastos Gerais'!$D$4:$D$1076),-('Gastos das Atividades'!AF$1&lt;='Gastos Gerais'!$E$4:$E$1076),-('Gastos Gerais'!$C$4:$C$1076))</f>
        <v>5000</v>
      </c>
      <c r="AG25" s="147">
        <f>SUMPRODUCT(-('Gastos Gerais'!$F$4:$F$1076='Gastos das Atividades'!$B25),-('Gastos das Atividades'!AG$1&gt;='Gastos Gerais'!$D$4:$D$1076),-('Gastos das Atividades'!AG$1&lt;='Gastos Gerais'!$E$4:$E$1076),-('Gastos Gerais'!$C$4:$C$1076))</f>
        <v>5000</v>
      </c>
      <c r="AH25" s="147">
        <f>SUMPRODUCT(-('Gastos Gerais'!$F$4:$F$1076='Gastos das Atividades'!$B25),-('Gastos das Atividades'!AH$1&gt;='Gastos Gerais'!$D$4:$D$1076),-('Gastos das Atividades'!AH$1&lt;='Gastos Gerais'!$E$4:$E$1076),-('Gastos Gerais'!$C$4:$C$1076))</f>
        <v>5000</v>
      </c>
      <c r="AI25" s="147">
        <f>SUMPRODUCT(-('Gastos Gerais'!$F$4:$F$1076='Gastos das Atividades'!$B25),-('Gastos das Atividades'!AI$1&gt;='Gastos Gerais'!$D$4:$D$1076),-('Gastos das Atividades'!AI$1&lt;='Gastos Gerais'!$E$4:$E$1076),-('Gastos Gerais'!$C$4:$C$1076))</f>
        <v>0</v>
      </c>
      <c r="AJ25" s="147">
        <f>SUMPRODUCT(-('Gastos Gerais'!$F$4:$F$1076='Gastos das Atividades'!$B25),-('Gastos das Atividades'!AJ$1&gt;='Gastos Gerais'!$D$4:$D$1076),-('Gastos das Atividades'!AJ$1&lt;='Gastos Gerais'!$E$4:$E$1076),-('Gastos Gerais'!$C$4:$C$1076))</f>
        <v>0</v>
      </c>
      <c r="AK25" s="147">
        <f>SUMPRODUCT(-('Gastos Gerais'!$F$4:$F$1076='Gastos das Atividades'!$B25),-('Gastos das Atividades'!AK$1&gt;='Gastos Gerais'!$D$4:$D$1076),-('Gastos das Atividades'!AK$1&lt;='Gastos Gerais'!$E$4:$E$1076),-('Gastos Gerais'!$C$4:$C$1076))</f>
        <v>0</v>
      </c>
      <c r="AL25" s="147">
        <f>SUMPRODUCT(-('Gastos Gerais'!$F$4:$F$1076='Gastos das Atividades'!$B25),-('Gastos das Atividades'!AL$1&gt;='Gastos Gerais'!$D$4:$D$1076),-('Gastos das Atividades'!AL$1&lt;='Gastos Gerais'!$E$4:$E$1076),-('Gastos Gerais'!$C$4:$C$1076))</f>
        <v>0</v>
      </c>
      <c r="AM25" s="147">
        <f>SUMPRODUCT(-('Gastos Gerais'!$F$4:$F$1076='Gastos das Atividades'!$B25),-('Gastos das Atividades'!AM$1&gt;='Gastos Gerais'!$D$4:$D$1076),-('Gastos das Atividades'!AM$1&lt;='Gastos Gerais'!$E$4:$E$1076),-('Gastos Gerais'!$C$4:$C$1076))</f>
        <v>0</v>
      </c>
      <c r="AN25" s="147">
        <f>SUMPRODUCT(-('Gastos Gerais'!$F$4:$F$1076='Gastos das Atividades'!$B25),-('Gastos das Atividades'!AN$1&gt;='Gastos Gerais'!$D$4:$D$1076),-('Gastos das Atividades'!AN$1&lt;='Gastos Gerais'!$E$4:$E$1076),-('Gastos Gerais'!$C$4:$C$1076))</f>
        <v>0</v>
      </c>
      <c r="AO25" s="147">
        <f>SUMPRODUCT(-('Gastos Gerais'!$F$4:$F$1076='Gastos das Atividades'!$B25),-('Gastos das Atividades'!AO$1&gt;='Gastos Gerais'!$D$4:$D$1076),-('Gastos das Atividades'!AO$1&lt;='Gastos Gerais'!$E$4:$E$1076),-('Gastos Gerais'!$C$4:$C$1076))</f>
        <v>0</v>
      </c>
      <c r="AP25" s="147">
        <f>SUMPRODUCT(-('Gastos Gerais'!$F$4:$F$1076='Gastos das Atividades'!$B25),-('Gastos das Atividades'!AP$1&gt;='Gastos Gerais'!$D$4:$D$1076),-('Gastos das Atividades'!AP$1&lt;='Gastos Gerais'!$E$4:$E$1076),-('Gastos Gerais'!$C$4:$C$1076))</f>
        <v>0</v>
      </c>
      <c r="AQ25" s="147">
        <f>SUMPRODUCT(-('Gastos Gerais'!$F$4:$F$1076='Gastos das Atividades'!$B25),-('Gastos das Atividades'!AQ$1&gt;='Gastos Gerais'!$D$4:$D$1076),-('Gastos das Atividades'!AQ$1&lt;='Gastos Gerais'!$E$4:$E$1076),-('Gastos Gerais'!$C$4:$C$1076))</f>
        <v>0</v>
      </c>
      <c r="AR25" s="147">
        <f>SUMPRODUCT(-('Gastos Gerais'!$F$4:$F$1076='Gastos das Atividades'!$B25),-('Gastos das Atividades'!AR$1&gt;='Gastos Gerais'!$D$4:$D$1076),-('Gastos das Atividades'!AR$1&lt;='Gastos Gerais'!$E$4:$E$1076),-('Gastos Gerais'!$C$4:$C$1076))</f>
        <v>0</v>
      </c>
      <c r="AS25" s="147">
        <f>SUMPRODUCT(-('Gastos Gerais'!$F$4:$F$1076='Gastos das Atividades'!$B25),-('Gastos das Atividades'!AS$1&gt;='Gastos Gerais'!$D$4:$D$1076),-('Gastos das Atividades'!AS$1&lt;='Gastos Gerais'!$E$4:$E$1076),-('Gastos Gerais'!$C$4:$C$1076))</f>
        <v>0</v>
      </c>
      <c r="AT25" s="147">
        <f>SUMPRODUCT(-('Gastos Gerais'!$F$4:$F$1076='Gastos das Atividades'!$B25),-('Gastos das Atividades'!AT$1&gt;='Gastos Gerais'!$D$4:$D$1076),-('Gastos das Atividades'!AT$1&lt;='Gastos Gerais'!$E$4:$E$1076),-('Gastos Gerais'!$C$4:$C$1076))</f>
        <v>0</v>
      </c>
      <c r="AU25" s="147">
        <f>SUMPRODUCT(-('Gastos Gerais'!$F$4:$F$1076='Gastos das Atividades'!$B25),-('Gastos das Atividades'!AU$1&gt;='Gastos Gerais'!$D$4:$D$1076),-('Gastos das Atividades'!AU$1&lt;='Gastos Gerais'!$E$4:$E$1076),-('Gastos Gerais'!$C$4:$C$1076))</f>
        <v>0</v>
      </c>
      <c r="AV25" s="147">
        <f>SUMPRODUCT(-('Gastos Gerais'!$F$4:$F$1076='Gastos das Atividades'!$B25),-('Gastos das Atividades'!AV$1&gt;='Gastos Gerais'!$D$4:$D$1076),-('Gastos das Atividades'!AV$1&lt;='Gastos Gerais'!$E$4:$E$1076),-('Gastos Gerais'!$C$4:$C$1076))</f>
        <v>0</v>
      </c>
      <c r="AW25" s="147">
        <f>SUMPRODUCT(-('Gastos Gerais'!$F$4:$F$1076='Gastos das Atividades'!$B25),-('Gastos das Atividades'!AW$1&gt;='Gastos Gerais'!$D$4:$D$1076),-('Gastos das Atividades'!AW$1&lt;='Gastos Gerais'!$E$4:$E$1076),-('Gastos Gerais'!$C$4:$C$1076))</f>
        <v>0</v>
      </c>
      <c r="AX25" s="147">
        <f>SUMPRODUCT(-('Gastos Gerais'!$F$4:$F$1076='Gastos das Atividades'!$B25),-('Gastos das Atividades'!AX$1&gt;='Gastos Gerais'!$D$4:$D$1076),-('Gastos das Atividades'!AX$1&lt;='Gastos Gerais'!$E$4:$E$1076),-('Gastos Gerais'!$C$4:$C$1076))</f>
        <v>0</v>
      </c>
      <c r="AY25" s="147">
        <f>SUMPRODUCT(-('Gastos Gerais'!$F$4:$F$1076='Gastos das Atividades'!$B25),-('Gastos das Atividades'!AY$1&gt;='Gastos Gerais'!$D$4:$D$1076),-('Gastos das Atividades'!AY$1&lt;='Gastos Gerais'!$E$4:$E$1076),-('Gastos Gerais'!$C$4:$C$1076))</f>
        <v>0</v>
      </c>
      <c r="AZ25" s="147">
        <f>SUMPRODUCT(-('Gastos Gerais'!$F$4:$F$1076='Gastos das Atividades'!$B25),-('Gastos das Atividades'!AZ$1&gt;='Gastos Gerais'!$D$4:$D$1076),-('Gastos das Atividades'!AZ$1&lt;='Gastos Gerais'!$E$4:$E$1076),-('Gastos Gerais'!$C$4:$C$1076))</f>
        <v>0</v>
      </c>
      <c r="BA25" s="147">
        <f>SUMPRODUCT(-('Gastos Gerais'!$F$4:$F$1076='Gastos das Atividades'!$B25),-('Gastos das Atividades'!BA$1&gt;='Gastos Gerais'!$D$4:$D$1076),-('Gastos das Atividades'!BA$1&lt;='Gastos Gerais'!$E$4:$E$1076),-('Gastos Gerais'!$C$4:$C$1076))</f>
        <v>0</v>
      </c>
      <c r="BB25" s="147">
        <f>SUMPRODUCT(-('Gastos Gerais'!$F$4:$F$1076='Gastos das Atividades'!$B25),-('Gastos das Atividades'!BB$1&gt;='Gastos Gerais'!$D$4:$D$1076),-('Gastos das Atividades'!BB$1&lt;='Gastos Gerais'!$E$4:$E$1076),-('Gastos Gerais'!$C$4:$C$1076))</f>
        <v>0</v>
      </c>
      <c r="BC25" s="147">
        <f>SUMPRODUCT(-('Gastos Gerais'!$F$4:$F$1076='Gastos das Atividades'!$B25),-('Gastos das Atividades'!BC$1&gt;='Gastos Gerais'!$D$4:$D$1076),-('Gastos das Atividades'!BC$1&lt;='Gastos Gerais'!$E$4:$E$1076),-('Gastos Gerais'!$C$4:$C$1076))</f>
        <v>0</v>
      </c>
      <c r="BD25" s="147">
        <f>SUMPRODUCT(-('Gastos Gerais'!$F$4:$F$1076='Gastos das Atividades'!$B25),-('Gastos das Atividades'!BD$1&gt;='Gastos Gerais'!$D$4:$D$1076),-('Gastos das Atividades'!BD$1&lt;='Gastos Gerais'!$E$4:$E$1076),-('Gastos Gerais'!$C$4:$C$1076))</f>
        <v>0</v>
      </c>
      <c r="BE25" s="147">
        <f>SUMPRODUCT(-('Gastos Gerais'!$F$4:$F$1076='Gastos das Atividades'!$B25),-('Gastos das Atividades'!BE$1&gt;='Gastos Gerais'!$D$4:$D$1076),-('Gastos das Atividades'!BE$1&lt;='Gastos Gerais'!$E$4:$E$1076),-('Gastos Gerais'!$C$4:$C$1076))</f>
        <v>0</v>
      </c>
      <c r="BF25" s="147">
        <f>SUMPRODUCT(-('Gastos Gerais'!$F$4:$F$1076='Gastos das Atividades'!$B25),-('Gastos das Atividades'!BF$1&gt;='Gastos Gerais'!$D$4:$D$1076),-('Gastos das Atividades'!BF$1&lt;='Gastos Gerais'!$E$4:$E$1076),-('Gastos Gerais'!$C$4:$C$1076))</f>
        <v>0</v>
      </c>
      <c r="BG25" s="147">
        <f>SUMPRODUCT(-('Gastos Gerais'!$F$4:$F$1076='Gastos das Atividades'!$B25),-('Gastos das Atividades'!BG$1&gt;='Gastos Gerais'!$D$4:$D$1076),-('Gastos das Atividades'!BG$1&lt;='Gastos Gerais'!$E$4:$E$1076),-('Gastos Gerais'!$C$4:$C$1076))</f>
        <v>0</v>
      </c>
      <c r="BH25" s="147">
        <f>SUMPRODUCT(-('Gastos Gerais'!$F$4:$F$1076='Gastos das Atividades'!$B25),-('Gastos das Atividades'!BH$1&gt;='Gastos Gerais'!$D$4:$D$1076),-('Gastos das Atividades'!BH$1&lt;='Gastos Gerais'!$E$4:$E$1076),-('Gastos Gerais'!$C$4:$C$1076))</f>
        <v>0</v>
      </c>
      <c r="BI25" s="147">
        <f>SUMPRODUCT(-('Gastos Gerais'!$F$4:$F$1076='Gastos das Atividades'!$B25),-('Gastos das Atividades'!BI$1&gt;='Gastos Gerais'!$D$4:$D$1076),-('Gastos das Atividades'!BI$1&lt;='Gastos Gerais'!$E$4:$E$1076),-('Gastos Gerais'!$C$4:$C$1076))</f>
        <v>0</v>
      </c>
      <c r="BJ25" s="147">
        <f>SUMPRODUCT(-('Gastos Gerais'!$F$4:$F$1076='Gastos das Atividades'!$B25),-('Gastos das Atividades'!BJ$1&gt;='Gastos Gerais'!$D$4:$D$1076),-('Gastos das Atividades'!BJ$1&lt;='Gastos Gerais'!$E$4:$E$1076),-('Gastos Gerais'!$C$4:$C$1076))</f>
        <v>0</v>
      </c>
      <c r="BK25" s="295">
        <f t="shared" si="8"/>
        <v>0</v>
      </c>
      <c r="BL25" s="147">
        <f t="shared" si="9"/>
        <v>120000.00000000001</v>
      </c>
      <c r="BM25" s="147">
        <f t="shared" si="10"/>
        <v>40000</v>
      </c>
      <c r="BN25" s="147">
        <f t="shared" si="11"/>
        <v>0</v>
      </c>
      <c r="BO25" s="147">
        <f t="shared" si="12"/>
        <v>0</v>
      </c>
      <c r="BP25" s="296">
        <f t="shared" si="2"/>
        <v>160000</v>
      </c>
      <c r="BQ25" s="152">
        <f t="shared" si="16"/>
        <v>0</v>
      </c>
      <c r="BR25" s="152">
        <f t="shared" si="16"/>
        <v>1.2798066031133409E-2</v>
      </c>
      <c r="BS25" s="152">
        <f t="shared" si="16"/>
        <v>4.2660220103778023E-3</v>
      </c>
      <c r="BT25" s="152">
        <f t="shared" si="16"/>
        <v>0</v>
      </c>
      <c r="BU25" s="152">
        <f t="shared" si="16"/>
        <v>0</v>
      </c>
      <c r="BV25" s="297">
        <f t="shared" si="16"/>
        <v>1.7064088041511209E-2</v>
      </c>
    </row>
    <row r="26" spans="1:74">
      <c r="A26" s="298"/>
      <c r="B26" s="320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295"/>
      <c r="BL26" s="147"/>
      <c r="BM26" s="147"/>
      <c r="BN26" s="147"/>
      <c r="BO26" s="147"/>
      <c r="BP26" s="296"/>
      <c r="BQ26" s="152"/>
      <c r="BR26" s="152"/>
      <c r="BS26" s="152"/>
      <c r="BT26" s="152"/>
      <c r="BU26" s="152"/>
      <c r="BV26" s="297"/>
    </row>
    <row r="27" spans="1:74">
      <c r="A27" s="298">
        <v>17</v>
      </c>
      <c r="B27" s="320" t="s">
        <v>135</v>
      </c>
      <c r="C27" s="147">
        <f>SUMPRODUCT(-('Gastos Gerais'!$F$4:$F$1076='Gastos das Atividades'!$B27),-('Gastos das Atividades'!C$1&gt;='Gastos Gerais'!$D$4:$D$1076),-('Gastos das Atividades'!C$1&lt;='Gastos Gerais'!$E$4:$E$1076),-('Gastos Gerais'!$C$4:$C$1076))</f>
        <v>0</v>
      </c>
      <c r="D27" s="147">
        <f>SUMPRODUCT(-('Gastos Gerais'!$F$4:$F$1076='Gastos das Atividades'!$B27),-('Gastos das Atividades'!D$1&gt;='Gastos Gerais'!$D$4:$D$1076),-('Gastos das Atividades'!D$1&lt;='Gastos Gerais'!$E$4:$E$1076),-('Gastos Gerais'!$C$4:$C$1076))</f>
        <v>0</v>
      </c>
      <c r="E27" s="147">
        <f>SUMPRODUCT(-('Gastos Gerais'!$F$4:$F$1076='Gastos das Atividades'!$B27),-('Gastos das Atividades'!E$1&gt;='Gastos Gerais'!$D$4:$D$1076),-('Gastos das Atividades'!E$1&lt;='Gastos Gerais'!$E$4:$E$1076),-('Gastos Gerais'!$C$4:$C$1076))</f>
        <v>0</v>
      </c>
      <c r="F27" s="147">
        <f>SUMPRODUCT(-('Gastos Gerais'!$F$4:$F$1076='Gastos das Atividades'!$B27),-('Gastos das Atividades'!F$1&gt;='Gastos Gerais'!$D$4:$D$1076),-('Gastos das Atividades'!F$1&lt;='Gastos Gerais'!$E$4:$E$1076),-('Gastos Gerais'!$C$4:$C$1076))</f>
        <v>0</v>
      </c>
      <c r="G27" s="147">
        <f>SUMPRODUCT(-('Gastos Gerais'!$F$4:$F$1076='Gastos das Atividades'!$B27),-('Gastos das Atividades'!G$1&gt;='Gastos Gerais'!$D$4:$D$1076),-('Gastos das Atividades'!G$1&lt;='Gastos Gerais'!$E$4:$E$1076),-('Gastos Gerais'!$C$4:$C$1076))</f>
        <v>0</v>
      </c>
      <c r="H27" s="147">
        <f>SUMPRODUCT(-('Gastos Gerais'!$F$4:$F$1076='Gastos das Atividades'!$B27),-('Gastos das Atividades'!H$1&gt;='Gastos Gerais'!$D$4:$D$1076),-('Gastos das Atividades'!H$1&lt;='Gastos Gerais'!$E$4:$E$1076),-('Gastos Gerais'!$C$4:$C$1076))</f>
        <v>0</v>
      </c>
      <c r="I27" s="147">
        <f>SUMPRODUCT(-('Gastos Gerais'!$F$4:$F$1076='Gastos das Atividades'!$B27),-('Gastos das Atividades'!I$1&gt;='Gastos Gerais'!$D$4:$D$1076),-('Gastos das Atividades'!I$1&lt;='Gastos Gerais'!$E$4:$E$1076),-('Gastos Gerais'!$C$4:$C$1076))</f>
        <v>0</v>
      </c>
      <c r="J27" s="147">
        <f>SUMPRODUCT(-('Gastos Gerais'!$F$4:$F$1076='Gastos das Atividades'!$B27),-('Gastos das Atividades'!J$1&gt;='Gastos Gerais'!$D$4:$D$1076),-('Gastos das Atividades'!J$1&lt;='Gastos Gerais'!$E$4:$E$1076),-('Gastos Gerais'!$C$4:$C$1076))</f>
        <v>0</v>
      </c>
      <c r="K27" s="147">
        <f>SUMPRODUCT(-('Gastos Gerais'!$F$4:$F$1076='Gastos das Atividades'!$B27),-('Gastos das Atividades'!K$1&gt;='Gastos Gerais'!$D$4:$D$1076),-('Gastos das Atividades'!K$1&lt;='Gastos Gerais'!$E$4:$E$1076),-('Gastos Gerais'!$C$4:$C$1076))</f>
        <v>0</v>
      </c>
      <c r="L27" s="147">
        <f>SUMPRODUCT(-('Gastos Gerais'!$F$4:$F$1076='Gastos das Atividades'!$B27),-('Gastos das Atividades'!L$1&gt;='Gastos Gerais'!$D$4:$D$1076),-('Gastos das Atividades'!L$1&lt;='Gastos Gerais'!$E$4:$E$1076),-('Gastos Gerais'!$C$4:$C$1076))</f>
        <v>0</v>
      </c>
      <c r="M27" s="147">
        <f>SUMPRODUCT(-('Gastos Gerais'!$F$4:$F$1076='Gastos das Atividades'!$B27),-('Gastos das Atividades'!M$1&gt;='Gastos Gerais'!$D$4:$D$1076),-('Gastos das Atividades'!M$1&lt;='Gastos Gerais'!$E$4:$E$1076),-('Gastos Gerais'!$C$4:$C$1076))</f>
        <v>0</v>
      </c>
      <c r="N27" s="147">
        <f>SUMPRODUCT(-('Gastos Gerais'!$F$4:$F$1076='Gastos das Atividades'!$B27),-('Gastos das Atividades'!N$1&gt;='Gastos Gerais'!$D$4:$D$1076),-('Gastos das Atividades'!N$1&lt;='Gastos Gerais'!$E$4:$E$1076),-('Gastos Gerais'!$C$4:$C$1076))</f>
        <v>0</v>
      </c>
      <c r="O27" s="147">
        <f>SUMPRODUCT(-('Gastos Gerais'!$F$4:$F$1076='Gastos das Atividades'!$B27),-('Gastos das Atividades'!O$1&gt;='Gastos Gerais'!$D$4:$D$1076),-('Gastos das Atividades'!O$1&lt;='Gastos Gerais'!$E$4:$E$1076),-('Gastos Gerais'!$C$4:$C$1076))</f>
        <v>0</v>
      </c>
      <c r="P27" s="147">
        <f>SUMPRODUCT(-('Gastos Gerais'!$F$4:$F$1076='Gastos das Atividades'!$B27),-('Gastos das Atividades'!P$1&gt;='Gastos Gerais'!$D$4:$D$1076),-('Gastos das Atividades'!P$1&lt;='Gastos Gerais'!$E$4:$E$1076),-('Gastos Gerais'!$C$4:$C$1076))</f>
        <v>0</v>
      </c>
      <c r="Q27" s="147">
        <f>SUMPRODUCT(-('Gastos Gerais'!$F$4:$F$1076='Gastos das Atividades'!$B27),-('Gastos das Atividades'!Q$1&gt;='Gastos Gerais'!$D$4:$D$1076),-('Gastos das Atividades'!Q$1&lt;='Gastos Gerais'!$E$4:$E$1076),-('Gastos Gerais'!$C$4:$C$1076))</f>
        <v>0</v>
      </c>
      <c r="R27" s="147">
        <f>SUMPRODUCT(-('Gastos Gerais'!$F$4:$F$1076='Gastos das Atividades'!$B27),-('Gastos das Atividades'!R$1&gt;='Gastos Gerais'!$D$4:$D$1076),-('Gastos das Atividades'!R$1&lt;='Gastos Gerais'!$E$4:$E$1076),-('Gastos Gerais'!$C$4:$C$1076))</f>
        <v>0</v>
      </c>
      <c r="S27" s="147">
        <f>SUMPRODUCT(-('Gastos Gerais'!$F$4:$F$1076='Gastos das Atividades'!$B27),-('Gastos das Atividades'!S$1&gt;='Gastos Gerais'!$D$4:$D$1076),-('Gastos das Atividades'!S$1&lt;='Gastos Gerais'!$E$4:$E$1076),-('Gastos Gerais'!$C$4:$C$1076))</f>
        <v>0</v>
      </c>
      <c r="T27" s="147">
        <f>SUMPRODUCT(-('Gastos Gerais'!$F$4:$F$1076='Gastos das Atividades'!$B27),-('Gastos das Atividades'!T$1&gt;='Gastos Gerais'!$D$4:$D$1076),-('Gastos das Atividades'!T$1&lt;='Gastos Gerais'!$E$4:$E$1076),-('Gastos Gerais'!$C$4:$C$1076))</f>
        <v>0</v>
      </c>
      <c r="U27" s="147">
        <f>SUMPRODUCT(-('Gastos Gerais'!$F$4:$F$1076='Gastos das Atividades'!$B27),-('Gastos das Atividades'!U$1&gt;='Gastos Gerais'!$D$4:$D$1076),-('Gastos das Atividades'!U$1&lt;='Gastos Gerais'!$E$4:$E$1076),-('Gastos Gerais'!$C$4:$C$1076))</f>
        <v>0</v>
      </c>
      <c r="V27" s="147">
        <f>SUMPRODUCT(-('Gastos Gerais'!$F$4:$F$1076='Gastos das Atividades'!$B27),-('Gastos das Atividades'!V$1&gt;='Gastos Gerais'!$D$4:$D$1076),-('Gastos das Atividades'!V$1&lt;='Gastos Gerais'!$E$4:$E$1076),-('Gastos Gerais'!$C$4:$C$1076))</f>
        <v>0</v>
      </c>
      <c r="W27" s="147">
        <f>SUMPRODUCT(-('Gastos Gerais'!$F$4:$F$1076='Gastos das Atividades'!$B27),-('Gastos das Atividades'!W$1&gt;='Gastos Gerais'!$D$4:$D$1076),-('Gastos das Atividades'!W$1&lt;='Gastos Gerais'!$E$4:$E$1076),-('Gastos Gerais'!$C$4:$C$1076))</f>
        <v>0</v>
      </c>
      <c r="X27" s="147">
        <f>SUMPRODUCT(-('Gastos Gerais'!$F$4:$F$1076='Gastos das Atividades'!$B27),-('Gastos das Atividades'!X$1&gt;='Gastos Gerais'!$D$4:$D$1076),-('Gastos das Atividades'!X$1&lt;='Gastos Gerais'!$E$4:$E$1076),-('Gastos Gerais'!$C$4:$C$1076))</f>
        <v>0</v>
      </c>
      <c r="Y27" s="147">
        <f>SUMPRODUCT(-('Gastos Gerais'!$F$4:$F$1076='Gastos das Atividades'!$B27),-('Gastos das Atividades'!Y$1&gt;='Gastos Gerais'!$D$4:$D$1076),-('Gastos das Atividades'!Y$1&lt;='Gastos Gerais'!$E$4:$E$1076),-('Gastos Gerais'!$C$4:$C$1076))</f>
        <v>0</v>
      </c>
      <c r="Z27" s="147">
        <f>SUMPRODUCT(-('Gastos Gerais'!$F$4:$F$1076='Gastos das Atividades'!$B27),-('Gastos das Atividades'!Z$1&gt;='Gastos Gerais'!$D$4:$D$1076),-('Gastos das Atividades'!Z$1&lt;='Gastos Gerais'!$E$4:$E$1076),-('Gastos Gerais'!$C$4:$C$1076))</f>
        <v>0</v>
      </c>
      <c r="AA27" s="147">
        <f>SUMPRODUCT(-('Gastos Gerais'!$F$4:$F$1076='Gastos das Atividades'!$B27),-('Gastos das Atividades'!AA$1&gt;='Gastos Gerais'!$D$4:$D$1076),-('Gastos das Atividades'!AA$1&lt;='Gastos Gerais'!$E$4:$E$1076),-('Gastos Gerais'!$C$4:$C$1076))</f>
        <v>0</v>
      </c>
      <c r="AB27" s="147">
        <f>SUMPRODUCT(-('Gastos Gerais'!$F$4:$F$1076='Gastos das Atividades'!$B27),-('Gastos das Atividades'!AB$1&gt;='Gastos Gerais'!$D$4:$D$1076),-('Gastos das Atividades'!AB$1&lt;='Gastos Gerais'!$E$4:$E$1076),-('Gastos Gerais'!$C$4:$C$1076))</f>
        <v>0</v>
      </c>
      <c r="AC27" s="147">
        <f>SUMPRODUCT(-('Gastos Gerais'!$F$4:$F$1076='Gastos das Atividades'!$B27),-('Gastos das Atividades'!AC$1&gt;='Gastos Gerais'!$D$4:$D$1076),-('Gastos das Atividades'!AC$1&lt;='Gastos Gerais'!$E$4:$E$1076),-('Gastos Gerais'!$C$4:$C$1076))</f>
        <v>16000</v>
      </c>
      <c r="AD27" s="147">
        <f>SUMPRODUCT(-('Gastos Gerais'!$F$4:$F$1076='Gastos das Atividades'!$B27),-('Gastos das Atividades'!AD$1&gt;='Gastos Gerais'!$D$4:$D$1076),-('Gastos das Atividades'!AD$1&lt;='Gastos Gerais'!$E$4:$E$1076),-('Gastos Gerais'!$C$4:$C$1076))</f>
        <v>0</v>
      </c>
      <c r="AE27" s="147">
        <f>SUMPRODUCT(-('Gastos Gerais'!$F$4:$F$1076='Gastos das Atividades'!$B27),-('Gastos das Atividades'!AE$1&gt;='Gastos Gerais'!$D$4:$D$1076),-('Gastos das Atividades'!AE$1&lt;='Gastos Gerais'!$E$4:$E$1076),-('Gastos Gerais'!$C$4:$C$1076))</f>
        <v>13166.6659</v>
      </c>
      <c r="AF27" s="147">
        <f>SUMPRODUCT(-('Gastos Gerais'!$F$4:$F$1076='Gastos das Atividades'!$B27),-('Gastos das Atividades'!AF$1&gt;='Gastos Gerais'!$D$4:$D$1076),-('Gastos das Atividades'!AF$1&lt;='Gastos Gerais'!$E$4:$E$1076),-('Gastos Gerais'!$C$4:$C$1076))</f>
        <v>13166.6659</v>
      </c>
      <c r="AG27" s="147">
        <f>SUMPRODUCT(-('Gastos Gerais'!$F$4:$F$1076='Gastos das Atividades'!$B27),-('Gastos das Atividades'!AG$1&gt;='Gastos Gerais'!$D$4:$D$1076),-('Gastos das Atividades'!AG$1&lt;='Gastos Gerais'!$E$4:$E$1076),-('Gastos Gerais'!$C$4:$C$1076))</f>
        <v>13166.6659</v>
      </c>
      <c r="AH27" s="147">
        <f>SUMPRODUCT(-('Gastos Gerais'!$F$4:$F$1076='Gastos das Atividades'!$B27),-('Gastos das Atividades'!AH$1&gt;='Gastos Gerais'!$D$4:$D$1076),-('Gastos das Atividades'!AH$1&lt;='Gastos Gerais'!$E$4:$E$1076),-('Gastos Gerais'!$C$4:$C$1076))</f>
        <v>13166.6659</v>
      </c>
      <c r="AI27" s="147">
        <f>SUMPRODUCT(-('Gastos Gerais'!$F$4:$F$1076='Gastos das Atividades'!$B27),-('Gastos das Atividades'!AI$1&gt;='Gastos Gerais'!$D$4:$D$1076),-('Gastos das Atividades'!AI$1&lt;='Gastos Gerais'!$E$4:$E$1076),-('Gastos Gerais'!$C$4:$C$1076))</f>
        <v>13166.6659</v>
      </c>
      <c r="AJ27" s="147">
        <f>SUMPRODUCT(-('Gastos Gerais'!$F$4:$F$1076='Gastos das Atividades'!$B27),-('Gastos das Atividades'!AJ$1&gt;='Gastos Gerais'!$D$4:$D$1076),-('Gastos das Atividades'!AJ$1&lt;='Gastos Gerais'!$E$4:$E$1076),-('Gastos Gerais'!$C$4:$C$1076))</f>
        <v>13166.6659</v>
      </c>
      <c r="AK27" s="147">
        <f>SUMPRODUCT(-('Gastos Gerais'!$F$4:$F$1076='Gastos das Atividades'!$B27),-('Gastos das Atividades'!AK$1&gt;='Gastos Gerais'!$D$4:$D$1076),-('Gastos das Atividades'!AK$1&lt;='Gastos Gerais'!$E$4:$E$1076),-('Gastos Gerais'!$C$4:$C$1076))</f>
        <v>0</v>
      </c>
      <c r="AL27" s="147">
        <f>SUMPRODUCT(-('Gastos Gerais'!$F$4:$F$1076='Gastos das Atividades'!$B27),-('Gastos das Atividades'!AL$1&gt;='Gastos Gerais'!$D$4:$D$1076),-('Gastos das Atividades'!AL$1&lt;='Gastos Gerais'!$E$4:$E$1076),-('Gastos Gerais'!$C$4:$C$1076))</f>
        <v>0</v>
      </c>
      <c r="AM27" s="147">
        <f>SUMPRODUCT(-('Gastos Gerais'!$F$4:$F$1076='Gastos das Atividades'!$B27),-('Gastos das Atividades'!AM$1&gt;='Gastos Gerais'!$D$4:$D$1076),-('Gastos das Atividades'!AM$1&lt;='Gastos Gerais'!$E$4:$E$1076),-('Gastos Gerais'!$C$4:$C$1076))</f>
        <v>0</v>
      </c>
      <c r="AN27" s="147">
        <f>SUMPRODUCT(-('Gastos Gerais'!$F$4:$F$1076='Gastos das Atividades'!$B27),-('Gastos das Atividades'!AN$1&gt;='Gastos Gerais'!$D$4:$D$1076),-('Gastos das Atividades'!AN$1&lt;='Gastos Gerais'!$E$4:$E$1076),-('Gastos Gerais'!$C$4:$C$1076))</f>
        <v>0</v>
      </c>
      <c r="AO27" s="147">
        <f>SUMPRODUCT(-('Gastos Gerais'!$F$4:$F$1076='Gastos das Atividades'!$B27),-('Gastos das Atividades'!AO$1&gt;='Gastos Gerais'!$D$4:$D$1076),-('Gastos das Atividades'!AO$1&lt;='Gastos Gerais'!$E$4:$E$1076),-('Gastos Gerais'!$C$4:$C$1076))</f>
        <v>0</v>
      </c>
      <c r="AP27" s="147">
        <f>SUMPRODUCT(-('Gastos Gerais'!$F$4:$F$1076='Gastos das Atividades'!$B27),-('Gastos das Atividades'!AP$1&gt;='Gastos Gerais'!$D$4:$D$1076),-('Gastos das Atividades'!AP$1&lt;='Gastos Gerais'!$E$4:$E$1076),-('Gastos Gerais'!$C$4:$C$1076))</f>
        <v>0</v>
      </c>
      <c r="AQ27" s="147">
        <f>SUMPRODUCT(-('Gastos Gerais'!$F$4:$F$1076='Gastos das Atividades'!$B27),-('Gastos das Atividades'!AQ$1&gt;='Gastos Gerais'!$D$4:$D$1076),-('Gastos das Atividades'!AQ$1&lt;='Gastos Gerais'!$E$4:$E$1076),-('Gastos Gerais'!$C$4:$C$1076))</f>
        <v>0</v>
      </c>
      <c r="AR27" s="147">
        <f>SUMPRODUCT(-('Gastos Gerais'!$F$4:$F$1076='Gastos das Atividades'!$B27),-('Gastos das Atividades'!AR$1&gt;='Gastos Gerais'!$D$4:$D$1076),-('Gastos das Atividades'!AR$1&lt;='Gastos Gerais'!$E$4:$E$1076),-('Gastos Gerais'!$C$4:$C$1076))</f>
        <v>0</v>
      </c>
      <c r="AS27" s="147">
        <f>SUMPRODUCT(-('Gastos Gerais'!$F$4:$F$1076='Gastos das Atividades'!$B27),-('Gastos das Atividades'!AS$1&gt;='Gastos Gerais'!$D$4:$D$1076),-('Gastos das Atividades'!AS$1&lt;='Gastos Gerais'!$E$4:$E$1076),-('Gastos Gerais'!$C$4:$C$1076))</f>
        <v>0</v>
      </c>
      <c r="AT27" s="147">
        <f>SUMPRODUCT(-('Gastos Gerais'!$F$4:$F$1076='Gastos das Atividades'!$B27),-('Gastos das Atividades'!AT$1&gt;='Gastos Gerais'!$D$4:$D$1076),-('Gastos das Atividades'!AT$1&lt;='Gastos Gerais'!$E$4:$E$1076),-('Gastos Gerais'!$C$4:$C$1076))</f>
        <v>0</v>
      </c>
      <c r="AU27" s="147">
        <f>SUMPRODUCT(-('Gastos Gerais'!$F$4:$F$1076='Gastos das Atividades'!$B27),-('Gastos das Atividades'!AU$1&gt;='Gastos Gerais'!$D$4:$D$1076),-('Gastos das Atividades'!AU$1&lt;='Gastos Gerais'!$E$4:$E$1076),-('Gastos Gerais'!$C$4:$C$1076))</f>
        <v>0</v>
      </c>
      <c r="AV27" s="147">
        <f>SUMPRODUCT(-('Gastos Gerais'!$F$4:$F$1076='Gastos das Atividades'!$B27),-('Gastos das Atividades'!AV$1&gt;='Gastos Gerais'!$D$4:$D$1076),-('Gastos das Atividades'!AV$1&lt;='Gastos Gerais'!$E$4:$E$1076),-('Gastos Gerais'!$C$4:$C$1076))</f>
        <v>0</v>
      </c>
      <c r="AW27" s="147">
        <f>SUMPRODUCT(-('Gastos Gerais'!$F$4:$F$1076='Gastos das Atividades'!$B27),-('Gastos das Atividades'!AW$1&gt;='Gastos Gerais'!$D$4:$D$1076),-('Gastos das Atividades'!AW$1&lt;='Gastos Gerais'!$E$4:$E$1076),-('Gastos Gerais'!$C$4:$C$1076))</f>
        <v>0</v>
      </c>
      <c r="AX27" s="147">
        <f>SUMPRODUCT(-('Gastos Gerais'!$F$4:$F$1076='Gastos das Atividades'!$B27),-('Gastos das Atividades'!AX$1&gt;='Gastos Gerais'!$D$4:$D$1076),-('Gastos das Atividades'!AX$1&lt;='Gastos Gerais'!$E$4:$E$1076),-('Gastos Gerais'!$C$4:$C$1076))</f>
        <v>0</v>
      </c>
      <c r="AY27" s="147">
        <f>SUMPRODUCT(-('Gastos Gerais'!$F$4:$F$1076='Gastos das Atividades'!$B27),-('Gastos das Atividades'!AY$1&gt;='Gastos Gerais'!$D$4:$D$1076),-('Gastos das Atividades'!AY$1&lt;='Gastos Gerais'!$E$4:$E$1076),-('Gastos Gerais'!$C$4:$C$1076))</f>
        <v>0</v>
      </c>
      <c r="AZ27" s="147">
        <f>SUMPRODUCT(-('Gastos Gerais'!$F$4:$F$1076='Gastos das Atividades'!$B27),-('Gastos das Atividades'!AZ$1&gt;='Gastos Gerais'!$D$4:$D$1076),-('Gastos das Atividades'!AZ$1&lt;='Gastos Gerais'!$E$4:$E$1076),-('Gastos Gerais'!$C$4:$C$1076))</f>
        <v>0</v>
      </c>
      <c r="BA27" s="147">
        <f>SUMPRODUCT(-('Gastos Gerais'!$F$4:$F$1076='Gastos das Atividades'!$B27),-('Gastos das Atividades'!BA$1&gt;='Gastos Gerais'!$D$4:$D$1076),-('Gastos das Atividades'!BA$1&lt;='Gastos Gerais'!$E$4:$E$1076),-('Gastos Gerais'!$C$4:$C$1076))</f>
        <v>0</v>
      </c>
      <c r="BB27" s="147">
        <f>SUMPRODUCT(-('Gastos Gerais'!$F$4:$F$1076='Gastos das Atividades'!$B27),-('Gastos das Atividades'!BB$1&gt;='Gastos Gerais'!$D$4:$D$1076),-('Gastos das Atividades'!BB$1&lt;='Gastos Gerais'!$E$4:$E$1076),-('Gastos Gerais'!$C$4:$C$1076))</f>
        <v>0</v>
      </c>
      <c r="BC27" s="147">
        <f>SUMPRODUCT(-('Gastos Gerais'!$F$4:$F$1076='Gastos das Atividades'!$B27),-('Gastos das Atividades'!BC$1&gt;='Gastos Gerais'!$D$4:$D$1076),-('Gastos das Atividades'!BC$1&lt;='Gastos Gerais'!$E$4:$E$1076),-('Gastos Gerais'!$C$4:$C$1076))</f>
        <v>0</v>
      </c>
      <c r="BD27" s="147">
        <f>SUMPRODUCT(-('Gastos Gerais'!$F$4:$F$1076='Gastos das Atividades'!$B27),-('Gastos das Atividades'!BD$1&gt;='Gastos Gerais'!$D$4:$D$1076),-('Gastos das Atividades'!BD$1&lt;='Gastos Gerais'!$E$4:$E$1076),-('Gastos Gerais'!$C$4:$C$1076))</f>
        <v>0</v>
      </c>
      <c r="BE27" s="147">
        <f>SUMPRODUCT(-('Gastos Gerais'!$F$4:$F$1076='Gastos das Atividades'!$B27),-('Gastos das Atividades'!BE$1&gt;='Gastos Gerais'!$D$4:$D$1076),-('Gastos das Atividades'!BE$1&lt;='Gastos Gerais'!$E$4:$E$1076),-('Gastos Gerais'!$C$4:$C$1076))</f>
        <v>0</v>
      </c>
      <c r="BF27" s="147">
        <f>SUMPRODUCT(-('Gastos Gerais'!$F$4:$F$1076='Gastos das Atividades'!$B27),-('Gastos das Atividades'!BF$1&gt;='Gastos Gerais'!$D$4:$D$1076),-('Gastos das Atividades'!BF$1&lt;='Gastos Gerais'!$E$4:$E$1076),-('Gastos Gerais'!$C$4:$C$1076))</f>
        <v>0</v>
      </c>
      <c r="BG27" s="147">
        <f>SUMPRODUCT(-('Gastos Gerais'!$F$4:$F$1076='Gastos das Atividades'!$B27),-('Gastos das Atividades'!BG$1&gt;='Gastos Gerais'!$D$4:$D$1076),-('Gastos das Atividades'!BG$1&lt;='Gastos Gerais'!$E$4:$E$1076),-('Gastos Gerais'!$C$4:$C$1076))</f>
        <v>0</v>
      </c>
      <c r="BH27" s="147">
        <f>SUMPRODUCT(-('Gastos Gerais'!$F$4:$F$1076='Gastos das Atividades'!$B27),-('Gastos das Atividades'!BH$1&gt;='Gastos Gerais'!$D$4:$D$1076),-('Gastos das Atividades'!BH$1&lt;='Gastos Gerais'!$E$4:$E$1076),-('Gastos Gerais'!$C$4:$C$1076))</f>
        <v>0</v>
      </c>
      <c r="BI27" s="147">
        <f>SUMPRODUCT(-('Gastos Gerais'!$F$4:$F$1076='Gastos das Atividades'!$B27),-('Gastos das Atividades'!BI$1&gt;='Gastos Gerais'!$D$4:$D$1076),-('Gastos das Atividades'!BI$1&lt;='Gastos Gerais'!$E$4:$E$1076),-('Gastos Gerais'!$C$4:$C$1076))</f>
        <v>0</v>
      </c>
      <c r="BJ27" s="147">
        <f>SUMPRODUCT(-('Gastos Gerais'!$F$4:$F$1076='Gastos das Atividades'!$B27),-('Gastos das Atividades'!BJ$1&gt;='Gastos Gerais'!$D$4:$D$1076),-('Gastos das Atividades'!BJ$1&lt;='Gastos Gerais'!$E$4:$E$1076),-('Gastos Gerais'!$C$4:$C$1076))</f>
        <v>0</v>
      </c>
      <c r="BK27" s="295">
        <f t="shared" si="8"/>
        <v>0</v>
      </c>
      <c r="BL27" s="147">
        <f t="shared" si="9"/>
        <v>0</v>
      </c>
      <c r="BM27" s="147">
        <f t="shared" si="10"/>
        <v>94999.995399999985</v>
      </c>
      <c r="BN27" s="147">
        <f t="shared" si="11"/>
        <v>0</v>
      </c>
      <c r="BO27" s="147">
        <f t="shared" si="12"/>
        <v>0</v>
      </c>
      <c r="BP27" s="296">
        <f t="shared" si="2"/>
        <v>94999.995399999985</v>
      </c>
      <c r="BQ27" s="152">
        <f t="shared" ref="BQ27:BQ40" si="17">IF($BP$41=0,0,BK27/$BP$41)</f>
        <v>0</v>
      </c>
      <c r="BR27" s="152">
        <f t="shared" ref="BR27:BR40" si="18">IF($BP$41=0,0,BL27/$BP$41)</f>
        <v>0</v>
      </c>
      <c r="BS27" s="152">
        <f t="shared" ref="BS27:BS40" si="19">IF($BP$41=0,0,BM27/$BP$41)</f>
        <v>1.0131801784054748E-2</v>
      </c>
      <c r="BT27" s="152">
        <f t="shared" ref="BT27:BT40" si="20">IF($BP$41=0,0,BN27/$BP$41)</f>
        <v>0</v>
      </c>
      <c r="BU27" s="152">
        <f t="shared" ref="BU27:BU40" si="21">IF($BP$41=0,0,BO27/$BP$41)</f>
        <v>0</v>
      </c>
      <c r="BV27" s="297">
        <f t="shared" ref="BV27:BV40" si="22">IF($BP$41=0,0,BP27/$BP$41)</f>
        <v>1.0131801784054748E-2</v>
      </c>
    </row>
    <row r="28" spans="1:74">
      <c r="A28" s="298">
        <v>18</v>
      </c>
      <c r="B28" s="320" t="s">
        <v>136</v>
      </c>
      <c r="C28" s="147">
        <f>SUMPRODUCT(-('Gastos Gerais'!$F$4:$F$1076='Gastos das Atividades'!$B28),-('Gastos das Atividades'!C$1&gt;='Gastos Gerais'!$D$4:$D$1076),-('Gastos das Atividades'!C$1&lt;='Gastos Gerais'!$E$4:$E$1076),-('Gastos Gerais'!$C$4:$C$1076))</f>
        <v>0</v>
      </c>
      <c r="D28" s="147">
        <f>SUMPRODUCT(-('Gastos Gerais'!$F$4:$F$1076='Gastos das Atividades'!$B28),-('Gastos das Atividades'!D$1&gt;='Gastos Gerais'!$D$4:$D$1076),-('Gastos das Atividades'!D$1&lt;='Gastos Gerais'!$E$4:$E$1076),-('Gastos Gerais'!$C$4:$C$1076))</f>
        <v>0</v>
      </c>
      <c r="E28" s="147">
        <f>SUMPRODUCT(-('Gastos Gerais'!$F$4:$F$1076='Gastos das Atividades'!$B28),-('Gastos das Atividades'!E$1&gt;='Gastos Gerais'!$D$4:$D$1076),-('Gastos das Atividades'!E$1&lt;='Gastos Gerais'!$E$4:$E$1076),-('Gastos Gerais'!$C$4:$C$1076))</f>
        <v>0</v>
      </c>
      <c r="F28" s="147">
        <f>SUMPRODUCT(-('Gastos Gerais'!$F$4:$F$1076='Gastos das Atividades'!$B28),-('Gastos das Atividades'!F$1&gt;='Gastos Gerais'!$D$4:$D$1076),-('Gastos das Atividades'!F$1&lt;='Gastos Gerais'!$E$4:$E$1076),-('Gastos Gerais'!$C$4:$C$1076))</f>
        <v>0</v>
      </c>
      <c r="G28" s="147">
        <f>SUMPRODUCT(-('Gastos Gerais'!$F$4:$F$1076='Gastos das Atividades'!$B28),-('Gastos das Atividades'!G$1&gt;='Gastos Gerais'!$D$4:$D$1076),-('Gastos das Atividades'!G$1&lt;='Gastos Gerais'!$E$4:$E$1076),-('Gastos Gerais'!$C$4:$C$1076))</f>
        <v>0</v>
      </c>
      <c r="H28" s="147">
        <f>SUMPRODUCT(-('Gastos Gerais'!$F$4:$F$1076='Gastos das Atividades'!$B28),-('Gastos das Atividades'!H$1&gt;='Gastos Gerais'!$D$4:$D$1076),-('Gastos das Atividades'!H$1&lt;='Gastos Gerais'!$E$4:$E$1076),-('Gastos Gerais'!$C$4:$C$1076))</f>
        <v>0</v>
      </c>
      <c r="I28" s="147">
        <f>SUMPRODUCT(-('Gastos Gerais'!$F$4:$F$1076='Gastos das Atividades'!$B28),-('Gastos das Atividades'!I$1&gt;='Gastos Gerais'!$D$4:$D$1076),-('Gastos das Atividades'!I$1&lt;='Gastos Gerais'!$E$4:$E$1076),-('Gastos Gerais'!$C$4:$C$1076))</f>
        <v>0</v>
      </c>
      <c r="J28" s="147">
        <f>SUMPRODUCT(-('Gastos Gerais'!$F$4:$F$1076='Gastos das Atividades'!$B28),-('Gastos das Atividades'!J$1&gt;='Gastos Gerais'!$D$4:$D$1076),-('Gastos das Atividades'!J$1&lt;='Gastos Gerais'!$E$4:$E$1076),-('Gastos Gerais'!$C$4:$C$1076))</f>
        <v>0</v>
      </c>
      <c r="K28" s="147">
        <f>SUMPRODUCT(-('Gastos Gerais'!$F$4:$F$1076='Gastos das Atividades'!$B28),-('Gastos das Atividades'!K$1&gt;='Gastos Gerais'!$D$4:$D$1076),-('Gastos das Atividades'!K$1&lt;='Gastos Gerais'!$E$4:$E$1076),-('Gastos Gerais'!$C$4:$C$1076))</f>
        <v>0</v>
      </c>
      <c r="L28" s="147">
        <f>SUMPRODUCT(-('Gastos Gerais'!$F$4:$F$1076='Gastos das Atividades'!$B28),-('Gastos das Atividades'!L$1&gt;='Gastos Gerais'!$D$4:$D$1076),-('Gastos das Atividades'!L$1&lt;='Gastos Gerais'!$E$4:$E$1076),-('Gastos Gerais'!$C$4:$C$1076))</f>
        <v>0</v>
      </c>
      <c r="M28" s="147">
        <f>SUMPRODUCT(-('Gastos Gerais'!$F$4:$F$1076='Gastos das Atividades'!$B28),-('Gastos das Atividades'!M$1&gt;='Gastos Gerais'!$D$4:$D$1076),-('Gastos das Atividades'!M$1&lt;='Gastos Gerais'!$E$4:$E$1076),-('Gastos Gerais'!$C$4:$C$1076))</f>
        <v>0</v>
      </c>
      <c r="N28" s="147">
        <f>SUMPRODUCT(-('Gastos Gerais'!$F$4:$F$1076='Gastos das Atividades'!$B28),-('Gastos das Atividades'!N$1&gt;='Gastos Gerais'!$D$4:$D$1076),-('Gastos das Atividades'!N$1&lt;='Gastos Gerais'!$E$4:$E$1076),-('Gastos Gerais'!$C$4:$C$1076))</f>
        <v>0</v>
      </c>
      <c r="O28" s="147">
        <f>SUMPRODUCT(-('Gastos Gerais'!$F$4:$F$1076='Gastos das Atividades'!$B28),-('Gastos das Atividades'!O$1&gt;='Gastos Gerais'!$D$4:$D$1076),-('Gastos das Atividades'!O$1&lt;='Gastos Gerais'!$E$4:$E$1076),-('Gastos Gerais'!$C$4:$C$1076))</f>
        <v>0</v>
      </c>
      <c r="P28" s="147">
        <f>SUMPRODUCT(-('Gastos Gerais'!$F$4:$F$1076='Gastos das Atividades'!$B28),-('Gastos das Atividades'!P$1&gt;='Gastos Gerais'!$D$4:$D$1076),-('Gastos das Atividades'!P$1&lt;='Gastos Gerais'!$E$4:$E$1076),-('Gastos Gerais'!$C$4:$C$1076))</f>
        <v>0</v>
      </c>
      <c r="Q28" s="147">
        <f>SUMPRODUCT(-('Gastos Gerais'!$F$4:$F$1076='Gastos das Atividades'!$B28),-('Gastos das Atividades'!Q$1&gt;='Gastos Gerais'!$D$4:$D$1076),-('Gastos das Atividades'!Q$1&lt;='Gastos Gerais'!$E$4:$E$1076),-('Gastos Gerais'!$C$4:$C$1076))</f>
        <v>0</v>
      </c>
      <c r="R28" s="147">
        <f>SUMPRODUCT(-('Gastos Gerais'!$F$4:$F$1076='Gastos das Atividades'!$B28),-('Gastos das Atividades'!R$1&gt;='Gastos Gerais'!$D$4:$D$1076),-('Gastos das Atividades'!R$1&lt;='Gastos Gerais'!$E$4:$E$1076),-('Gastos Gerais'!$C$4:$C$1076))</f>
        <v>0</v>
      </c>
      <c r="S28" s="147">
        <f>SUMPRODUCT(-('Gastos Gerais'!$F$4:$F$1076='Gastos das Atividades'!$B28),-('Gastos das Atividades'!S$1&gt;='Gastos Gerais'!$D$4:$D$1076),-('Gastos das Atividades'!S$1&lt;='Gastos Gerais'!$E$4:$E$1076),-('Gastos Gerais'!$C$4:$C$1076))</f>
        <v>0</v>
      </c>
      <c r="T28" s="147">
        <f>SUMPRODUCT(-('Gastos Gerais'!$F$4:$F$1076='Gastos das Atividades'!$B28),-('Gastos das Atividades'!T$1&gt;='Gastos Gerais'!$D$4:$D$1076),-('Gastos das Atividades'!T$1&lt;='Gastos Gerais'!$E$4:$E$1076),-('Gastos Gerais'!$C$4:$C$1076))</f>
        <v>0</v>
      </c>
      <c r="U28" s="147">
        <f>SUMPRODUCT(-('Gastos Gerais'!$F$4:$F$1076='Gastos das Atividades'!$B28),-('Gastos das Atividades'!U$1&gt;='Gastos Gerais'!$D$4:$D$1076),-('Gastos das Atividades'!U$1&lt;='Gastos Gerais'!$E$4:$E$1076),-('Gastos Gerais'!$C$4:$C$1076))</f>
        <v>0</v>
      </c>
      <c r="V28" s="147">
        <f>SUMPRODUCT(-('Gastos Gerais'!$F$4:$F$1076='Gastos das Atividades'!$B28),-('Gastos das Atividades'!V$1&gt;='Gastos Gerais'!$D$4:$D$1076),-('Gastos das Atividades'!V$1&lt;='Gastos Gerais'!$E$4:$E$1076),-('Gastos Gerais'!$C$4:$C$1076))</f>
        <v>0</v>
      </c>
      <c r="W28" s="147">
        <f>SUMPRODUCT(-('Gastos Gerais'!$F$4:$F$1076='Gastos das Atividades'!$B28),-('Gastos das Atividades'!W$1&gt;='Gastos Gerais'!$D$4:$D$1076),-('Gastos das Atividades'!W$1&lt;='Gastos Gerais'!$E$4:$E$1076),-('Gastos Gerais'!$C$4:$C$1076))</f>
        <v>0</v>
      </c>
      <c r="X28" s="147">
        <f>SUMPRODUCT(-('Gastos Gerais'!$F$4:$F$1076='Gastos das Atividades'!$B28),-('Gastos das Atividades'!X$1&gt;='Gastos Gerais'!$D$4:$D$1076),-('Gastos das Atividades'!X$1&lt;='Gastos Gerais'!$E$4:$E$1076),-('Gastos Gerais'!$C$4:$C$1076))</f>
        <v>0</v>
      </c>
      <c r="Y28" s="147">
        <f>SUMPRODUCT(-('Gastos Gerais'!$F$4:$F$1076='Gastos das Atividades'!$B28),-('Gastos das Atividades'!Y$1&gt;='Gastos Gerais'!$D$4:$D$1076),-('Gastos das Atividades'!Y$1&lt;='Gastos Gerais'!$E$4:$E$1076),-('Gastos Gerais'!$C$4:$C$1076))</f>
        <v>0</v>
      </c>
      <c r="Z28" s="147">
        <f>SUMPRODUCT(-('Gastos Gerais'!$F$4:$F$1076='Gastos das Atividades'!$B28),-('Gastos das Atividades'!Z$1&gt;='Gastos Gerais'!$D$4:$D$1076),-('Gastos das Atividades'!Z$1&lt;='Gastos Gerais'!$E$4:$E$1076),-('Gastos Gerais'!$C$4:$C$1076))</f>
        <v>0</v>
      </c>
      <c r="AA28" s="147">
        <f>SUMPRODUCT(-('Gastos Gerais'!$F$4:$F$1076='Gastos das Atividades'!$B28),-('Gastos das Atividades'!AA$1&gt;='Gastos Gerais'!$D$4:$D$1076),-('Gastos das Atividades'!AA$1&lt;='Gastos Gerais'!$E$4:$E$1076),-('Gastos Gerais'!$C$4:$C$1076))</f>
        <v>0</v>
      </c>
      <c r="AB28" s="147">
        <f>SUMPRODUCT(-('Gastos Gerais'!$F$4:$F$1076='Gastos das Atividades'!$B28),-('Gastos das Atividades'!AB$1&gt;='Gastos Gerais'!$D$4:$D$1076),-('Gastos das Atividades'!AB$1&lt;='Gastos Gerais'!$E$4:$E$1076),-('Gastos Gerais'!$C$4:$C$1076))</f>
        <v>0</v>
      </c>
      <c r="AC28" s="147">
        <f>SUMPRODUCT(-('Gastos Gerais'!$F$4:$F$1076='Gastos das Atividades'!$B28),-('Gastos das Atividades'!AC$1&gt;='Gastos Gerais'!$D$4:$D$1076),-('Gastos das Atividades'!AC$1&lt;='Gastos Gerais'!$E$4:$E$1076),-('Gastos Gerais'!$C$4:$C$1076))</f>
        <v>0</v>
      </c>
      <c r="AD28" s="147">
        <f>SUMPRODUCT(-('Gastos Gerais'!$F$4:$F$1076='Gastos das Atividades'!$B28),-('Gastos das Atividades'!AD$1&gt;='Gastos Gerais'!$D$4:$D$1076),-('Gastos das Atividades'!AD$1&lt;='Gastos Gerais'!$E$4:$E$1076),-('Gastos Gerais'!$C$4:$C$1076))</f>
        <v>0</v>
      </c>
      <c r="AE28" s="147">
        <f>SUMPRODUCT(-('Gastos Gerais'!$F$4:$F$1076='Gastos das Atividades'!$B28),-('Gastos das Atividades'!AE$1&gt;='Gastos Gerais'!$D$4:$D$1076),-('Gastos das Atividades'!AE$1&lt;='Gastos Gerais'!$E$4:$E$1076),-('Gastos Gerais'!$C$4:$C$1076))</f>
        <v>0</v>
      </c>
      <c r="AF28" s="147">
        <f>SUMPRODUCT(-('Gastos Gerais'!$F$4:$F$1076='Gastos das Atividades'!$B28),-('Gastos das Atividades'!AF$1&gt;='Gastos Gerais'!$D$4:$D$1076),-('Gastos das Atividades'!AF$1&lt;='Gastos Gerais'!$E$4:$E$1076),-('Gastos Gerais'!$C$4:$C$1076))</f>
        <v>0</v>
      </c>
      <c r="AG28" s="147">
        <f>SUMPRODUCT(-('Gastos Gerais'!$F$4:$F$1076='Gastos das Atividades'!$B28),-('Gastos das Atividades'!AG$1&gt;='Gastos Gerais'!$D$4:$D$1076),-('Gastos das Atividades'!AG$1&lt;='Gastos Gerais'!$E$4:$E$1076),-('Gastos Gerais'!$C$4:$C$1076))</f>
        <v>0</v>
      </c>
      <c r="AH28" s="147">
        <f>SUMPRODUCT(-('Gastos Gerais'!$F$4:$F$1076='Gastos das Atividades'!$B28),-('Gastos das Atividades'!AH$1&gt;='Gastos Gerais'!$D$4:$D$1076),-('Gastos das Atividades'!AH$1&lt;='Gastos Gerais'!$E$4:$E$1076),-('Gastos Gerais'!$C$4:$C$1076))</f>
        <v>0</v>
      </c>
      <c r="AI28" s="147">
        <f>SUMPRODUCT(-('Gastos Gerais'!$F$4:$F$1076='Gastos das Atividades'!$B28),-('Gastos das Atividades'!AI$1&gt;='Gastos Gerais'!$D$4:$D$1076),-('Gastos das Atividades'!AI$1&lt;='Gastos Gerais'!$E$4:$E$1076),-('Gastos Gerais'!$C$4:$C$1076))</f>
        <v>0</v>
      </c>
      <c r="AJ28" s="147">
        <f>SUMPRODUCT(-('Gastos Gerais'!$F$4:$F$1076='Gastos das Atividades'!$B28),-('Gastos das Atividades'!AJ$1&gt;='Gastos Gerais'!$D$4:$D$1076),-('Gastos das Atividades'!AJ$1&lt;='Gastos Gerais'!$E$4:$E$1076),-('Gastos Gerais'!$C$4:$C$1076))</f>
        <v>0</v>
      </c>
      <c r="AK28" s="147">
        <f>SUMPRODUCT(-('Gastos Gerais'!$F$4:$F$1076='Gastos das Atividades'!$B28),-('Gastos das Atividades'!AK$1&gt;='Gastos Gerais'!$D$4:$D$1076),-('Gastos das Atividades'!AK$1&lt;='Gastos Gerais'!$E$4:$E$1076),-('Gastos Gerais'!$C$4:$C$1076))</f>
        <v>13500</v>
      </c>
      <c r="AL28" s="147">
        <f>SUMPRODUCT(-('Gastos Gerais'!$F$4:$F$1076='Gastos das Atividades'!$B28),-('Gastos das Atividades'!AL$1&gt;='Gastos Gerais'!$D$4:$D$1076),-('Gastos das Atividades'!AL$1&lt;='Gastos Gerais'!$E$4:$E$1076),-('Gastos Gerais'!$C$4:$C$1076))</f>
        <v>13500</v>
      </c>
      <c r="AM28" s="147">
        <f>SUMPRODUCT(-('Gastos Gerais'!$F$4:$F$1076='Gastos das Atividades'!$B28),-('Gastos das Atividades'!AM$1&gt;='Gastos Gerais'!$D$4:$D$1076),-('Gastos das Atividades'!AM$1&lt;='Gastos Gerais'!$E$4:$E$1076),-('Gastos Gerais'!$C$4:$C$1076))</f>
        <v>13500</v>
      </c>
      <c r="AN28" s="147">
        <f>SUMPRODUCT(-('Gastos Gerais'!$F$4:$F$1076='Gastos das Atividades'!$B28),-('Gastos das Atividades'!AN$1&gt;='Gastos Gerais'!$D$4:$D$1076),-('Gastos das Atividades'!AN$1&lt;='Gastos Gerais'!$E$4:$E$1076),-('Gastos Gerais'!$C$4:$C$1076))</f>
        <v>13500</v>
      </c>
      <c r="AO28" s="147">
        <f>SUMPRODUCT(-('Gastos Gerais'!$F$4:$F$1076='Gastos das Atividades'!$B28),-('Gastos das Atividades'!AO$1&gt;='Gastos Gerais'!$D$4:$D$1076),-('Gastos das Atividades'!AO$1&lt;='Gastos Gerais'!$E$4:$E$1076),-('Gastos Gerais'!$C$4:$C$1076))</f>
        <v>13500</v>
      </c>
      <c r="AP28" s="147">
        <f>SUMPRODUCT(-('Gastos Gerais'!$F$4:$F$1076='Gastos das Atividades'!$B28),-('Gastos das Atividades'!AP$1&gt;='Gastos Gerais'!$D$4:$D$1076),-('Gastos das Atividades'!AP$1&lt;='Gastos Gerais'!$E$4:$E$1076),-('Gastos Gerais'!$C$4:$C$1076))</f>
        <v>52500</v>
      </c>
      <c r="AQ28" s="147">
        <f>SUMPRODUCT(-('Gastos Gerais'!$F$4:$F$1076='Gastos das Atividades'!$B28),-('Gastos das Atividades'!AQ$1&gt;='Gastos Gerais'!$D$4:$D$1076),-('Gastos das Atividades'!AQ$1&lt;='Gastos Gerais'!$E$4:$E$1076),-('Gastos Gerais'!$C$4:$C$1076))</f>
        <v>0</v>
      </c>
      <c r="AR28" s="147">
        <f>SUMPRODUCT(-('Gastos Gerais'!$F$4:$F$1076='Gastos das Atividades'!$B28),-('Gastos das Atividades'!AR$1&gt;='Gastos Gerais'!$D$4:$D$1076),-('Gastos das Atividades'!AR$1&lt;='Gastos Gerais'!$E$4:$E$1076),-('Gastos Gerais'!$C$4:$C$1076))</f>
        <v>0</v>
      </c>
      <c r="AS28" s="147">
        <f>SUMPRODUCT(-('Gastos Gerais'!$F$4:$F$1076='Gastos das Atividades'!$B28),-('Gastos das Atividades'!AS$1&gt;='Gastos Gerais'!$D$4:$D$1076),-('Gastos das Atividades'!AS$1&lt;='Gastos Gerais'!$E$4:$E$1076),-('Gastos Gerais'!$C$4:$C$1076))</f>
        <v>0</v>
      </c>
      <c r="AT28" s="147">
        <f>SUMPRODUCT(-('Gastos Gerais'!$F$4:$F$1076='Gastos das Atividades'!$B28),-('Gastos das Atividades'!AT$1&gt;='Gastos Gerais'!$D$4:$D$1076),-('Gastos das Atividades'!AT$1&lt;='Gastos Gerais'!$E$4:$E$1076),-('Gastos Gerais'!$C$4:$C$1076))</f>
        <v>0</v>
      </c>
      <c r="AU28" s="147">
        <f>SUMPRODUCT(-('Gastos Gerais'!$F$4:$F$1076='Gastos das Atividades'!$B28),-('Gastos das Atividades'!AU$1&gt;='Gastos Gerais'!$D$4:$D$1076),-('Gastos das Atividades'!AU$1&lt;='Gastos Gerais'!$E$4:$E$1076),-('Gastos Gerais'!$C$4:$C$1076))</f>
        <v>0</v>
      </c>
      <c r="AV28" s="147">
        <f>SUMPRODUCT(-('Gastos Gerais'!$F$4:$F$1076='Gastos das Atividades'!$B28),-('Gastos das Atividades'!AV$1&gt;='Gastos Gerais'!$D$4:$D$1076),-('Gastos das Atividades'!AV$1&lt;='Gastos Gerais'!$E$4:$E$1076),-('Gastos Gerais'!$C$4:$C$1076))</f>
        <v>0</v>
      </c>
      <c r="AW28" s="147">
        <f>SUMPRODUCT(-('Gastos Gerais'!$F$4:$F$1076='Gastos das Atividades'!$B28),-('Gastos das Atividades'!AW$1&gt;='Gastos Gerais'!$D$4:$D$1076),-('Gastos das Atividades'!AW$1&lt;='Gastos Gerais'!$E$4:$E$1076),-('Gastos Gerais'!$C$4:$C$1076))</f>
        <v>0</v>
      </c>
      <c r="AX28" s="147">
        <f>SUMPRODUCT(-('Gastos Gerais'!$F$4:$F$1076='Gastos das Atividades'!$B28),-('Gastos das Atividades'!AX$1&gt;='Gastos Gerais'!$D$4:$D$1076),-('Gastos das Atividades'!AX$1&lt;='Gastos Gerais'!$E$4:$E$1076),-('Gastos Gerais'!$C$4:$C$1076))</f>
        <v>0</v>
      </c>
      <c r="AY28" s="147">
        <f>SUMPRODUCT(-('Gastos Gerais'!$F$4:$F$1076='Gastos das Atividades'!$B28),-('Gastos das Atividades'!AY$1&gt;='Gastos Gerais'!$D$4:$D$1076),-('Gastos das Atividades'!AY$1&lt;='Gastos Gerais'!$E$4:$E$1076),-('Gastos Gerais'!$C$4:$C$1076))</f>
        <v>0</v>
      </c>
      <c r="AZ28" s="147">
        <f>SUMPRODUCT(-('Gastos Gerais'!$F$4:$F$1076='Gastos das Atividades'!$B28),-('Gastos das Atividades'!AZ$1&gt;='Gastos Gerais'!$D$4:$D$1076),-('Gastos das Atividades'!AZ$1&lt;='Gastos Gerais'!$E$4:$E$1076),-('Gastos Gerais'!$C$4:$C$1076))</f>
        <v>0</v>
      </c>
      <c r="BA28" s="147">
        <f>SUMPRODUCT(-('Gastos Gerais'!$F$4:$F$1076='Gastos das Atividades'!$B28),-('Gastos das Atividades'!BA$1&gt;='Gastos Gerais'!$D$4:$D$1076),-('Gastos das Atividades'!BA$1&lt;='Gastos Gerais'!$E$4:$E$1076),-('Gastos Gerais'!$C$4:$C$1076))</f>
        <v>0</v>
      </c>
      <c r="BB28" s="147">
        <f>SUMPRODUCT(-('Gastos Gerais'!$F$4:$F$1076='Gastos das Atividades'!$B28),-('Gastos das Atividades'!BB$1&gt;='Gastos Gerais'!$D$4:$D$1076),-('Gastos das Atividades'!BB$1&lt;='Gastos Gerais'!$E$4:$E$1076),-('Gastos Gerais'!$C$4:$C$1076))</f>
        <v>0</v>
      </c>
      <c r="BC28" s="147">
        <f>SUMPRODUCT(-('Gastos Gerais'!$F$4:$F$1076='Gastos das Atividades'!$B28),-('Gastos das Atividades'!BC$1&gt;='Gastos Gerais'!$D$4:$D$1076),-('Gastos das Atividades'!BC$1&lt;='Gastos Gerais'!$E$4:$E$1076),-('Gastos Gerais'!$C$4:$C$1076))</f>
        <v>0</v>
      </c>
      <c r="BD28" s="147">
        <f>SUMPRODUCT(-('Gastos Gerais'!$F$4:$F$1076='Gastos das Atividades'!$B28),-('Gastos das Atividades'!BD$1&gt;='Gastos Gerais'!$D$4:$D$1076),-('Gastos das Atividades'!BD$1&lt;='Gastos Gerais'!$E$4:$E$1076),-('Gastos Gerais'!$C$4:$C$1076))</f>
        <v>0</v>
      </c>
      <c r="BE28" s="147">
        <f>SUMPRODUCT(-('Gastos Gerais'!$F$4:$F$1076='Gastos das Atividades'!$B28),-('Gastos das Atividades'!BE$1&gt;='Gastos Gerais'!$D$4:$D$1076),-('Gastos das Atividades'!BE$1&lt;='Gastos Gerais'!$E$4:$E$1076),-('Gastos Gerais'!$C$4:$C$1076))</f>
        <v>0</v>
      </c>
      <c r="BF28" s="147">
        <f>SUMPRODUCT(-('Gastos Gerais'!$F$4:$F$1076='Gastos das Atividades'!$B28),-('Gastos das Atividades'!BF$1&gt;='Gastos Gerais'!$D$4:$D$1076),-('Gastos das Atividades'!BF$1&lt;='Gastos Gerais'!$E$4:$E$1076),-('Gastos Gerais'!$C$4:$C$1076))</f>
        <v>0</v>
      </c>
      <c r="BG28" s="147">
        <f>SUMPRODUCT(-('Gastos Gerais'!$F$4:$F$1076='Gastos das Atividades'!$B28),-('Gastos das Atividades'!BG$1&gt;='Gastos Gerais'!$D$4:$D$1076),-('Gastos das Atividades'!BG$1&lt;='Gastos Gerais'!$E$4:$E$1076),-('Gastos Gerais'!$C$4:$C$1076))</f>
        <v>0</v>
      </c>
      <c r="BH28" s="147">
        <f>SUMPRODUCT(-('Gastos Gerais'!$F$4:$F$1076='Gastos das Atividades'!$B28),-('Gastos das Atividades'!BH$1&gt;='Gastos Gerais'!$D$4:$D$1076),-('Gastos das Atividades'!BH$1&lt;='Gastos Gerais'!$E$4:$E$1076),-('Gastos Gerais'!$C$4:$C$1076))</f>
        <v>0</v>
      </c>
      <c r="BI28" s="147">
        <f>SUMPRODUCT(-('Gastos Gerais'!$F$4:$F$1076='Gastos das Atividades'!$B28),-('Gastos das Atividades'!BI$1&gt;='Gastos Gerais'!$D$4:$D$1076),-('Gastos das Atividades'!BI$1&lt;='Gastos Gerais'!$E$4:$E$1076),-('Gastos Gerais'!$C$4:$C$1076))</f>
        <v>0</v>
      </c>
      <c r="BJ28" s="147">
        <f>SUMPRODUCT(-('Gastos Gerais'!$F$4:$F$1076='Gastos das Atividades'!$B28),-('Gastos das Atividades'!BJ$1&gt;='Gastos Gerais'!$D$4:$D$1076),-('Gastos das Atividades'!BJ$1&lt;='Gastos Gerais'!$E$4:$E$1076),-('Gastos Gerais'!$C$4:$C$1076))</f>
        <v>0</v>
      </c>
      <c r="BK28" s="295">
        <f t="shared" si="8"/>
        <v>0</v>
      </c>
      <c r="BL28" s="147">
        <f t="shared" si="9"/>
        <v>0</v>
      </c>
      <c r="BM28" s="147">
        <f t="shared" si="10"/>
        <v>27000</v>
      </c>
      <c r="BN28" s="147">
        <f t="shared" si="11"/>
        <v>106500</v>
      </c>
      <c r="BO28" s="147">
        <f t="shared" si="12"/>
        <v>0</v>
      </c>
      <c r="BP28" s="296">
        <f t="shared" si="2"/>
        <v>120000</v>
      </c>
      <c r="BQ28" s="152">
        <f t="shared" si="17"/>
        <v>0</v>
      </c>
      <c r="BR28" s="152">
        <f t="shared" si="18"/>
        <v>0</v>
      </c>
      <c r="BS28" s="152">
        <f t="shared" si="19"/>
        <v>2.8795648570050167E-3</v>
      </c>
      <c r="BT28" s="152">
        <f t="shared" si="20"/>
        <v>1.1358283602630899E-2</v>
      </c>
      <c r="BU28" s="152">
        <f t="shared" si="21"/>
        <v>0</v>
      </c>
      <c r="BV28" s="297">
        <f t="shared" si="22"/>
        <v>1.2798066031133407E-2</v>
      </c>
    </row>
    <row r="29" spans="1:74">
      <c r="A29" s="298">
        <v>19</v>
      </c>
      <c r="B29" s="320" t="s">
        <v>137</v>
      </c>
      <c r="C29" s="147">
        <f>SUMPRODUCT(-('Gastos Gerais'!$F$4:$F$1076='Gastos das Atividades'!$B29),-('Gastos das Atividades'!C$1&gt;='Gastos Gerais'!$D$4:$D$1076),-('Gastos das Atividades'!C$1&lt;='Gastos Gerais'!$E$4:$E$1076),-('Gastos Gerais'!$C$4:$C$1076))</f>
        <v>0</v>
      </c>
      <c r="D29" s="147">
        <f>SUMPRODUCT(-('Gastos Gerais'!$F$4:$F$1076='Gastos das Atividades'!$B29),-('Gastos das Atividades'!D$1&gt;='Gastos Gerais'!$D$4:$D$1076),-('Gastos das Atividades'!D$1&lt;='Gastos Gerais'!$E$4:$E$1076),-('Gastos Gerais'!$C$4:$C$1076))</f>
        <v>0</v>
      </c>
      <c r="E29" s="147">
        <f>SUMPRODUCT(-('Gastos Gerais'!$F$4:$F$1076='Gastos das Atividades'!$B29),-('Gastos das Atividades'!E$1&gt;='Gastos Gerais'!$D$4:$D$1076),-('Gastos das Atividades'!E$1&lt;='Gastos Gerais'!$E$4:$E$1076),-('Gastos Gerais'!$C$4:$C$1076))</f>
        <v>0</v>
      </c>
      <c r="F29" s="147">
        <f>SUMPRODUCT(-('Gastos Gerais'!$F$4:$F$1076='Gastos das Atividades'!$B29),-('Gastos das Atividades'!F$1&gt;='Gastos Gerais'!$D$4:$D$1076),-('Gastos das Atividades'!F$1&lt;='Gastos Gerais'!$E$4:$E$1076),-('Gastos Gerais'!$C$4:$C$1076))</f>
        <v>0</v>
      </c>
      <c r="G29" s="147">
        <f>SUMPRODUCT(-('Gastos Gerais'!$F$4:$F$1076='Gastos das Atividades'!$B29),-('Gastos das Atividades'!G$1&gt;='Gastos Gerais'!$D$4:$D$1076),-('Gastos das Atividades'!G$1&lt;='Gastos Gerais'!$E$4:$E$1076),-('Gastos Gerais'!$C$4:$C$1076))</f>
        <v>0</v>
      </c>
      <c r="H29" s="147">
        <f>SUMPRODUCT(-('Gastos Gerais'!$F$4:$F$1076='Gastos das Atividades'!$B29),-('Gastos das Atividades'!H$1&gt;='Gastos Gerais'!$D$4:$D$1076),-('Gastos das Atividades'!H$1&lt;='Gastos Gerais'!$E$4:$E$1076),-('Gastos Gerais'!$C$4:$C$1076))</f>
        <v>0</v>
      </c>
      <c r="I29" s="147">
        <f>SUMPRODUCT(-('Gastos Gerais'!$F$4:$F$1076='Gastos das Atividades'!$B29),-('Gastos das Atividades'!I$1&gt;='Gastos Gerais'!$D$4:$D$1076),-('Gastos das Atividades'!I$1&lt;='Gastos Gerais'!$E$4:$E$1076),-('Gastos Gerais'!$C$4:$C$1076))</f>
        <v>0</v>
      </c>
      <c r="J29" s="147">
        <f>SUMPRODUCT(-('Gastos Gerais'!$F$4:$F$1076='Gastos das Atividades'!$B29),-('Gastos das Atividades'!J$1&gt;='Gastos Gerais'!$D$4:$D$1076),-('Gastos das Atividades'!J$1&lt;='Gastos Gerais'!$E$4:$E$1076),-('Gastos Gerais'!$C$4:$C$1076))</f>
        <v>0</v>
      </c>
      <c r="K29" s="147">
        <f>SUMPRODUCT(-('Gastos Gerais'!$F$4:$F$1076='Gastos das Atividades'!$B29),-('Gastos das Atividades'!K$1&gt;='Gastos Gerais'!$D$4:$D$1076),-('Gastos das Atividades'!K$1&lt;='Gastos Gerais'!$E$4:$E$1076),-('Gastos Gerais'!$C$4:$C$1076))</f>
        <v>0</v>
      </c>
      <c r="L29" s="147">
        <f>SUMPRODUCT(-('Gastos Gerais'!$F$4:$F$1076='Gastos das Atividades'!$B29),-('Gastos das Atividades'!L$1&gt;='Gastos Gerais'!$D$4:$D$1076),-('Gastos das Atividades'!L$1&lt;='Gastos Gerais'!$E$4:$E$1076),-('Gastos Gerais'!$C$4:$C$1076))</f>
        <v>0</v>
      </c>
      <c r="M29" s="147">
        <f>SUMPRODUCT(-('Gastos Gerais'!$F$4:$F$1076='Gastos das Atividades'!$B29),-('Gastos das Atividades'!M$1&gt;='Gastos Gerais'!$D$4:$D$1076),-('Gastos das Atividades'!M$1&lt;='Gastos Gerais'!$E$4:$E$1076),-('Gastos Gerais'!$C$4:$C$1076))</f>
        <v>0</v>
      </c>
      <c r="N29" s="147">
        <f>SUMPRODUCT(-('Gastos Gerais'!$F$4:$F$1076='Gastos das Atividades'!$B29),-('Gastos das Atividades'!N$1&gt;='Gastos Gerais'!$D$4:$D$1076),-('Gastos das Atividades'!N$1&lt;='Gastos Gerais'!$E$4:$E$1076),-('Gastos Gerais'!$C$4:$C$1076))</f>
        <v>0</v>
      </c>
      <c r="O29" s="147">
        <f>SUMPRODUCT(-('Gastos Gerais'!$F$4:$F$1076='Gastos das Atividades'!$B29),-('Gastos das Atividades'!O$1&gt;='Gastos Gerais'!$D$4:$D$1076),-('Gastos das Atividades'!O$1&lt;='Gastos Gerais'!$E$4:$E$1076),-('Gastos Gerais'!$C$4:$C$1076))</f>
        <v>0</v>
      </c>
      <c r="P29" s="147">
        <f>SUMPRODUCT(-('Gastos Gerais'!$F$4:$F$1076='Gastos das Atividades'!$B29),-('Gastos das Atividades'!P$1&gt;='Gastos Gerais'!$D$4:$D$1076),-('Gastos das Atividades'!P$1&lt;='Gastos Gerais'!$E$4:$E$1076),-('Gastos Gerais'!$C$4:$C$1076))</f>
        <v>0</v>
      </c>
      <c r="Q29" s="147">
        <f>SUMPRODUCT(-('Gastos Gerais'!$F$4:$F$1076='Gastos das Atividades'!$B29),-('Gastos das Atividades'!Q$1&gt;='Gastos Gerais'!$D$4:$D$1076),-('Gastos das Atividades'!Q$1&lt;='Gastos Gerais'!$E$4:$E$1076),-('Gastos Gerais'!$C$4:$C$1076))</f>
        <v>0</v>
      </c>
      <c r="R29" s="147">
        <f>SUMPRODUCT(-('Gastos Gerais'!$F$4:$F$1076='Gastos das Atividades'!$B29),-('Gastos das Atividades'!R$1&gt;='Gastos Gerais'!$D$4:$D$1076),-('Gastos das Atividades'!R$1&lt;='Gastos Gerais'!$E$4:$E$1076),-('Gastos Gerais'!$C$4:$C$1076))</f>
        <v>0</v>
      </c>
      <c r="S29" s="147">
        <f>SUMPRODUCT(-('Gastos Gerais'!$F$4:$F$1076='Gastos das Atividades'!$B29),-('Gastos das Atividades'!S$1&gt;='Gastos Gerais'!$D$4:$D$1076),-('Gastos das Atividades'!S$1&lt;='Gastos Gerais'!$E$4:$E$1076),-('Gastos Gerais'!$C$4:$C$1076))</f>
        <v>0</v>
      </c>
      <c r="T29" s="147">
        <f>SUMPRODUCT(-('Gastos Gerais'!$F$4:$F$1076='Gastos das Atividades'!$B29),-('Gastos das Atividades'!T$1&gt;='Gastos Gerais'!$D$4:$D$1076),-('Gastos das Atividades'!T$1&lt;='Gastos Gerais'!$E$4:$E$1076),-('Gastos Gerais'!$C$4:$C$1076))</f>
        <v>0</v>
      </c>
      <c r="U29" s="147">
        <f>SUMPRODUCT(-('Gastos Gerais'!$F$4:$F$1076='Gastos das Atividades'!$B29),-('Gastos das Atividades'!U$1&gt;='Gastos Gerais'!$D$4:$D$1076),-('Gastos das Atividades'!U$1&lt;='Gastos Gerais'!$E$4:$E$1076),-('Gastos Gerais'!$C$4:$C$1076))</f>
        <v>5000</v>
      </c>
      <c r="V29" s="147">
        <f>SUMPRODUCT(-('Gastos Gerais'!$F$4:$F$1076='Gastos das Atividades'!$B29),-('Gastos das Atividades'!V$1&gt;='Gastos Gerais'!$D$4:$D$1076),-('Gastos das Atividades'!V$1&lt;='Gastos Gerais'!$E$4:$E$1076),-('Gastos Gerais'!$C$4:$C$1076))</f>
        <v>5000</v>
      </c>
      <c r="W29" s="147">
        <f>SUMPRODUCT(-('Gastos Gerais'!$F$4:$F$1076='Gastos das Atividades'!$B29),-('Gastos das Atividades'!W$1&gt;='Gastos Gerais'!$D$4:$D$1076),-('Gastos das Atividades'!W$1&lt;='Gastos Gerais'!$E$4:$E$1076),-('Gastos Gerais'!$C$4:$C$1076))</f>
        <v>5000</v>
      </c>
      <c r="X29" s="147">
        <f>SUMPRODUCT(-('Gastos Gerais'!$F$4:$F$1076='Gastos das Atividades'!$B29),-('Gastos das Atividades'!X$1&gt;='Gastos Gerais'!$D$4:$D$1076),-('Gastos das Atividades'!X$1&lt;='Gastos Gerais'!$E$4:$E$1076),-('Gastos Gerais'!$C$4:$C$1076))</f>
        <v>5000</v>
      </c>
      <c r="Y29" s="147">
        <f>SUMPRODUCT(-('Gastos Gerais'!$F$4:$F$1076='Gastos das Atividades'!$B29),-('Gastos das Atividades'!Y$1&gt;='Gastos Gerais'!$D$4:$D$1076),-('Gastos das Atividades'!Y$1&lt;='Gastos Gerais'!$E$4:$E$1076),-('Gastos Gerais'!$C$4:$C$1076))</f>
        <v>0</v>
      </c>
      <c r="Z29" s="147">
        <f>SUMPRODUCT(-('Gastos Gerais'!$F$4:$F$1076='Gastos das Atividades'!$B29),-('Gastos das Atividades'!Z$1&gt;='Gastos Gerais'!$D$4:$D$1076),-('Gastos das Atividades'!Z$1&lt;='Gastos Gerais'!$E$4:$E$1076),-('Gastos Gerais'!$C$4:$C$1076))</f>
        <v>0</v>
      </c>
      <c r="AA29" s="147">
        <f>SUMPRODUCT(-('Gastos Gerais'!$F$4:$F$1076='Gastos das Atividades'!$B29),-('Gastos das Atividades'!AA$1&gt;='Gastos Gerais'!$D$4:$D$1076),-('Gastos das Atividades'!AA$1&lt;='Gastos Gerais'!$E$4:$E$1076),-('Gastos Gerais'!$C$4:$C$1076))</f>
        <v>0</v>
      </c>
      <c r="AB29" s="147">
        <f>SUMPRODUCT(-('Gastos Gerais'!$F$4:$F$1076='Gastos das Atividades'!$B29),-('Gastos das Atividades'!AB$1&gt;='Gastos Gerais'!$D$4:$D$1076),-('Gastos das Atividades'!AB$1&lt;='Gastos Gerais'!$E$4:$E$1076),-('Gastos Gerais'!$C$4:$C$1076))</f>
        <v>0</v>
      </c>
      <c r="AC29" s="147">
        <f>SUMPRODUCT(-('Gastos Gerais'!$F$4:$F$1076='Gastos das Atividades'!$B29),-('Gastos das Atividades'!AC$1&gt;='Gastos Gerais'!$D$4:$D$1076),-('Gastos das Atividades'!AC$1&lt;='Gastos Gerais'!$E$4:$E$1076),-('Gastos Gerais'!$C$4:$C$1076))</f>
        <v>0</v>
      </c>
      <c r="AD29" s="147">
        <f>SUMPRODUCT(-('Gastos Gerais'!$F$4:$F$1076='Gastos das Atividades'!$B29),-('Gastos das Atividades'!AD$1&gt;='Gastos Gerais'!$D$4:$D$1076),-('Gastos das Atividades'!AD$1&lt;='Gastos Gerais'!$E$4:$E$1076),-('Gastos Gerais'!$C$4:$C$1076))</f>
        <v>0</v>
      </c>
      <c r="AE29" s="147">
        <f>SUMPRODUCT(-('Gastos Gerais'!$F$4:$F$1076='Gastos das Atividades'!$B29),-('Gastos das Atividades'!AE$1&gt;='Gastos Gerais'!$D$4:$D$1076),-('Gastos das Atividades'!AE$1&lt;='Gastos Gerais'!$E$4:$E$1076),-('Gastos Gerais'!$C$4:$C$1076))</f>
        <v>0</v>
      </c>
      <c r="AF29" s="147">
        <f>SUMPRODUCT(-('Gastos Gerais'!$F$4:$F$1076='Gastos das Atividades'!$B29),-('Gastos das Atividades'!AF$1&gt;='Gastos Gerais'!$D$4:$D$1076),-('Gastos das Atividades'!AF$1&lt;='Gastos Gerais'!$E$4:$E$1076),-('Gastos Gerais'!$C$4:$C$1076))</f>
        <v>0</v>
      </c>
      <c r="AG29" s="147">
        <f>SUMPRODUCT(-('Gastos Gerais'!$F$4:$F$1076='Gastos das Atividades'!$B29),-('Gastos das Atividades'!AG$1&gt;='Gastos Gerais'!$D$4:$D$1076),-('Gastos das Atividades'!AG$1&lt;='Gastos Gerais'!$E$4:$E$1076),-('Gastos Gerais'!$C$4:$C$1076))</f>
        <v>0</v>
      </c>
      <c r="AH29" s="147">
        <f>SUMPRODUCT(-('Gastos Gerais'!$F$4:$F$1076='Gastos das Atividades'!$B29),-('Gastos das Atividades'!AH$1&gt;='Gastos Gerais'!$D$4:$D$1076),-('Gastos das Atividades'!AH$1&lt;='Gastos Gerais'!$E$4:$E$1076),-('Gastos Gerais'!$C$4:$C$1076))</f>
        <v>0</v>
      </c>
      <c r="AI29" s="147">
        <f>SUMPRODUCT(-('Gastos Gerais'!$F$4:$F$1076='Gastos das Atividades'!$B29),-('Gastos das Atividades'!AI$1&gt;='Gastos Gerais'!$D$4:$D$1076),-('Gastos das Atividades'!AI$1&lt;='Gastos Gerais'!$E$4:$E$1076),-('Gastos Gerais'!$C$4:$C$1076))</f>
        <v>0</v>
      </c>
      <c r="AJ29" s="147">
        <f>SUMPRODUCT(-('Gastos Gerais'!$F$4:$F$1076='Gastos das Atividades'!$B29),-('Gastos das Atividades'!AJ$1&gt;='Gastos Gerais'!$D$4:$D$1076),-('Gastos das Atividades'!AJ$1&lt;='Gastos Gerais'!$E$4:$E$1076),-('Gastos Gerais'!$C$4:$C$1076))</f>
        <v>0</v>
      </c>
      <c r="AK29" s="147">
        <f>SUMPRODUCT(-('Gastos Gerais'!$F$4:$F$1076='Gastos das Atividades'!$B29),-('Gastos das Atividades'!AK$1&gt;='Gastos Gerais'!$D$4:$D$1076),-('Gastos das Atividades'!AK$1&lt;='Gastos Gerais'!$E$4:$E$1076),-('Gastos Gerais'!$C$4:$C$1076))</f>
        <v>0</v>
      </c>
      <c r="AL29" s="147">
        <f>SUMPRODUCT(-('Gastos Gerais'!$F$4:$F$1076='Gastos das Atividades'!$B29),-('Gastos das Atividades'!AL$1&gt;='Gastos Gerais'!$D$4:$D$1076),-('Gastos das Atividades'!AL$1&lt;='Gastos Gerais'!$E$4:$E$1076),-('Gastos Gerais'!$C$4:$C$1076))</f>
        <v>0</v>
      </c>
      <c r="AM29" s="147">
        <f>SUMPRODUCT(-('Gastos Gerais'!$F$4:$F$1076='Gastos das Atividades'!$B29),-('Gastos das Atividades'!AM$1&gt;='Gastos Gerais'!$D$4:$D$1076),-('Gastos das Atividades'!AM$1&lt;='Gastos Gerais'!$E$4:$E$1076),-('Gastos Gerais'!$C$4:$C$1076))</f>
        <v>0</v>
      </c>
      <c r="AN29" s="147">
        <f>SUMPRODUCT(-('Gastos Gerais'!$F$4:$F$1076='Gastos das Atividades'!$B29),-('Gastos das Atividades'!AN$1&gt;='Gastos Gerais'!$D$4:$D$1076),-('Gastos das Atividades'!AN$1&lt;='Gastos Gerais'!$E$4:$E$1076),-('Gastos Gerais'!$C$4:$C$1076))</f>
        <v>0</v>
      </c>
      <c r="AO29" s="147">
        <f>SUMPRODUCT(-('Gastos Gerais'!$F$4:$F$1076='Gastos das Atividades'!$B29),-('Gastos das Atividades'!AO$1&gt;='Gastos Gerais'!$D$4:$D$1076),-('Gastos das Atividades'!AO$1&lt;='Gastos Gerais'!$E$4:$E$1076),-('Gastos Gerais'!$C$4:$C$1076))</f>
        <v>0</v>
      </c>
      <c r="AP29" s="147">
        <f>SUMPRODUCT(-('Gastos Gerais'!$F$4:$F$1076='Gastos das Atividades'!$B29),-('Gastos das Atividades'!AP$1&gt;='Gastos Gerais'!$D$4:$D$1076),-('Gastos das Atividades'!AP$1&lt;='Gastos Gerais'!$E$4:$E$1076),-('Gastos Gerais'!$C$4:$C$1076))</f>
        <v>0</v>
      </c>
      <c r="AQ29" s="147">
        <f>SUMPRODUCT(-('Gastos Gerais'!$F$4:$F$1076='Gastos das Atividades'!$B29),-('Gastos das Atividades'!AQ$1&gt;='Gastos Gerais'!$D$4:$D$1076),-('Gastos das Atividades'!AQ$1&lt;='Gastos Gerais'!$E$4:$E$1076),-('Gastos Gerais'!$C$4:$C$1076))</f>
        <v>0</v>
      </c>
      <c r="AR29" s="147">
        <f>SUMPRODUCT(-('Gastos Gerais'!$F$4:$F$1076='Gastos das Atividades'!$B29),-('Gastos das Atividades'!AR$1&gt;='Gastos Gerais'!$D$4:$D$1076),-('Gastos das Atividades'!AR$1&lt;='Gastos Gerais'!$E$4:$E$1076),-('Gastos Gerais'!$C$4:$C$1076))</f>
        <v>0</v>
      </c>
      <c r="AS29" s="147">
        <f>SUMPRODUCT(-('Gastos Gerais'!$F$4:$F$1076='Gastos das Atividades'!$B29),-('Gastos das Atividades'!AS$1&gt;='Gastos Gerais'!$D$4:$D$1076),-('Gastos das Atividades'!AS$1&lt;='Gastos Gerais'!$E$4:$E$1076),-('Gastos Gerais'!$C$4:$C$1076))</f>
        <v>0</v>
      </c>
      <c r="AT29" s="147">
        <f>SUMPRODUCT(-('Gastos Gerais'!$F$4:$F$1076='Gastos das Atividades'!$B29),-('Gastos das Atividades'!AT$1&gt;='Gastos Gerais'!$D$4:$D$1076),-('Gastos das Atividades'!AT$1&lt;='Gastos Gerais'!$E$4:$E$1076),-('Gastos Gerais'!$C$4:$C$1076))</f>
        <v>0</v>
      </c>
      <c r="AU29" s="147">
        <f>SUMPRODUCT(-('Gastos Gerais'!$F$4:$F$1076='Gastos das Atividades'!$B29),-('Gastos das Atividades'!AU$1&gt;='Gastos Gerais'!$D$4:$D$1076),-('Gastos das Atividades'!AU$1&lt;='Gastos Gerais'!$E$4:$E$1076),-('Gastos Gerais'!$C$4:$C$1076))</f>
        <v>0</v>
      </c>
      <c r="AV29" s="147">
        <f>SUMPRODUCT(-('Gastos Gerais'!$F$4:$F$1076='Gastos das Atividades'!$B29),-('Gastos das Atividades'!AV$1&gt;='Gastos Gerais'!$D$4:$D$1076),-('Gastos das Atividades'!AV$1&lt;='Gastos Gerais'!$E$4:$E$1076),-('Gastos Gerais'!$C$4:$C$1076))</f>
        <v>0</v>
      </c>
      <c r="AW29" s="147">
        <f>SUMPRODUCT(-('Gastos Gerais'!$F$4:$F$1076='Gastos das Atividades'!$B29),-('Gastos das Atividades'!AW$1&gt;='Gastos Gerais'!$D$4:$D$1076),-('Gastos das Atividades'!AW$1&lt;='Gastos Gerais'!$E$4:$E$1076),-('Gastos Gerais'!$C$4:$C$1076))</f>
        <v>0</v>
      </c>
      <c r="AX29" s="147">
        <f>SUMPRODUCT(-('Gastos Gerais'!$F$4:$F$1076='Gastos das Atividades'!$B29),-('Gastos das Atividades'!AX$1&gt;='Gastos Gerais'!$D$4:$D$1076),-('Gastos das Atividades'!AX$1&lt;='Gastos Gerais'!$E$4:$E$1076),-('Gastos Gerais'!$C$4:$C$1076))</f>
        <v>0</v>
      </c>
      <c r="AY29" s="147">
        <f>SUMPRODUCT(-('Gastos Gerais'!$F$4:$F$1076='Gastos das Atividades'!$B29),-('Gastos das Atividades'!AY$1&gt;='Gastos Gerais'!$D$4:$D$1076),-('Gastos das Atividades'!AY$1&lt;='Gastos Gerais'!$E$4:$E$1076),-('Gastos Gerais'!$C$4:$C$1076))</f>
        <v>0</v>
      </c>
      <c r="AZ29" s="147">
        <f>SUMPRODUCT(-('Gastos Gerais'!$F$4:$F$1076='Gastos das Atividades'!$B29),-('Gastos das Atividades'!AZ$1&gt;='Gastos Gerais'!$D$4:$D$1076),-('Gastos das Atividades'!AZ$1&lt;='Gastos Gerais'!$E$4:$E$1076),-('Gastos Gerais'!$C$4:$C$1076))</f>
        <v>0</v>
      </c>
      <c r="BA29" s="147">
        <f>SUMPRODUCT(-('Gastos Gerais'!$F$4:$F$1076='Gastos das Atividades'!$B29),-('Gastos das Atividades'!BA$1&gt;='Gastos Gerais'!$D$4:$D$1076),-('Gastos das Atividades'!BA$1&lt;='Gastos Gerais'!$E$4:$E$1076),-('Gastos Gerais'!$C$4:$C$1076))</f>
        <v>0</v>
      </c>
      <c r="BB29" s="147">
        <f>SUMPRODUCT(-('Gastos Gerais'!$F$4:$F$1076='Gastos das Atividades'!$B29),-('Gastos das Atividades'!BB$1&gt;='Gastos Gerais'!$D$4:$D$1076),-('Gastos das Atividades'!BB$1&lt;='Gastos Gerais'!$E$4:$E$1076),-('Gastos Gerais'!$C$4:$C$1076))</f>
        <v>0</v>
      </c>
      <c r="BC29" s="147">
        <f>SUMPRODUCT(-('Gastos Gerais'!$F$4:$F$1076='Gastos das Atividades'!$B29),-('Gastos das Atividades'!BC$1&gt;='Gastos Gerais'!$D$4:$D$1076),-('Gastos das Atividades'!BC$1&lt;='Gastos Gerais'!$E$4:$E$1076),-('Gastos Gerais'!$C$4:$C$1076))</f>
        <v>0</v>
      </c>
      <c r="BD29" s="147">
        <f>SUMPRODUCT(-('Gastos Gerais'!$F$4:$F$1076='Gastos das Atividades'!$B29),-('Gastos das Atividades'!BD$1&gt;='Gastos Gerais'!$D$4:$D$1076),-('Gastos das Atividades'!BD$1&lt;='Gastos Gerais'!$E$4:$E$1076),-('Gastos Gerais'!$C$4:$C$1076))</f>
        <v>0</v>
      </c>
      <c r="BE29" s="147">
        <f>SUMPRODUCT(-('Gastos Gerais'!$F$4:$F$1076='Gastos das Atividades'!$B29),-('Gastos das Atividades'!BE$1&gt;='Gastos Gerais'!$D$4:$D$1076),-('Gastos das Atividades'!BE$1&lt;='Gastos Gerais'!$E$4:$E$1076),-('Gastos Gerais'!$C$4:$C$1076))</f>
        <v>0</v>
      </c>
      <c r="BF29" s="147">
        <f>SUMPRODUCT(-('Gastos Gerais'!$F$4:$F$1076='Gastos das Atividades'!$B29),-('Gastos das Atividades'!BF$1&gt;='Gastos Gerais'!$D$4:$D$1076),-('Gastos das Atividades'!BF$1&lt;='Gastos Gerais'!$E$4:$E$1076),-('Gastos Gerais'!$C$4:$C$1076))</f>
        <v>0</v>
      </c>
      <c r="BG29" s="147">
        <f>SUMPRODUCT(-('Gastos Gerais'!$F$4:$F$1076='Gastos das Atividades'!$B29),-('Gastos das Atividades'!BG$1&gt;='Gastos Gerais'!$D$4:$D$1076),-('Gastos das Atividades'!BG$1&lt;='Gastos Gerais'!$E$4:$E$1076),-('Gastos Gerais'!$C$4:$C$1076))</f>
        <v>0</v>
      </c>
      <c r="BH29" s="147">
        <f>SUMPRODUCT(-('Gastos Gerais'!$F$4:$F$1076='Gastos das Atividades'!$B29),-('Gastos das Atividades'!BH$1&gt;='Gastos Gerais'!$D$4:$D$1076),-('Gastos das Atividades'!BH$1&lt;='Gastos Gerais'!$E$4:$E$1076),-('Gastos Gerais'!$C$4:$C$1076))</f>
        <v>0</v>
      </c>
      <c r="BI29" s="147">
        <f>SUMPRODUCT(-('Gastos Gerais'!$F$4:$F$1076='Gastos das Atividades'!$B29),-('Gastos das Atividades'!BI$1&gt;='Gastos Gerais'!$D$4:$D$1076),-('Gastos das Atividades'!BI$1&lt;='Gastos Gerais'!$E$4:$E$1076),-('Gastos Gerais'!$C$4:$C$1076))</f>
        <v>0</v>
      </c>
      <c r="BJ29" s="147">
        <f>SUMPRODUCT(-('Gastos Gerais'!$F$4:$F$1076='Gastos das Atividades'!$B29),-('Gastos das Atividades'!BJ$1&gt;='Gastos Gerais'!$D$4:$D$1076),-('Gastos das Atividades'!BJ$1&lt;='Gastos Gerais'!$E$4:$E$1076),-('Gastos Gerais'!$C$4:$C$1076))</f>
        <v>0</v>
      </c>
      <c r="BK29" s="295">
        <f t="shared" si="8"/>
        <v>0</v>
      </c>
      <c r="BL29" s="147">
        <f t="shared" si="9"/>
        <v>20000</v>
      </c>
      <c r="BM29" s="147">
        <f t="shared" si="10"/>
        <v>0</v>
      </c>
      <c r="BN29" s="147">
        <f t="shared" si="11"/>
        <v>0</v>
      </c>
      <c r="BO29" s="147">
        <f t="shared" si="12"/>
        <v>0</v>
      </c>
      <c r="BP29" s="296">
        <f t="shared" si="2"/>
        <v>20000</v>
      </c>
      <c r="BQ29" s="152">
        <f t="shared" si="17"/>
        <v>0</v>
      </c>
      <c r="BR29" s="152">
        <f t="shared" si="18"/>
        <v>2.1330110051889012E-3</v>
      </c>
      <c r="BS29" s="152">
        <f t="shared" si="19"/>
        <v>0</v>
      </c>
      <c r="BT29" s="152">
        <f t="shared" si="20"/>
        <v>0</v>
      </c>
      <c r="BU29" s="152">
        <f t="shared" si="21"/>
        <v>0</v>
      </c>
      <c r="BV29" s="297">
        <f t="shared" si="22"/>
        <v>2.1330110051889012E-3</v>
      </c>
    </row>
    <row r="30" spans="1:74">
      <c r="A30" s="298">
        <v>20</v>
      </c>
      <c r="B30" s="320" t="s">
        <v>138</v>
      </c>
      <c r="C30" s="147">
        <f>SUMPRODUCT(-('Gastos Gerais'!$F$4:$F$1076='Gastos das Atividades'!$B30),-('Gastos das Atividades'!C$1&gt;='Gastos Gerais'!$D$4:$D$1076),-('Gastos das Atividades'!C$1&lt;='Gastos Gerais'!$E$4:$E$1076),-('Gastos Gerais'!$C$4:$C$1076))</f>
        <v>0</v>
      </c>
      <c r="D30" s="147">
        <f>SUMPRODUCT(-('Gastos Gerais'!$F$4:$F$1076='Gastos das Atividades'!$B30),-('Gastos das Atividades'!D$1&gt;='Gastos Gerais'!$D$4:$D$1076),-('Gastos das Atividades'!D$1&lt;='Gastos Gerais'!$E$4:$E$1076),-('Gastos Gerais'!$C$4:$C$1076))</f>
        <v>0</v>
      </c>
      <c r="E30" s="147">
        <f>SUMPRODUCT(-('Gastos Gerais'!$F$4:$F$1076='Gastos das Atividades'!$B30),-('Gastos das Atividades'!E$1&gt;='Gastos Gerais'!$D$4:$D$1076),-('Gastos das Atividades'!E$1&lt;='Gastos Gerais'!$E$4:$E$1076),-('Gastos Gerais'!$C$4:$C$1076))</f>
        <v>0</v>
      </c>
      <c r="F30" s="147">
        <f>SUMPRODUCT(-('Gastos Gerais'!$F$4:$F$1076='Gastos das Atividades'!$B30),-('Gastos das Atividades'!F$1&gt;='Gastos Gerais'!$D$4:$D$1076),-('Gastos das Atividades'!F$1&lt;='Gastos Gerais'!$E$4:$E$1076),-('Gastos Gerais'!$C$4:$C$1076))</f>
        <v>0</v>
      </c>
      <c r="G30" s="147">
        <f>SUMPRODUCT(-('Gastos Gerais'!$F$4:$F$1076='Gastos das Atividades'!$B30),-('Gastos das Atividades'!G$1&gt;='Gastos Gerais'!$D$4:$D$1076),-('Gastos das Atividades'!G$1&lt;='Gastos Gerais'!$E$4:$E$1076),-('Gastos Gerais'!$C$4:$C$1076))</f>
        <v>0</v>
      </c>
      <c r="H30" s="147">
        <f>SUMPRODUCT(-('Gastos Gerais'!$F$4:$F$1076='Gastos das Atividades'!$B30),-('Gastos das Atividades'!H$1&gt;='Gastos Gerais'!$D$4:$D$1076),-('Gastos das Atividades'!H$1&lt;='Gastos Gerais'!$E$4:$E$1076),-('Gastos Gerais'!$C$4:$C$1076))</f>
        <v>0</v>
      </c>
      <c r="I30" s="147">
        <f>SUMPRODUCT(-('Gastos Gerais'!$F$4:$F$1076='Gastos das Atividades'!$B30),-('Gastos das Atividades'!I$1&gt;='Gastos Gerais'!$D$4:$D$1076),-('Gastos das Atividades'!I$1&lt;='Gastos Gerais'!$E$4:$E$1076),-('Gastos Gerais'!$C$4:$C$1076))</f>
        <v>0</v>
      </c>
      <c r="J30" s="147">
        <f>SUMPRODUCT(-('Gastos Gerais'!$F$4:$F$1076='Gastos das Atividades'!$B30),-('Gastos das Atividades'!J$1&gt;='Gastos Gerais'!$D$4:$D$1076),-('Gastos das Atividades'!J$1&lt;='Gastos Gerais'!$E$4:$E$1076),-('Gastos Gerais'!$C$4:$C$1076))</f>
        <v>0</v>
      </c>
      <c r="K30" s="147">
        <f>SUMPRODUCT(-('Gastos Gerais'!$F$4:$F$1076='Gastos das Atividades'!$B30),-('Gastos das Atividades'!K$1&gt;='Gastos Gerais'!$D$4:$D$1076),-('Gastos das Atividades'!K$1&lt;='Gastos Gerais'!$E$4:$E$1076),-('Gastos Gerais'!$C$4:$C$1076))</f>
        <v>0</v>
      </c>
      <c r="L30" s="147">
        <f>SUMPRODUCT(-('Gastos Gerais'!$F$4:$F$1076='Gastos das Atividades'!$B30),-('Gastos das Atividades'!L$1&gt;='Gastos Gerais'!$D$4:$D$1076),-('Gastos das Atividades'!L$1&lt;='Gastos Gerais'!$E$4:$E$1076),-('Gastos Gerais'!$C$4:$C$1076))</f>
        <v>0</v>
      </c>
      <c r="M30" s="147">
        <f>SUMPRODUCT(-('Gastos Gerais'!$F$4:$F$1076='Gastos das Atividades'!$B30),-('Gastos das Atividades'!M$1&gt;='Gastos Gerais'!$D$4:$D$1076),-('Gastos das Atividades'!M$1&lt;='Gastos Gerais'!$E$4:$E$1076),-('Gastos Gerais'!$C$4:$C$1076))</f>
        <v>0</v>
      </c>
      <c r="N30" s="147">
        <f>SUMPRODUCT(-('Gastos Gerais'!$F$4:$F$1076='Gastos das Atividades'!$B30),-('Gastos das Atividades'!N$1&gt;='Gastos Gerais'!$D$4:$D$1076),-('Gastos das Atividades'!N$1&lt;='Gastos Gerais'!$E$4:$E$1076),-('Gastos Gerais'!$C$4:$C$1076))</f>
        <v>0</v>
      </c>
      <c r="O30" s="147">
        <f>SUMPRODUCT(-('Gastos Gerais'!$F$4:$F$1076='Gastos das Atividades'!$B30),-('Gastos das Atividades'!O$1&gt;='Gastos Gerais'!$D$4:$D$1076),-('Gastos das Atividades'!O$1&lt;='Gastos Gerais'!$E$4:$E$1076),-('Gastos Gerais'!$C$4:$C$1076))</f>
        <v>0</v>
      </c>
      <c r="P30" s="147">
        <f>SUMPRODUCT(-('Gastos Gerais'!$F$4:$F$1076='Gastos das Atividades'!$B30),-('Gastos das Atividades'!P$1&gt;='Gastos Gerais'!$D$4:$D$1076),-('Gastos das Atividades'!P$1&lt;='Gastos Gerais'!$E$4:$E$1076),-('Gastos Gerais'!$C$4:$C$1076))</f>
        <v>0</v>
      </c>
      <c r="Q30" s="147">
        <f>SUMPRODUCT(-('Gastos Gerais'!$F$4:$F$1076='Gastos das Atividades'!$B30),-('Gastos das Atividades'!Q$1&gt;='Gastos Gerais'!$D$4:$D$1076),-('Gastos das Atividades'!Q$1&lt;='Gastos Gerais'!$E$4:$E$1076),-('Gastos Gerais'!$C$4:$C$1076))</f>
        <v>0</v>
      </c>
      <c r="R30" s="147">
        <f>SUMPRODUCT(-('Gastos Gerais'!$F$4:$F$1076='Gastos das Atividades'!$B30),-('Gastos das Atividades'!R$1&gt;='Gastos Gerais'!$D$4:$D$1076),-('Gastos das Atividades'!R$1&lt;='Gastos Gerais'!$E$4:$E$1076),-('Gastos Gerais'!$C$4:$C$1076))</f>
        <v>0</v>
      </c>
      <c r="S30" s="147">
        <f>SUMPRODUCT(-('Gastos Gerais'!$F$4:$F$1076='Gastos das Atividades'!$B30),-('Gastos das Atividades'!S$1&gt;='Gastos Gerais'!$D$4:$D$1076),-('Gastos das Atividades'!S$1&lt;='Gastos Gerais'!$E$4:$E$1076),-('Gastos Gerais'!$C$4:$C$1076))</f>
        <v>0</v>
      </c>
      <c r="T30" s="147">
        <f>SUMPRODUCT(-('Gastos Gerais'!$F$4:$F$1076='Gastos das Atividades'!$B30),-('Gastos das Atividades'!T$1&gt;='Gastos Gerais'!$D$4:$D$1076),-('Gastos das Atividades'!T$1&lt;='Gastos Gerais'!$E$4:$E$1076),-('Gastos Gerais'!$C$4:$C$1076))</f>
        <v>0</v>
      </c>
      <c r="U30" s="147">
        <f>SUMPRODUCT(-('Gastos Gerais'!$F$4:$F$1076='Gastos das Atividades'!$B30),-('Gastos das Atividades'!U$1&gt;='Gastos Gerais'!$D$4:$D$1076),-('Gastos das Atividades'!U$1&lt;='Gastos Gerais'!$E$4:$E$1076),-('Gastos Gerais'!$C$4:$C$1076))</f>
        <v>0</v>
      </c>
      <c r="V30" s="147">
        <f>SUMPRODUCT(-('Gastos Gerais'!$F$4:$F$1076='Gastos das Atividades'!$B30),-('Gastos das Atividades'!V$1&gt;='Gastos Gerais'!$D$4:$D$1076),-('Gastos das Atividades'!V$1&lt;='Gastos Gerais'!$E$4:$E$1076),-('Gastos Gerais'!$C$4:$C$1076))</f>
        <v>0</v>
      </c>
      <c r="W30" s="147">
        <f>SUMPRODUCT(-('Gastos Gerais'!$F$4:$F$1076='Gastos das Atividades'!$B30),-('Gastos das Atividades'!W$1&gt;='Gastos Gerais'!$D$4:$D$1076),-('Gastos das Atividades'!W$1&lt;='Gastos Gerais'!$E$4:$E$1076),-('Gastos Gerais'!$C$4:$C$1076))</f>
        <v>0</v>
      </c>
      <c r="X30" s="147">
        <f>SUMPRODUCT(-('Gastos Gerais'!$F$4:$F$1076='Gastos das Atividades'!$B30),-('Gastos das Atividades'!X$1&gt;='Gastos Gerais'!$D$4:$D$1076),-('Gastos das Atividades'!X$1&lt;='Gastos Gerais'!$E$4:$E$1076),-('Gastos Gerais'!$C$4:$C$1076))</f>
        <v>0</v>
      </c>
      <c r="Y30" s="147">
        <f>SUMPRODUCT(-('Gastos Gerais'!$F$4:$F$1076='Gastos das Atividades'!$B30),-('Gastos das Atividades'!Y$1&gt;='Gastos Gerais'!$D$4:$D$1076),-('Gastos das Atividades'!Y$1&lt;='Gastos Gerais'!$E$4:$E$1076),-('Gastos Gerais'!$C$4:$C$1076))</f>
        <v>0</v>
      </c>
      <c r="Z30" s="147">
        <f>SUMPRODUCT(-('Gastos Gerais'!$F$4:$F$1076='Gastos das Atividades'!$B30),-('Gastos das Atividades'!Z$1&gt;='Gastos Gerais'!$D$4:$D$1076),-('Gastos das Atividades'!Z$1&lt;='Gastos Gerais'!$E$4:$E$1076),-('Gastos Gerais'!$C$4:$C$1076))</f>
        <v>0</v>
      </c>
      <c r="AA30" s="147">
        <f>SUMPRODUCT(-('Gastos Gerais'!$F$4:$F$1076='Gastos das Atividades'!$B30),-('Gastos das Atividades'!AA$1&gt;='Gastos Gerais'!$D$4:$D$1076),-('Gastos das Atividades'!AA$1&lt;='Gastos Gerais'!$E$4:$E$1076),-('Gastos Gerais'!$C$4:$C$1076))</f>
        <v>0</v>
      </c>
      <c r="AB30" s="147">
        <f>SUMPRODUCT(-('Gastos Gerais'!$F$4:$F$1076='Gastos das Atividades'!$B30),-('Gastos das Atividades'!AB$1&gt;='Gastos Gerais'!$D$4:$D$1076),-('Gastos das Atividades'!AB$1&lt;='Gastos Gerais'!$E$4:$E$1076),-('Gastos Gerais'!$C$4:$C$1076))</f>
        <v>0</v>
      </c>
      <c r="AC30" s="147">
        <f>SUMPRODUCT(-('Gastos Gerais'!$F$4:$F$1076='Gastos das Atividades'!$B30),-('Gastos das Atividades'!AC$1&gt;='Gastos Gerais'!$D$4:$D$1076),-('Gastos das Atividades'!AC$1&lt;='Gastos Gerais'!$E$4:$E$1076),-('Gastos Gerais'!$C$4:$C$1076))</f>
        <v>0</v>
      </c>
      <c r="AD30" s="147">
        <f>SUMPRODUCT(-('Gastos Gerais'!$F$4:$F$1076='Gastos das Atividades'!$B30),-('Gastos das Atividades'!AD$1&gt;='Gastos Gerais'!$D$4:$D$1076),-('Gastos das Atividades'!AD$1&lt;='Gastos Gerais'!$E$4:$E$1076),-('Gastos Gerais'!$C$4:$C$1076))</f>
        <v>440187.25</v>
      </c>
      <c r="AE30" s="147">
        <f>SUMPRODUCT(-('Gastos Gerais'!$F$4:$F$1076='Gastos das Atividades'!$B30),-('Gastos das Atividades'!AE$1&gt;='Gastos Gerais'!$D$4:$D$1076),-('Gastos das Atividades'!AE$1&lt;='Gastos Gerais'!$E$4:$E$1076),-('Gastos Gerais'!$C$4:$C$1076))</f>
        <v>440187.25</v>
      </c>
      <c r="AF30" s="147">
        <f>SUMPRODUCT(-('Gastos Gerais'!$F$4:$F$1076='Gastos das Atividades'!$B30),-('Gastos das Atividades'!AF$1&gt;='Gastos Gerais'!$D$4:$D$1076),-('Gastos das Atividades'!AF$1&lt;='Gastos Gerais'!$E$4:$E$1076),-('Gastos Gerais'!$C$4:$C$1076))</f>
        <v>440187.25</v>
      </c>
      <c r="AG30" s="147">
        <f>SUMPRODUCT(-('Gastos Gerais'!$F$4:$F$1076='Gastos das Atividades'!$B30),-('Gastos das Atividades'!AG$1&gt;='Gastos Gerais'!$D$4:$D$1076),-('Gastos das Atividades'!AG$1&lt;='Gastos Gerais'!$E$4:$E$1076),-('Gastos Gerais'!$C$4:$C$1076))</f>
        <v>355187.25</v>
      </c>
      <c r="AH30" s="147">
        <f>SUMPRODUCT(-('Gastos Gerais'!$F$4:$F$1076='Gastos das Atividades'!$B30),-('Gastos das Atividades'!AH$1&gt;='Gastos Gerais'!$D$4:$D$1076),-('Gastos das Atividades'!AH$1&lt;='Gastos Gerais'!$E$4:$E$1076),-('Gastos Gerais'!$C$4:$C$1076))</f>
        <v>355187.25</v>
      </c>
      <c r="AI30" s="147">
        <f>SUMPRODUCT(-('Gastos Gerais'!$F$4:$F$1076='Gastos das Atividades'!$B30),-('Gastos das Atividades'!AI$1&gt;='Gastos Gerais'!$D$4:$D$1076),-('Gastos das Atividades'!AI$1&lt;='Gastos Gerais'!$E$4:$E$1076),-('Gastos Gerais'!$C$4:$C$1076))</f>
        <v>30000</v>
      </c>
      <c r="AJ30" s="147">
        <f>SUMPRODUCT(-('Gastos Gerais'!$F$4:$F$1076='Gastos das Atividades'!$B30),-('Gastos das Atividades'!AJ$1&gt;='Gastos Gerais'!$D$4:$D$1076),-('Gastos das Atividades'!AJ$1&lt;='Gastos Gerais'!$E$4:$E$1076),-('Gastos Gerais'!$C$4:$C$1076))</f>
        <v>0</v>
      </c>
      <c r="AK30" s="147">
        <f>SUMPRODUCT(-('Gastos Gerais'!$F$4:$F$1076='Gastos das Atividades'!$B30),-('Gastos das Atividades'!AK$1&gt;='Gastos Gerais'!$D$4:$D$1076),-('Gastos das Atividades'!AK$1&lt;='Gastos Gerais'!$E$4:$E$1076),-('Gastos Gerais'!$C$4:$C$1076))</f>
        <v>0</v>
      </c>
      <c r="AL30" s="147">
        <f>SUMPRODUCT(-('Gastos Gerais'!$F$4:$F$1076='Gastos das Atividades'!$B30),-('Gastos das Atividades'!AL$1&gt;='Gastos Gerais'!$D$4:$D$1076),-('Gastos das Atividades'!AL$1&lt;='Gastos Gerais'!$E$4:$E$1076),-('Gastos Gerais'!$C$4:$C$1076))</f>
        <v>0</v>
      </c>
      <c r="AM30" s="147">
        <f>SUMPRODUCT(-('Gastos Gerais'!$F$4:$F$1076='Gastos das Atividades'!$B30),-('Gastos das Atividades'!AM$1&gt;='Gastos Gerais'!$D$4:$D$1076),-('Gastos das Atividades'!AM$1&lt;='Gastos Gerais'!$E$4:$E$1076),-('Gastos Gerais'!$C$4:$C$1076))</f>
        <v>0</v>
      </c>
      <c r="AN30" s="147">
        <f>SUMPRODUCT(-('Gastos Gerais'!$F$4:$F$1076='Gastos das Atividades'!$B30),-('Gastos das Atividades'!AN$1&gt;='Gastos Gerais'!$D$4:$D$1076),-('Gastos das Atividades'!AN$1&lt;='Gastos Gerais'!$E$4:$E$1076),-('Gastos Gerais'!$C$4:$C$1076))</f>
        <v>0</v>
      </c>
      <c r="AO30" s="147">
        <f>SUMPRODUCT(-('Gastos Gerais'!$F$4:$F$1076='Gastos das Atividades'!$B30),-('Gastos das Atividades'!AO$1&gt;='Gastos Gerais'!$D$4:$D$1076),-('Gastos das Atividades'!AO$1&lt;='Gastos Gerais'!$E$4:$E$1076),-('Gastos Gerais'!$C$4:$C$1076))</f>
        <v>0</v>
      </c>
      <c r="AP30" s="147">
        <f>SUMPRODUCT(-('Gastos Gerais'!$F$4:$F$1076='Gastos das Atividades'!$B30),-('Gastos das Atividades'!AP$1&gt;='Gastos Gerais'!$D$4:$D$1076),-('Gastos das Atividades'!AP$1&lt;='Gastos Gerais'!$E$4:$E$1076),-('Gastos Gerais'!$C$4:$C$1076))</f>
        <v>12000</v>
      </c>
      <c r="AQ30" s="147">
        <f>SUMPRODUCT(-('Gastos Gerais'!$F$4:$F$1076='Gastos das Atividades'!$B30),-('Gastos das Atividades'!AQ$1&gt;='Gastos Gerais'!$D$4:$D$1076),-('Gastos das Atividades'!AQ$1&lt;='Gastos Gerais'!$E$4:$E$1076),-('Gastos Gerais'!$C$4:$C$1076))</f>
        <v>12000</v>
      </c>
      <c r="AR30" s="147">
        <f>SUMPRODUCT(-('Gastos Gerais'!$F$4:$F$1076='Gastos das Atividades'!$B30),-('Gastos das Atividades'!AR$1&gt;='Gastos Gerais'!$D$4:$D$1076),-('Gastos das Atividades'!AR$1&lt;='Gastos Gerais'!$E$4:$E$1076),-('Gastos Gerais'!$C$4:$C$1076))</f>
        <v>12000</v>
      </c>
      <c r="AS30" s="147">
        <f>SUMPRODUCT(-('Gastos Gerais'!$F$4:$F$1076='Gastos das Atividades'!$B30),-('Gastos das Atividades'!AS$1&gt;='Gastos Gerais'!$D$4:$D$1076),-('Gastos das Atividades'!AS$1&lt;='Gastos Gerais'!$E$4:$E$1076),-('Gastos Gerais'!$C$4:$C$1076))</f>
        <v>12000</v>
      </c>
      <c r="AT30" s="147">
        <f>SUMPRODUCT(-('Gastos Gerais'!$F$4:$F$1076='Gastos das Atividades'!$B30),-('Gastos das Atividades'!AT$1&gt;='Gastos Gerais'!$D$4:$D$1076),-('Gastos das Atividades'!AT$1&lt;='Gastos Gerais'!$E$4:$E$1076),-('Gastos Gerais'!$C$4:$C$1076))</f>
        <v>12000</v>
      </c>
      <c r="AU30" s="147">
        <f>SUMPRODUCT(-('Gastos Gerais'!$F$4:$F$1076='Gastos das Atividades'!$B30),-('Gastos das Atividades'!AU$1&gt;='Gastos Gerais'!$D$4:$D$1076),-('Gastos das Atividades'!AU$1&lt;='Gastos Gerais'!$E$4:$E$1076),-('Gastos Gerais'!$C$4:$C$1076))</f>
        <v>0</v>
      </c>
      <c r="AV30" s="147">
        <f>SUMPRODUCT(-('Gastos Gerais'!$F$4:$F$1076='Gastos das Atividades'!$B30),-('Gastos das Atividades'!AV$1&gt;='Gastos Gerais'!$D$4:$D$1076),-('Gastos das Atividades'!AV$1&lt;='Gastos Gerais'!$E$4:$E$1076),-('Gastos Gerais'!$C$4:$C$1076))</f>
        <v>0</v>
      </c>
      <c r="AW30" s="147">
        <f>SUMPRODUCT(-('Gastos Gerais'!$F$4:$F$1076='Gastos das Atividades'!$B30),-('Gastos das Atividades'!AW$1&gt;='Gastos Gerais'!$D$4:$D$1076),-('Gastos das Atividades'!AW$1&lt;='Gastos Gerais'!$E$4:$E$1076),-('Gastos Gerais'!$C$4:$C$1076))</f>
        <v>0</v>
      </c>
      <c r="AX30" s="147">
        <f>SUMPRODUCT(-('Gastos Gerais'!$F$4:$F$1076='Gastos das Atividades'!$B30),-('Gastos das Atividades'!AX$1&gt;='Gastos Gerais'!$D$4:$D$1076),-('Gastos das Atividades'!AX$1&lt;='Gastos Gerais'!$E$4:$E$1076),-('Gastos Gerais'!$C$4:$C$1076))</f>
        <v>0</v>
      </c>
      <c r="AY30" s="147">
        <f>SUMPRODUCT(-('Gastos Gerais'!$F$4:$F$1076='Gastos das Atividades'!$B30),-('Gastos das Atividades'!AY$1&gt;='Gastos Gerais'!$D$4:$D$1076),-('Gastos das Atividades'!AY$1&lt;='Gastos Gerais'!$E$4:$E$1076),-('Gastos Gerais'!$C$4:$C$1076))</f>
        <v>0</v>
      </c>
      <c r="AZ30" s="147">
        <f>SUMPRODUCT(-('Gastos Gerais'!$F$4:$F$1076='Gastos das Atividades'!$B30),-('Gastos das Atividades'!AZ$1&gt;='Gastos Gerais'!$D$4:$D$1076),-('Gastos das Atividades'!AZ$1&lt;='Gastos Gerais'!$E$4:$E$1076),-('Gastos Gerais'!$C$4:$C$1076))</f>
        <v>0</v>
      </c>
      <c r="BA30" s="147">
        <f>SUMPRODUCT(-('Gastos Gerais'!$F$4:$F$1076='Gastos das Atividades'!$B30),-('Gastos das Atividades'!BA$1&gt;='Gastos Gerais'!$D$4:$D$1076),-('Gastos das Atividades'!BA$1&lt;='Gastos Gerais'!$E$4:$E$1076),-('Gastos Gerais'!$C$4:$C$1076))</f>
        <v>0</v>
      </c>
      <c r="BB30" s="147">
        <f>SUMPRODUCT(-('Gastos Gerais'!$F$4:$F$1076='Gastos das Atividades'!$B30),-('Gastos das Atividades'!BB$1&gt;='Gastos Gerais'!$D$4:$D$1076),-('Gastos das Atividades'!BB$1&lt;='Gastos Gerais'!$E$4:$E$1076),-('Gastos Gerais'!$C$4:$C$1076))</f>
        <v>0</v>
      </c>
      <c r="BC30" s="147">
        <f>SUMPRODUCT(-('Gastos Gerais'!$F$4:$F$1076='Gastos das Atividades'!$B30),-('Gastos das Atividades'!BC$1&gt;='Gastos Gerais'!$D$4:$D$1076),-('Gastos das Atividades'!BC$1&lt;='Gastos Gerais'!$E$4:$E$1076),-('Gastos Gerais'!$C$4:$C$1076))</f>
        <v>0</v>
      </c>
      <c r="BD30" s="147">
        <f>SUMPRODUCT(-('Gastos Gerais'!$F$4:$F$1076='Gastos das Atividades'!$B30),-('Gastos das Atividades'!BD$1&gt;='Gastos Gerais'!$D$4:$D$1076),-('Gastos das Atividades'!BD$1&lt;='Gastos Gerais'!$E$4:$E$1076),-('Gastos Gerais'!$C$4:$C$1076))</f>
        <v>0</v>
      </c>
      <c r="BE30" s="147">
        <f>SUMPRODUCT(-('Gastos Gerais'!$F$4:$F$1076='Gastos das Atividades'!$B30),-('Gastos das Atividades'!BE$1&gt;='Gastos Gerais'!$D$4:$D$1076),-('Gastos das Atividades'!BE$1&lt;='Gastos Gerais'!$E$4:$E$1076),-('Gastos Gerais'!$C$4:$C$1076))</f>
        <v>0</v>
      </c>
      <c r="BF30" s="147">
        <f>SUMPRODUCT(-('Gastos Gerais'!$F$4:$F$1076='Gastos das Atividades'!$B30),-('Gastos das Atividades'!BF$1&gt;='Gastos Gerais'!$D$4:$D$1076),-('Gastos das Atividades'!BF$1&lt;='Gastos Gerais'!$E$4:$E$1076),-('Gastos Gerais'!$C$4:$C$1076))</f>
        <v>0</v>
      </c>
      <c r="BG30" s="147">
        <f>SUMPRODUCT(-('Gastos Gerais'!$F$4:$F$1076='Gastos das Atividades'!$B30),-('Gastos das Atividades'!BG$1&gt;='Gastos Gerais'!$D$4:$D$1076),-('Gastos das Atividades'!BG$1&lt;='Gastos Gerais'!$E$4:$E$1076),-('Gastos Gerais'!$C$4:$C$1076))</f>
        <v>0</v>
      </c>
      <c r="BH30" s="147">
        <f>SUMPRODUCT(-('Gastos Gerais'!$F$4:$F$1076='Gastos das Atividades'!$B30),-('Gastos das Atividades'!BH$1&gt;='Gastos Gerais'!$D$4:$D$1076),-('Gastos das Atividades'!BH$1&lt;='Gastos Gerais'!$E$4:$E$1076),-('Gastos Gerais'!$C$4:$C$1076))</f>
        <v>0</v>
      </c>
      <c r="BI30" s="147">
        <f>SUMPRODUCT(-('Gastos Gerais'!$F$4:$F$1076='Gastos das Atividades'!$B30),-('Gastos das Atividades'!BI$1&gt;='Gastos Gerais'!$D$4:$D$1076),-('Gastos das Atividades'!BI$1&lt;='Gastos Gerais'!$E$4:$E$1076),-('Gastos Gerais'!$C$4:$C$1076))</f>
        <v>0</v>
      </c>
      <c r="BJ30" s="147">
        <f>SUMPRODUCT(-('Gastos Gerais'!$F$4:$F$1076='Gastos das Atividades'!$B30),-('Gastos das Atividades'!BJ$1&gt;='Gastos Gerais'!$D$4:$D$1076),-('Gastos das Atividades'!BJ$1&lt;='Gastos Gerais'!$E$4:$E$1076),-('Gastos Gerais'!$C$4:$C$1076))</f>
        <v>0</v>
      </c>
      <c r="BK30" s="295">
        <f t="shared" si="8"/>
        <v>0</v>
      </c>
      <c r="BL30" s="147">
        <f t="shared" si="9"/>
        <v>0</v>
      </c>
      <c r="BM30" s="147">
        <f t="shared" si="10"/>
        <v>2060936.25</v>
      </c>
      <c r="BN30" s="147">
        <f t="shared" si="11"/>
        <v>60000</v>
      </c>
      <c r="BO30" s="147">
        <f t="shared" si="12"/>
        <v>0</v>
      </c>
      <c r="BP30" s="296">
        <f t="shared" si="2"/>
        <v>2120936.25</v>
      </c>
      <c r="BQ30" s="152">
        <f t="shared" si="17"/>
        <v>0</v>
      </c>
      <c r="BR30" s="152">
        <f t="shared" si="18"/>
        <v>0</v>
      </c>
      <c r="BS30" s="152">
        <f t="shared" si="19"/>
        <v>0.21979998511213725</v>
      </c>
      <c r="BT30" s="152">
        <f t="shared" si="20"/>
        <v>6.3990330155667035E-3</v>
      </c>
      <c r="BU30" s="152">
        <f t="shared" si="21"/>
        <v>0</v>
      </c>
      <c r="BV30" s="297">
        <f t="shared" si="22"/>
        <v>0.22619901812770393</v>
      </c>
    </row>
    <row r="31" spans="1:74">
      <c r="A31" s="298">
        <v>21</v>
      </c>
      <c r="B31" s="320" t="s">
        <v>139</v>
      </c>
      <c r="C31" s="147">
        <f>SUMPRODUCT(-('Gastos Gerais'!$F$4:$F$1076='Gastos das Atividades'!$B31),-('Gastos das Atividades'!C$1&gt;='Gastos Gerais'!$D$4:$D$1076),-('Gastos das Atividades'!C$1&lt;='Gastos Gerais'!$E$4:$E$1076),-('Gastos Gerais'!$C$4:$C$1076))</f>
        <v>0</v>
      </c>
      <c r="D31" s="147">
        <f>SUMPRODUCT(-('Gastos Gerais'!$F$4:$F$1076='Gastos das Atividades'!$B31),-('Gastos das Atividades'!D$1&gt;='Gastos Gerais'!$D$4:$D$1076),-('Gastos das Atividades'!D$1&lt;='Gastos Gerais'!$E$4:$E$1076),-('Gastos Gerais'!$C$4:$C$1076))</f>
        <v>0</v>
      </c>
      <c r="E31" s="147">
        <f>SUMPRODUCT(-('Gastos Gerais'!$F$4:$F$1076='Gastos das Atividades'!$B31),-('Gastos das Atividades'!E$1&gt;='Gastos Gerais'!$D$4:$D$1076),-('Gastos das Atividades'!E$1&lt;='Gastos Gerais'!$E$4:$E$1076),-('Gastos Gerais'!$C$4:$C$1076))</f>
        <v>0</v>
      </c>
      <c r="F31" s="147">
        <f>SUMPRODUCT(-('Gastos Gerais'!$F$4:$F$1076='Gastos das Atividades'!$B31),-('Gastos das Atividades'!F$1&gt;='Gastos Gerais'!$D$4:$D$1076),-('Gastos das Atividades'!F$1&lt;='Gastos Gerais'!$E$4:$E$1076),-('Gastos Gerais'!$C$4:$C$1076))</f>
        <v>0</v>
      </c>
      <c r="G31" s="147">
        <f>SUMPRODUCT(-('Gastos Gerais'!$F$4:$F$1076='Gastos das Atividades'!$B31),-('Gastos das Atividades'!G$1&gt;='Gastos Gerais'!$D$4:$D$1076),-('Gastos das Atividades'!G$1&lt;='Gastos Gerais'!$E$4:$E$1076),-('Gastos Gerais'!$C$4:$C$1076))</f>
        <v>0</v>
      </c>
      <c r="H31" s="147">
        <f>SUMPRODUCT(-('Gastos Gerais'!$F$4:$F$1076='Gastos das Atividades'!$B31),-('Gastos das Atividades'!H$1&gt;='Gastos Gerais'!$D$4:$D$1076),-('Gastos das Atividades'!H$1&lt;='Gastos Gerais'!$E$4:$E$1076),-('Gastos Gerais'!$C$4:$C$1076))</f>
        <v>0</v>
      </c>
      <c r="I31" s="147">
        <f>SUMPRODUCT(-('Gastos Gerais'!$F$4:$F$1076='Gastos das Atividades'!$B31),-('Gastos das Atividades'!I$1&gt;='Gastos Gerais'!$D$4:$D$1076),-('Gastos das Atividades'!I$1&lt;='Gastos Gerais'!$E$4:$E$1076),-('Gastos Gerais'!$C$4:$C$1076))</f>
        <v>0</v>
      </c>
      <c r="J31" s="147">
        <f>SUMPRODUCT(-('Gastos Gerais'!$F$4:$F$1076='Gastos das Atividades'!$B31),-('Gastos das Atividades'!J$1&gt;='Gastos Gerais'!$D$4:$D$1076),-('Gastos das Atividades'!J$1&lt;='Gastos Gerais'!$E$4:$E$1076),-('Gastos Gerais'!$C$4:$C$1076))</f>
        <v>0</v>
      </c>
      <c r="K31" s="147">
        <f>SUMPRODUCT(-('Gastos Gerais'!$F$4:$F$1076='Gastos das Atividades'!$B31),-('Gastos das Atividades'!K$1&gt;='Gastos Gerais'!$D$4:$D$1076),-('Gastos das Atividades'!K$1&lt;='Gastos Gerais'!$E$4:$E$1076),-('Gastos Gerais'!$C$4:$C$1076))</f>
        <v>0</v>
      </c>
      <c r="L31" s="147">
        <f>SUMPRODUCT(-('Gastos Gerais'!$F$4:$F$1076='Gastos das Atividades'!$B31),-('Gastos das Atividades'!L$1&gt;='Gastos Gerais'!$D$4:$D$1076),-('Gastos das Atividades'!L$1&lt;='Gastos Gerais'!$E$4:$E$1076),-('Gastos Gerais'!$C$4:$C$1076))</f>
        <v>0</v>
      </c>
      <c r="M31" s="147">
        <f>SUMPRODUCT(-('Gastos Gerais'!$F$4:$F$1076='Gastos das Atividades'!$B31),-('Gastos das Atividades'!M$1&gt;='Gastos Gerais'!$D$4:$D$1076),-('Gastos das Atividades'!M$1&lt;='Gastos Gerais'!$E$4:$E$1076),-('Gastos Gerais'!$C$4:$C$1076))</f>
        <v>0</v>
      </c>
      <c r="N31" s="147">
        <f>SUMPRODUCT(-('Gastos Gerais'!$F$4:$F$1076='Gastos das Atividades'!$B31),-('Gastos das Atividades'!N$1&gt;='Gastos Gerais'!$D$4:$D$1076),-('Gastos das Atividades'!N$1&lt;='Gastos Gerais'!$E$4:$E$1076),-('Gastos Gerais'!$C$4:$C$1076))</f>
        <v>0</v>
      </c>
      <c r="O31" s="147">
        <f>SUMPRODUCT(-('Gastos Gerais'!$F$4:$F$1076='Gastos das Atividades'!$B31),-('Gastos das Atividades'!O$1&gt;='Gastos Gerais'!$D$4:$D$1076),-('Gastos das Atividades'!O$1&lt;='Gastos Gerais'!$E$4:$E$1076),-('Gastos Gerais'!$C$4:$C$1076))</f>
        <v>0</v>
      </c>
      <c r="P31" s="147">
        <f>SUMPRODUCT(-('Gastos Gerais'!$F$4:$F$1076='Gastos das Atividades'!$B31),-('Gastos das Atividades'!P$1&gt;='Gastos Gerais'!$D$4:$D$1076),-('Gastos das Atividades'!P$1&lt;='Gastos Gerais'!$E$4:$E$1076),-('Gastos Gerais'!$C$4:$C$1076))</f>
        <v>0</v>
      </c>
      <c r="Q31" s="147">
        <f>SUMPRODUCT(-('Gastos Gerais'!$F$4:$F$1076='Gastos das Atividades'!$B31),-('Gastos das Atividades'!Q$1&gt;='Gastos Gerais'!$D$4:$D$1076),-('Gastos das Atividades'!Q$1&lt;='Gastos Gerais'!$E$4:$E$1076),-('Gastos Gerais'!$C$4:$C$1076))</f>
        <v>0</v>
      </c>
      <c r="R31" s="147">
        <f>SUMPRODUCT(-('Gastos Gerais'!$F$4:$F$1076='Gastos das Atividades'!$B31),-('Gastos das Atividades'!R$1&gt;='Gastos Gerais'!$D$4:$D$1076),-('Gastos das Atividades'!R$1&lt;='Gastos Gerais'!$E$4:$E$1076),-('Gastos Gerais'!$C$4:$C$1076))</f>
        <v>0</v>
      </c>
      <c r="S31" s="147">
        <f>SUMPRODUCT(-('Gastos Gerais'!$F$4:$F$1076='Gastos das Atividades'!$B31),-('Gastos das Atividades'!S$1&gt;='Gastos Gerais'!$D$4:$D$1076),-('Gastos das Atividades'!S$1&lt;='Gastos Gerais'!$E$4:$E$1076),-('Gastos Gerais'!$C$4:$C$1076))</f>
        <v>0</v>
      </c>
      <c r="T31" s="147">
        <f>SUMPRODUCT(-('Gastos Gerais'!$F$4:$F$1076='Gastos das Atividades'!$B31),-('Gastos das Atividades'!T$1&gt;='Gastos Gerais'!$D$4:$D$1076),-('Gastos das Atividades'!T$1&lt;='Gastos Gerais'!$E$4:$E$1076),-('Gastos Gerais'!$C$4:$C$1076))</f>
        <v>0</v>
      </c>
      <c r="U31" s="147">
        <f>SUMPRODUCT(-('Gastos Gerais'!$F$4:$F$1076='Gastos das Atividades'!$B31),-('Gastos das Atividades'!U$1&gt;='Gastos Gerais'!$D$4:$D$1076),-('Gastos das Atividades'!U$1&lt;='Gastos Gerais'!$E$4:$E$1076),-('Gastos Gerais'!$C$4:$C$1076))</f>
        <v>0</v>
      </c>
      <c r="V31" s="147">
        <f>SUMPRODUCT(-('Gastos Gerais'!$F$4:$F$1076='Gastos das Atividades'!$B31),-('Gastos das Atividades'!V$1&gt;='Gastos Gerais'!$D$4:$D$1076),-('Gastos das Atividades'!V$1&lt;='Gastos Gerais'!$E$4:$E$1076),-('Gastos Gerais'!$C$4:$C$1076))</f>
        <v>0</v>
      </c>
      <c r="W31" s="147">
        <f>SUMPRODUCT(-('Gastos Gerais'!$F$4:$F$1076='Gastos das Atividades'!$B31),-('Gastos das Atividades'!W$1&gt;='Gastos Gerais'!$D$4:$D$1076),-('Gastos das Atividades'!W$1&lt;='Gastos Gerais'!$E$4:$E$1076),-('Gastos Gerais'!$C$4:$C$1076))</f>
        <v>0</v>
      </c>
      <c r="X31" s="147">
        <f>SUMPRODUCT(-('Gastos Gerais'!$F$4:$F$1076='Gastos das Atividades'!$B31),-('Gastos das Atividades'!X$1&gt;='Gastos Gerais'!$D$4:$D$1076),-('Gastos das Atividades'!X$1&lt;='Gastos Gerais'!$E$4:$E$1076),-('Gastos Gerais'!$C$4:$C$1076))</f>
        <v>0</v>
      </c>
      <c r="Y31" s="147">
        <f>SUMPRODUCT(-('Gastos Gerais'!$F$4:$F$1076='Gastos das Atividades'!$B31),-('Gastos das Atividades'!Y$1&gt;='Gastos Gerais'!$D$4:$D$1076),-('Gastos das Atividades'!Y$1&lt;='Gastos Gerais'!$E$4:$E$1076),-('Gastos Gerais'!$C$4:$C$1076))</f>
        <v>0</v>
      </c>
      <c r="Z31" s="147">
        <f>SUMPRODUCT(-('Gastos Gerais'!$F$4:$F$1076='Gastos das Atividades'!$B31),-('Gastos das Atividades'!Z$1&gt;='Gastos Gerais'!$D$4:$D$1076),-('Gastos das Atividades'!Z$1&lt;='Gastos Gerais'!$E$4:$E$1076),-('Gastos Gerais'!$C$4:$C$1076))</f>
        <v>0</v>
      </c>
      <c r="AA31" s="147">
        <f>SUMPRODUCT(-('Gastos Gerais'!$F$4:$F$1076='Gastos das Atividades'!$B31),-('Gastos das Atividades'!AA$1&gt;='Gastos Gerais'!$D$4:$D$1076),-('Gastos das Atividades'!AA$1&lt;='Gastos Gerais'!$E$4:$E$1076),-('Gastos Gerais'!$C$4:$C$1076))</f>
        <v>0</v>
      </c>
      <c r="AB31" s="147">
        <f>SUMPRODUCT(-('Gastos Gerais'!$F$4:$F$1076='Gastos das Atividades'!$B31),-('Gastos das Atividades'!AB$1&gt;='Gastos Gerais'!$D$4:$D$1076),-('Gastos das Atividades'!AB$1&lt;='Gastos Gerais'!$E$4:$E$1076),-('Gastos Gerais'!$C$4:$C$1076))</f>
        <v>0</v>
      </c>
      <c r="AC31" s="147">
        <f>SUMPRODUCT(-('Gastos Gerais'!$F$4:$F$1076='Gastos das Atividades'!$B31),-('Gastos das Atividades'!AC$1&gt;='Gastos Gerais'!$D$4:$D$1076),-('Gastos das Atividades'!AC$1&lt;='Gastos Gerais'!$E$4:$E$1076),-('Gastos Gerais'!$C$4:$C$1076))</f>
        <v>0</v>
      </c>
      <c r="AD31" s="147">
        <f>SUMPRODUCT(-('Gastos Gerais'!$F$4:$F$1076='Gastos das Atividades'!$B31),-('Gastos das Atividades'!AD$1&gt;='Gastos Gerais'!$D$4:$D$1076),-('Gastos das Atividades'!AD$1&lt;='Gastos Gerais'!$E$4:$E$1076),-('Gastos Gerais'!$C$4:$C$1076))</f>
        <v>0</v>
      </c>
      <c r="AE31" s="147">
        <f>SUMPRODUCT(-('Gastos Gerais'!$F$4:$F$1076='Gastos das Atividades'!$B31),-('Gastos das Atividades'!AE$1&gt;='Gastos Gerais'!$D$4:$D$1076),-('Gastos das Atividades'!AE$1&lt;='Gastos Gerais'!$E$4:$E$1076),-('Gastos Gerais'!$C$4:$C$1076))</f>
        <v>0</v>
      </c>
      <c r="AF31" s="147">
        <f>SUMPRODUCT(-('Gastos Gerais'!$F$4:$F$1076='Gastos das Atividades'!$B31),-('Gastos das Atividades'!AF$1&gt;='Gastos Gerais'!$D$4:$D$1076),-('Gastos das Atividades'!AF$1&lt;='Gastos Gerais'!$E$4:$E$1076),-('Gastos Gerais'!$C$4:$C$1076))</f>
        <v>16775.962962966667</v>
      </c>
      <c r="AG31" s="147">
        <f>SUMPRODUCT(-('Gastos Gerais'!$F$4:$F$1076='Gastos das Atividades'!$B31),-('Gastos das Atividades'!AG$1&gt;='Gastos Gerais'!$D$4:$D$1076),-('Gastos das Atividades'!AG$1&lt;='Gastos Gerais'!$E$4:$E$1076),-('Gastos Gerais'!$C$4:$C$1076))</f>
        <v>16775.962962966667</v>
      </c>
      <c r="AH31" s="147">
        <f>SUMPRODUCT(-('Gastos Gerais'!$F$4:$F$1076='Gastos das Atividades'!$B31),-('Gastos das Atividades'!AH$1&gt;='Gastos Gerais'!$D$4:$D$1076),-('Gastos das Atividades'!AH$1&lt;='Gastos Gerais'!$E$4:$E$1076),-('Gastos Gerais'!$C$4:$C$1076))</f>
        <v>14475.962962966667</v>
      </c>
      <c r="AI31" s="147">
        <f>SUMPRODUCT(-('Gastos Gerais'!$F$4:$F$1076='Gastos das Atividades'!$B31),-('Gastos das Atividades'!AI$1&gt;='Gastos Gerais'!$D$4:$D$1076),-('Gastos das Atividades'!AI$1&lt;='Gastos Gerais'!$E$4:$E$1076),-('Gastos Gerais'!$C$4:$C$1076))</f>
        <v>14475.962962966667</v>
      </c>
      <c r="AJ31" s="147">
        <f>SUMPRODUCT(-('Gastos Gerais'!$F$4:$F$1076='Gastos das Atividades'!$B31),-('Gastos das Atividades'!AJ$1&gt;='Gastos Gerais'!$D$4:$D$1076),-('Gastos das Atividades'!AJ$1&lt;='Gastos Gerais'!$E$4:$E$1076),-('Gastos Gerais'!$C$4:$C$1076))</f>
        <v>14475.962962966667</v>
      </c>
      <c r="AK31" s="147">
        <f>SUMPRODUCT(-('Gastos Gerais'!$F$4:$F$1076='Gastos das Atividades'!$B31),-('Gastos das Atividades'!AK$1&gt;='Gastos Gerais'!$D$4:$D$1076),-('Gastos das Atividades'!AK$1&lt;='Gastos Gerais'!$E$4:$E$1076),-('Gastos Gerais'!$C$4:$C$1076))</f>
        <v>14475.962962966667</v>
      </c>
      <c r="AL31" s="147">
        <f>SUMPRODUCT(-('Gastos Gerais'!$F$4:$F$1076='Gastos das Atividades'!$B31),-('Gastos das Atividades'!AL$1&gt;='Gastos Gerais'!$D$4:$D$1076),-('Gastos das Atividades'!AL$1&lt;='Gastos Gerais'!$E$4:$E$1076),-('Gastos Gerais'!$C$4:$C$1076))</f>
        <v>14475.962962966667</v>
      </c>
      <c r="AM31" s="147">
        <f>SUMPRODUCT(-('Gastos Gerais'!$F$4:$F$1076='Gastos das Atividades'!$B31),-('Gastos das Atividades'!AM$1&gt;='Gastos Gerais'!$D$4:$D$1076),-('Gastos das Atividades'!AM$1&lt;='Gastos Gerais'!$E$4:$E$1076),-('Gastos Gerais'!$C$4:$C$1076))</f>
        <v>14475.962962966667</v>
      </c>
      <c r="AN31" s="147">
        <f>SUMPRODUCT(-('Gastos Gerais'!$F$4:$F$1076='Gastos das Atividades'!$B31),-('Gastos das Atividades'!AN$1&gt;='Gastos Gerais'!$D$4:$D$1076),-('Gastos das Atividades'!AN$1&lt;='Gastos Gerais'!$E$4:$E$1076),-('Gastos Gerais'!$C$4:$C$1076))</f>
        <v>14475.962962966667</v>
      </c>
      <c r="AO31" s="147">
        <f>SUMPRODUCT(-('Gastos Gerais'!$F$4:$F$1076='Gastos das Atividades'!$B31),-('Gastos das Atividades'!AO$1&gt;='Gastos Gerais'!$D$4:$D$1076),-('Gastos das Atividades'!AO$1&lt;='Gastos Gerais'!$E$4:$E$1076),-('Gastos Gerais'!$C$4:$C$1076))</f>
        <v>0</v>
      </c>
      <c r="AP31" s="147">
        <f>SUMPRODUCT(-('Gastos Gerais'!$F$4:$F$1076='Gastos das Atividades'!$B31),-('Gastos das Atividades'!AP$1&gt;='Gastos Gerais'!$D$4:$D$1076),-('Gastos das Atividades'!AP$1&lt;='Gastos Gerais'!$E$4:$E$1076),-('Gastos Gerais'!$C$4:$C$1076))</f>
        <v>0</v>
      </c>
      <c r="AQ31" s="147">
        <f>SUMPRODUCT(-('Gastos Gerais'!$F$4:$F$1076='Gastos das Atividades'!$B31),-('Gastos das Atividades'!AQ$1&gt;='Gastos Gerais'!$D$4:$D$1076),-('Gastos das Atividades'!AQ$1&lt;='Gastos Gerais'!$E$4:$E$1076),-('Gastos Gerais'!$C$4:$C$1076))</f>
        <v>0</v>
      </c>
      <c r="AR31" s="147">
        <f>SUMPRODUCT(-('Gastos Gerais'!$F$4:$F$1076='Gastos das Atividades'!$B31),-('Gastos das Atividades'!AR$1&gt;='Gastos Gerais'!$D$4:$D$1076),-('Gastos das Atividades'!AR$1&lt;='Gastos Gerais'!$E$4:$E$1076),-('Gastos Gerais'!$C$4:$C$1076))</f>
        <v>0</v>
      </c>
      <c r="AS31" s="147">
        <f>SUMPRODUCT(-('Gastos Gerais'!$F$4:$F$1076='Gastos das Atividades'!$B31),-('Gastos das Atividades'!AS$1&gt;='Gastos Gerais'!$D$4:$D$1076),-('Gastos das Atividades'!AS$1&lt;='Gastos Gerais'!$E$4:$E$1076),-('Gastos Gerais'!$C$4:$C$1076))</f>
        <v>0</v>
      </c>
      <c r="AT31" s="147">
        <f>SUMPRODUCT(-('Gastos Gerais'!$F$4:$F$1076='Gastos das Atividades'!$B31),-('Gastos das Atividades'!AT$1&gt;='Gastos Gerais'!$D$4:$D$1076),-('Gastos das Atividades'!AT$1&lt;='Gastos Gerais'!$E$4:$E$1076),-('Gastos Gerais'!$C$4:$C$1076))</f>
        <v>0</v>
      </c>
      <c r="AU31" s="147">
        <f>SUMPRODUCT(-('Gastos Gerais'!$F$4:$F$1076='Gastos das Atividades'!$B31),-('Gastos das Atividades'!AU$1&gt;='Gastos Gerais'!$D$4:$D$1076),-('Gastos das Atividades'!AU$1&lt;='Gastos Gerais'!$E$4:$E$1076),-('Gastos Gerais'!$C$4:$C$1076))</f>
        <v>0</v>
      </c>
      <c r="AV31" s="147">
        <f>SUMPRODUCT(-('Gastos Gerais'!$F$4:$F$1076='Gastos das Atividades'!$B31),-('Gastos das Atividades'!AV$1&gt;='Gastos Gerais'!$D$4:$D$1076),-('Gastos das Atividades'!AV$1&lt;='Gastos Gerais'!$E$4:$E$1076),-('Gastos Gerais'!$C$4:$C$1076))</f>
        <v>0</v>
      </c>
      <c r="AW31" s="147">
        <f>SUMPRODUCT(-('Gastos Gerais'!$F$4:$F$1076='Gastos das Atividades'!$B31),-('Gastos das Atividades'!AW$1&gt;='Gastos Gerais'!$D$4:$D$1076),-('Gastos das Atividades'!AW$1&lt;='Gastos Gerais'!$E$4:$E$1076),-('Gastos Gerais'!$C$4:$C$1076))</f>
        <v>0</v>
      </c>
      <c r="AX31" s="147">
        <f>SUMPRODUCT(-('Gastos Gerais'!$F$4:$F$1076='Gastos das Atividades'!$B31),-('Gastos das Atividades'!AX$1&gt;='Gastos Gerais'!$D$4:$D$1076),-('Gastos das Atividades'!AX$1&lt;='Gastos Gerais'!$E$4:$E$1076),-('Gastos Gerais'!$C$4:$C$1076))</f>
        <v>0</v>
      </c>
      <c r="AY31" s="147">
        <f>SUMPRODUCT(-('Gastos Gerais'!$F$4:$F$1076='Gastos das Atividades'!$B31),-('Gastos das Atividades'!AY$1&gt;='Gastos Gerais'!$D$4:$D$1076),-('Gastos das Atividades'!AY$1&lt;='Gastos Gerais'!$E$4:$E$1076),-('Gastos Gerais'!$C$4:$C$1076))</f>
        <v>0</v>
      </c>
      <c r="AZ31" s="147">
        <f>SUMPRODUCT(-('Gastos Gerais'!$F$4:$F$1076='Gastos das Atividades'!$B31),-('Gastos das Atividades'!AZ$1&gt;='Gastos Gerais'!$D$4:$D$1076),-('Gastos das Atividades'!AZ$1&lt;='Gastos Gerais'!$E$4:$E$1076),-('Gastos Gerais'!$C$4:$C$1076))</f>
        <v>0</v>
      </c>
      <c r="BA31" s="147">
        <f>SUMPRODUCT(-('Gastos Gerais'!$F$4:$F$1076='Gastos das Atividades'!$B31),-('Gastos das Atividades'!BA$1&gt;='Gastos Gerais'!$D$4:$D$1076),-('Gastos das Atividades'!BA$1&lt;='Gastos Gerais'!$E$4:$E$1076),-('Gastos Gerais'!$C$4:$C$1076))</f>
        <v>0</v>
      </c>
      <c r="BB31" s="147">
        <f>SUMPRODUCT(-('Gastos Gerais'!$F$4:$F$1076='Gastos das Atividades'!$B31),-('Gastos das Atividades'!BB$1&gt;='Gastos Gerais'!$D$4:$D$1076),-('Gastos das Atividades'!BB$1&lt;='Gastos Gerais'!$E$4:$E$1076),-('Gastos Gerais'!$C$4:$C$1076))</f>
        <v>0</v>
      </c>
      <c r="BC31" s="147">
        <f>SUMPRODUCT(-('Gastos Gerais'!$F$4:$F$1076='Gastos das Atividades'!$B31),-('Gastos das Atividades'!BC$1&gt;='Gastos Gerais'!$D$4:$D$1076),-('Gastos das Atividades'!BC$1&lt;='Gastos Gerais'!$E$4:$E$1076),-('Gastos Gerais'!$C$4:$C$1076))</f>
        <v>0</v>
      </c>
      <c r="BD31" s="147">
        <f>SUMPRODUCT(-('Gastos Gerais'!$F$4:$F$1076='Gastos das Atividades'!$B31),-('Gastos das Atividades'!BD$1&gt;='Gastos Gerais'!$D$4:$D$1076),-('Gastos das Atividades'!BD$1&lt;='Gastos Gerais'!$E$4:$E$1076),-('Gastos Gerais'!$C$4:$C$1076))</f>
        <v>0</v>
      </c>
      <c r="BE31" s="147">
        <f>SUMPRODUCT(-('Gastos Gerais'!$F$4:$F$1076='Gastos das Atividades'!$B31),-('Gastos das Atividades'!BE$1&gt;='Gastos Gerais'!$D$4:$D$1076),-('Gastos das Atividades'!BE$1&lt;='Gastos Gerais'!$E$4:$E$1076),-('Gastos Gerais'!$C$4:$C$1076))</f>
        <v>0</v>
      </c>
      <c r="BF31" s="147">
        <f>SUMPRODUCT(-('Gastos Gerais'!$F$4:$F$1076='Gastos das Atividades'!$B31),-('Gastos das Atividades'!BF$1&gt;='Gastos Gerais'!$D$4:$D$1076),-('Gastos das Atividades'!BF$1&lt;='Gastos Gerais'!$E$4:$E$1076),-('Gastos Gerais'!$C$4:$C$1076))</f>
        <v>0</v>
      </c>
      <c r="BG31" s="147">
        <f>SUMPRODUCT(-('Gastos Gerais'!$F$4:$F$1076='Gastos das Atividades'!$B31),-('Gastos das Atividades'!BG$1&gt;='Gastos Gerais'!$D$4:$D$1076),-('Gastos das Atividades'!BG$1&lt;='Gastos Gerais'!$E$4:$E$1076),-('Gastos Gerais'!$C$4:$C$1076))</f>
        <v>0</v>
      </c>
      <c r="BH31" s="147">
        <f>SUMPRODUCT(-('Gastos Gerais'!$F$4:$F$1076='Gastos das Atividades'!$B31),-('Gastos das Atividades'!BH$1&gt;='Gastos Gerais'!$D$4:$D$1076),-('Gastos das Atividades'!BH$1&lt;='Gastos Gerais'!$E$4:$E$1076),-('Gastos Gerais'!$C$4:$C$1076))</f>
        <v>0</v>
      </c>
      <c r="BI31" s="147">
        <f>SUMPRODUCT(-('Gastos Gerais'!$F$4:$F$1076='Gastos das Atividades'!$B31),-('Gastos das Atividades'!BI$1&gt;='Gastos Gerais'!$D$4:$D$1076),-('Gastos das Atividades'!BI$1&lt;='Gastos Gerais'!$E$4:$E$1076),-('Gastos Gerais'!$C$4:$C$1076))</f>
        <v>0</v>
      </c>
      <c r="BJ31" s="147">
        <f>SUMPRODUCT(-('Gastos Gerais'!$F$4:$F$1076='Gastos das Atividades'!$B31),-('Gastos das Atividades'!BJ$1&gt;='Gastos Gerais'!$D$4:$D$1076),-('Gastos das Atividades'!BJ$1&lt;='Gastos Gerais'!$E$4:$E$1076),-('Gastos Gerais'!$C$4:$C$1076))</f>
        <v>0</v>
      </c>
      <c r="BK31" s="295">
        <f t="shared" si="8"/>
        <v>0</v>
      </c>
      <c r="BL31" s="147">
        <f t="shared" si="9"/>
        <v>0</v>
      </c>
      <c r="BM31" s="147">
        <f t="shared" si="10"/>
        <v>105931.74074076669</v>
      </c>
      <c r="BN31" s="147">
        <f t="shared" si="11"/>
        <v>43427.888888900001</v>
      </c>
      <c r="BO31" s="147">
        <f t="shared" si="12"/>
        <v>0</v>
      </c>
      <c r="BP31" s="296">
        <f t="shared" si="2"/>
        <v>134883.66666670004</v>
      </c>
      <c r="BQ31" s="152">
        <f t="shared" si="17"/>
        <v>0</v>
      </c>
      <c r="BR31" s="152">
        <f t="shared" si="18"/>
        <v>0</v>
      </c>
      <c r="BS31" s="152">
        <f t="shared" si="19"/>
        <v>1.1297678439943643E-2</v>
      </c>
      <c r="BT31" s="152">
        <f t="shared" si="20"/>
        <v>4.6316082466072257E-3</v>
      </c>
      <c r="BU31" s="152">
        <f t="shared" si="21"/>
        <v>0</v>
      </c>
      <c r="BV31" s="297">
        <f t="shared" si="22"/>
        <v>1.4385417271015126E-2</v>
      </c>
    </row>
    <row r="32" spans="1:74">
      <c r="A32" s="298">
        <v>22</v>
      </c>
      <c r="B32" s="320" t="s">
        <v>140</v>
      </c>
      <c r="C32" s="147">
        <f>SUMPRODUCT(-('Gastos Gerais'!$F$4:$F$1076='Gastos das Atividades'!$B32),-('Gastos das Atividades'!C$1&gt;='Gastos Gerais'!$D$4:$D$1076),-('Gastos das Atividades'!C$1&lt;='Gastos Gerais'!$E$4:$E$1076),-('Gastos Gerais'!$C$4:$C$1076))</f>
        <v>0</v>
      </c>
      <c r="D32" s="147">
        <f>SUMPRODUCT(-('Gastos Gerais'!$F$4:$F$1076='Gastos das Atividades'!$B32),-('Gastos das Atividades'!D$1&gt;='Gastos Gerais'!$D$4:$D$1076),-('Gastos das Atividades'!D$1&lt;='Gastos Gerais'!$E$4:$E$1076),-('Gastos Gerais'!$C$4:$C$1076))</f>
        <v>0</v>
      </c>
      <c r="E32" s="147">
        <f>SUMPRODUCT(-('Gastos Gerais'!$F$4:$F$1076='Gastos das Atividades'!$B32),-('Gastos das Atividades'!E$1&gt;='Gastos Gerais'!$D$4:$D$1076),-('Gastos das Atividades'!E$1&lt;='Gastos Gerais'!$E$4:$E$1076),-('Gastos Gerais'!$C$4:$C$1076))</f>
        <v>0</v>
      </c>
      <c r="F32" s="147">
        <f>SUMPRODUCT(-('Gastos Gerais'!$F$4:$F$1076='Gastos das Atividades'!$B32),-('Gastos das Atividades'!F$1&gt;='Gastos Gerais'!$D$4:$D$1076),-('Gastos das Atividades'!F$1&lt;='Gastos Gerais'!$E$4:$E$1076),-('Gastos Gerais'!$C$4:$C$1076))</f>
        <v>0</v>
      </c>
      <c r="G32" s="147">
        <f>SUMPRODUCT(-('Gastos Gerais'!$F$4:$F$1076='Gastos das Atividades'!$B32),-('Gastos das Atividades'!G$1&gt;='Gastos Gerais'!$D$4:$D$1076),-('Gastos das Atividades'!G$1&lt;='Gastos Gerais'!$E$4:$E$1076),-('Gastos Gerais'!$C$4:$C$1076))</f>
        <v>0</v>
      </c>
      <c r="H32" s="147">
        <f>SUMPRODUCT(-('Gastos Gerais'!$F$4:$F$1076='Gastos das Atividades'!$B32),-('Gastos das Atividades'!H$1&gt;='Gastos Gerais'!$D$4:$D$1076),-('Gastos das Atividades'!H$1&lt;='Gastos Gerais'!$E$4:$E$1076),-('Gastos Gerais'!$C$4:$C$1076))</f>
        <v>0</v>
      </c>
      <c r="I32" s="147">
        <f>SUMPRODUCT(-('Gastos Gerais'!$F$4:$F$1076='Gastos das Atividades'!$B32),-('Gastos das Atividades'!I$1&gt;='Gastos Gerais'!$D$4:$D$1076),-('Gastos das Atividades'!I$1&lt;='Gastos Gerais'!$E$4:$E$1076),-('Gastos Gerais'!$C$4:$C$1076))</f>
        <v>0</v>
      </c>
      <c r="J32" s="147">
        <f>SUMPRODUCT(-('Gastos Gerais'!$F$4:$F$1076='Gastos das Atividades'!$B32),-('Gastos das Atividades'!J$1&gt;='Gastos Gerais'!$D$4:$D$1076),-('Gastos das Atividades'!J$1&lt;='Gastos Gerais'!$E$4:$E$1076),-('Gastos Gerais'!$C$4:$C$1076))</f>
        <v>0</v>
      </c>
      <c r="K32" s="147">
        <f>SUMPRODUCT(-('Gastos Gerais'!$F$4:$F$1076='Gastos das Atividades'!$B32),-('Gastos das Atividades'!K$1&gt;='Gastos Gerais'!$D$4:$D$1076),-('Gastos das Atividades'!K$1&lt;='Gastos Gerais'!$E$4:$E$1076),-('Gastos Gerais'!$C$4:$C$1076))</f>
        <v>0</v>
      </c>
      <c r="L32" s="147">
        <f>SUMPRODUCT(-('Gastos Gerais'!$F$4:$F$1076='Gastos das Atividades'!$B32),-('Gastos das Atividades'!L$1&gt;='Gastos Gerais'!$D$4:$D$1076),-('Gastos das Atividades'!L$1&lt;='Gastos Gerais'!$E$4:$E$1076),-('Gastos Gerais'!$C$4:$C$1076))</f>
        <v>0</v>
      </c>
      <c r="M32" s="147">
        <f>SUMPRODUCT(-('Gastos Gerais'!$F$4:$F$1076='Gastos das Atividades'!$B32),-('Gastos das Atividades'!M$1&gt;='Gastos Gerais'!$D$4:$D$1076),-('Gastos das Atividades'!M$1&lt;='Gastos Gerais'!$E$4:$E$1076),-('Gastos Gerais'!$C$4:$C$1076))</f>
        <v>0</v>
      </c>
      <c r="N32" s="147">
        <f>SUMPRODUCT(-('Gastos Gerais'!$F$4:$F$1076='Gastos das Atividades'!$B32),-('Gastos das Atividades'!N$1&gt;='Gastos Gerais'!$D$4:$D$1076),-('Gastos das Atividades'!N$1&lt;='Gastos Gerais'!$E$4:$E$1076),-('Gastos Gerais'!$C$4:$C$1076))</f>
        <v>0</v>
      </c>
      <c r="O32" s="147">
        <f>SUMPRODUCT(-('Gastos Gerais'!$F$4:$F$1076='Gastos das Atividades'!$B32),-('Gastos das Atividades'!O$1&gt;='Gastos Gerais'!$D$4:$D$1076),-('Gastos das Atividades'!O$1&lt;='Gastos Gerais'!$E$4:$E$1076),-('Gastos Gerais'!$C$4:$C$1076))</f>
        <v>0</v>
      </c>
      <c r="P32" s="147">
        <f>SUMPRODUCT(-('Gastos Gerais'!$F$4:$F$1076='Gastos das Atividades'!$B32),-('Gastos das Atividades'!P$1&gt;='Gastos Gerais'!$D$4:$D$1076),-('Gastos das Atividades'!P$1&lt;='Gastos Gerais'!$E$4:$E$1076),-('Gastos Gerais'!$C$4:$C$1076))</f>
        <v>0</v>
      </c>
      <c r="Q32" s="147">
        <f>SUMPRODUCT(-('Gastos Gerais'!$F$4:$F$1076='Gastos das Atividades'!$B32),-('Gastos das Atividades'!Q$1&gt;='Gastos Gerais'!$D$4:$D$1076),-('Gastos das Atividades'!Q$1&lt;='Gastos Gerais'!$E$4:$E$1076),-('Gastos Gerais'!$C$4:$C$1076))</f>
        <v>0</v>
      </c>
      <c r="R32" s="147">
        <f>SUMPRODUCT(-('Gastos Gerais'!$F$4:$F$1076='Gastos das Atividades'!$B32),-('Gastos das Atividades'!R$1&gt;='Gastos Gerais'!$D$4:$D$1076),-('Gastos das Atividades'!R$1&lt;='Gastos Gerais'!$E$4:$E$1076),-('Gastos Gerais'!$C$4:$C$1076))</f>
        <v>0</v>
      </c>
      <c r="S32" s="147">
        <f>SUMPRODUCT(-('Gastos Gerais'!$F$4:$F$1076='Gastos das Atividades'!$B32),-('Gastos das Atividades'!S$1&gt;='Gastos Gerais'!$D$4:$D$1076),-('Gastos das Atividades'!S$1&lt;='Gastos Gerais'!$E$4:$E$1076),-('Gastos Gerais'!$C$4:$C$1076))</f>
        <v>0</v>
      </c>
      <c r="T32" s="147">
        <f>SUMPRODUCT(-('Gastos Gerais'!$F$4:$F$1076='Gastos das Atividades'!$B32),-('Gastos das Atividades'!T$1&gt;='Gastos Gerais'!$D$4:$D$1076),-('Gastos das Atividades'!T$1&lt;='Gastos Gerais'!$E$4:$E$1076),-('Gastos Gerais'!$C$4:$C$1076))</f>
        <v>0</v>
      </c>
      <c r="U32" s="147">
        <f>SUMPRODUCT(-('Gastos Gerais'!$F$4:$F$1076='Gastos das Atividades'!$B32),-('Gastos das Atividades'!U$1&gt;='Gastos Gerais'!$D$4:$D$1076),-('Gastos das Atividades'!U$1&lt;='Gastos Gerais'!$E$4:$E$1076),-('Gastos Gerais'!$C$4:$C$1076))</f>
        <v>0</v>
      </c>
      <c r="V32" s="147">
        <f>SUMPRODUCT(-('Gastos Gerais'!$F$4:$F$1076='Gastos das Atividades'!$B32),-('Gastos das Atividades'!V$1&gt;='Gastos Gerais'!$D$4:$D$1076),-('Gastos das Atividades'!V$1&lt;='Gastos Gerais'!$E$4:$E$1076),-('Gastos Gerais'!$C$4:$C$1076))</f>
        <v>0</v>
      </c>
      <c r="W32" s="147">
        <f>SUMPRODUCT(-('Gastos Gerais'!$F$4:$F$1076='Gastos das Atividades'!$B32),-('Gastos das Atividades'!W$1&gt;='Gastos Gerais'!$D$4:$D$1076),-('Gastos das Atividades'!W$1&lt;='Gastos Gerais'!$E$4:$E$1076),-('Gastos Gerais'!$C$4:$C$1076))</f>
        <v>0</v>
      </c>
      <c r="X32" s="147">
        <f>SUMPRODUCT(-('Gastos Gerais'!$F$4:$F$1076='Gastos das Atividades'!$B32),-('Gastos das Atividades'!X$1&gt;='Gastos Gerais'!$D$4:$D$1076),-('Gastos das Atividades'!X$1&lt;='Gastos Gerais'!$E$4:$E$1076),-('Gastos Gerais'!$C$4:$C$1076))</f>
        <v>11000</v>
      </c>
      <c r="Y32" s="147">
        <f>SUMPRODUCT(-('Gastos Gerais'!$F$4:$F$1076='Gastos das Atividades'!$B32),-('Gastos das Atividades'!Y$1&gt;='Gastos Gerais'!$D$4:$D$1076),-('Gastos das Atividades'!Y$1&lt;='Gastos Gerais'!$E$4:$E$1076),-('Gastos Gerais'!$C$4:$C$1076))</f>
        <v>11000</v>
      </c>
      <c r="Z32" s="147">
        <f>SUMPRODUCT(-('Gastos Gerais'!$F$4:$F$1076='Gastos das Atividades'!$B32),-('Gastos das Atividades'!Z$1&gt;='Gastos Gerais'!$D$4:$D$1076),-('Gastos das Atividades'!Z$1&lt;='Gastos Gerais'!$E$4:$E$1076),-('Gastos Gerais'!$C$4:$C$1076))</f>
        <v>1500</v>
      </c>
      <c r="AA32" s="147">
        <f>SUMPRODUCT(-('Gastos Gerais'!$F$4:$F$1076='Gastos das Atividades'!$B32),-('Gastos das Atividades'!AA$1&gt;='Gastos Gerais'!$D$4:$D$1076),-('Gastos das Atividades'!AA$1&lt;='Gastos Gerais'!$E$4:$E$1076),-('Gastos Gerais'!$C$4:$C$1076))</f>
        <v>1500</v>
      </c>
      <c r="AB32" s="147">
        <f>SUMPRODUCT(-('Gastos Gerais'!$F$4:$F$1076='Gastos das Atividades'!$B32),-('Gastos das Atividades'!AB$1&gt;='Gastos Gerais'!$D$4:$D$1076),-('Gastos das Atividades'!AB$1&lt;='Gastos Gerais'!$E$4:$E$1076),-('Gastos Gerais'!$C$4:$C$1076))</f>
        <v>1500</v>
      </c>
      <c r="AC32" s="147">
        <f>SUMPRODUCT(-('Gastos Gerais'!$F$4:$F$1076='Gastos das Atividades'!$B32),-('Gastos das Atividades'!AC$1&gt;='Gastos Gerais'!$D$4:$D$1076),-('Gastos das Atividades'!AC$1&lt;='Gastos Gerais'!$E$4:$E$1076),-('Gastos Gerais'!$C$4:$C$1076))</f>
        <v>2750</v>
      </c>
      <c r="AD32" s="147">
        <f>SUMPRODUCT(-('Gastos Gerais'!$F$4:$F$1076='Gastos das Atividades'!$B32),-('Gastos das Atividades'!AD$1&gt;='Gastos Gerais'!$D$4:$D$1076),-('Gastos das Atividades'!AD$1&lt;='Gastos Gerais'!$E$4:$E$1076),-('Gastos Gerais'!$C$4:$C$1076))</f>
        <v>2750</v>
      </c>
      <c r="AE32" s="147">
        <f>SUMPRODUCT(-('Gastos Gerais'!$F$4:$F$1076='Gastos das Atividades'!$B32),-('Gastos das Atividades'!AE$1&gt;='Gastos Gerais'!$D$4:$D$1076),-('Gastos das Atividades'!AE$1&lt;='Gastos Gerais'!$E$4:$E$1076),-('Gastos Gerais'!$C$4:$C$1076))</f>
        <v>0</v>
      </c>
      <c r="AF32" s="147">
        <f>SUMPRODUCT(-('Gastos Gerais'!$F$4:$F$1076='Gastos das Atividades'!$B32),-('Gastos das Atividades'!AF$1&gt;='Gastos Gerais'!$D$4:$D$1076),-('Gastos das Atividades'!AF$1&lt;='Gastos Gerais'!$E$4:$E$1076),-('Gastos Gerais'!$C$4:$C$1076))</f>
        <v>0</v>
      </c>
      <c r="AG32" s="147">
        <f>SUMPRODUCT(-('Gastos Gerais'!$F$4:$F$1076='Gastos das Atividades'!$B32),-('Gastos das Atividades'!AG$1&gt;='Gastos Gerais'!$D$4:$D$1076),-('Gastos das Atividades'!AG$1&lt;='Gastos Gerais'!$E$4:$E$1076),-('Gastos Gerais'!$C$4:$C$1076))</f>
        <v>0</v>
      </c>
      <c r="AH32" s="147">
        <f>SUMPRODUCT(-('Gastos Gerais'!$F$4:$F$1076='Gastos das Atividades'!$B32),-('Gastos das Atividades'!AH$1&gt;='Gastos Gerais'!$D$4:$D$1076),-('Gastos das Atividades'!AH$1&lt;='Gastos Gerais'!$E$4:$E$1076),-('Gastos Gerais'!$C$4:$C$1076))</f>
        <v>0</v>
      </c>
      <c r="AI32" s="147">
        <f>SUMPRODUCT(-('Gastos Gerais'!$F$4:$F$1076='Gastos das Atividades'!$B32),-('Gastos das Atividades'!AI$1&gt;='Gastos Gerais'!$D$4:$D$1076),-('Gastos das Atividades'!AI$1&lt;='Gastos Gerais'!$E$4:$E$1076),-('Gastos Gerais'!$C$4:$C$1076))</f>
        <v>0</v>
      </c>
      <c r="AJ32" s="147">
        <f>SUMPRODUCT(-('Gastos Gerais'!$F$4:$F$1076='Gastos das Atividades'!$B32),-('Gastos das Atividades'!AJ$1&gt;='Gastos Gerais'!$D$4:$D$1076),-('Gastos das Atividades'!AJ$1&lt;='Gastos Gerais'!$E$4:$E$1076),-('Gastos Gerais'!$C$4:$C$1076))</f>
        <v>0</v>
      </c>
      <c r="AK32" s="147">
        <f>SUMPRODUCT(-('Gastos Gerais'!$F$4:$F$1076='Gastos das Atividades'!$B32),-('Gastos das Atividades'!AK$1&gt;='Gastos Gerais'!$D$4:$D$1076),-('Gastos das Atividades'!AK$1&lt;='Gastos Gerais'!$E$4:$E$1076),-('Gastos Gerais'!$C$4:$C$1076))</f>
        <v>0</v>
      </c>
      <c r="AL32" s="147">
        <f>SUMPRODUCT(-('Gastos Gerais'!$F$4:$F$1076='Gastos das Atividades'!$B32),-('Gastos das Atividades'!AL$1&gt;='Gastos Gerais'!$D$4:$D$1076),-('Gastos das Atividades'!AL$1&lt;='Gastos Gerais'!$E$4:$E$1076),-('Gastos Gerais'!$C$4:$C$1076))</f>
        <v>0</v>
      </c>
      <c r="AM32" s="147">
        <f>SUMPRODUCT(-('Gastos Gerais'!$F$4:$F$1076='Gastos das Atividades'!$B32),-('Gastos das Atividades'!AM$1&gt;='Gastos Gerais'!$D$4:$D$1076),-('Gastos das Atividades'!AM$1&lt;='Gastos Gerais'!$E$4:$E$1076),-('Gastos Gerais'!$C$4:$C$1076))</f>
        <v>0</v>
      </c>
      <c r="AN32" s="147">
        <f>SUMPRODUCT(-('Gastos Gerais'!$F$4:$F$1076='Gastos das Atividades'!$B32),-('Gastos das Atividades'!AN$1&gt;='Gastos Gerais'!$D$4:$D$1076),-('Gastos das Atividades'!AN$1&lt;='Gastos Gerais'!$E$4:$E$1076),-('Gastos Gerais'!$C$4:$C$1076))</f>
        <v>0</v>
      </c>
      <c r="AO32" s="147">
        <f>SUMPRODUCT(-('Gastos Gerais'!$F$4:$F$1076='Gastos das Atividades'!$B32),-('Gastos das Atividades'!AO$1&gt;='Gastos Gerais'!$D$4:$D$1076),-('Gastos das Atividades'!AO$1&lt;='Gastos Gerais'!$E$4:$E$1076),-('Gastos Gerais'!$C$4:$C$1076))</f>
        <v>0</v>
      </c>
      <c r="AP32" s="147">
        <f>SUMPRODUCT(-('Gastos Gerais'!$F$4:$F$1076='Gastos das Atividades'!$B32),-('Gastos das Atividades'!AP$1&gt;='Gastos Gerais'!$D$4:$D$1076),-('Gastos das Atividades'!AP$1&lt;='Gastos Gerais'!$E$4:$E$1076),-('Gastos Gerais'!$C$4:$C$1076))</f>
        <v>0</v>
      </c>
      <c r="AQ32" s="147">
        <f>SUMPRODUCT(-('Gastos Gerais'!$F$4:$F$1076='Gastos das Atividades'!$B32),-('Gastos das Atividades'!AQ$1&gt;='Gastos Gerais'!$D$4:$D$1076),-('Gastos das Atividades'!AQ$1&lt;='Gastos Gerais'!$E$4:$E$1076),-('Gastos Gerais'!$C$4:$C$1076))</f>
        <v>0</v>
      </c>
      <c r="AR32" s="147">
        <f>SUMPRODUCT(-('Gastos Gerais'!$F$4:$F$1076='Gastos das Atividades'!$B32),-('Gastos das Atividades'!AR$1&gt;='Gastos Gerais'!$D$4:$D$1076),-('Gastos das Atividades'!AR$1&lt;='Gastos Gerais'!$E$4:$E$1076),-('Gastos Gerais'!$C$4:$C$1076))</f>
        <v>0</v>
      </c>
      <c r="AS32" s="147">
        <f>SUMPRODUCT(-('Gastos Gerais'!$F$4:$F$1076='Gastos das Atividades'!$B32),-('Gastos das Atividades'!AS$1&gt;='Gastos Gerais'!$D$4:$D$1076),-('Gastos das Atividades'!AS$1&lt;='Gastos Gerais'!$E$4:$E$1076),-('Gastos Gerais'!$C$4:$C$1076))</f>
        <v>0</v>
      </c>
      <c r="AT32" s="147">
        <f>SUMPRODUCT(-('Gastos Gerais'!$F$4:$F$1076='Gastos das Atividades'!$B32),-('Gastos das Atividades'!AT$1&gt;='Gastos Gerais'!$D$4:$D$1076),-('Gastos das Atividades'!AT$1&lt;='Gastos Gerais'!$E$4:$E$1076),-('Gastos Gerais'!$C$4:$C$1076))</f>
        <v>0</v>
      </c>
      <c r="AU32" s="147">
        <f>SUMPRODUCT(-('Gastos Gerais'!$F$4:$F$1076='Gastos das Atividades'!$B32),-('Gastos das Atividades'!AU$1&gt;='Gastos Gerais'!$D$4:$D$1076),-('Gastos das Atividades'!AU$1&lt;='Gastos Gerais'!$E$4:$E$1076),-('Gastos Gerais'!$C$4:$C$1076))</f>
        <v>0</v>
      </c>
      <c r="AV32" s="147">
        <f>SUMPRODUCT(-('Gastos Gerais'!$F$4:$F$1076='Gastos das Atividades'!$B32),-('Gastos das Atividades'!AV$1&gt;='Gastos Gerais'!$D$4:$D$1076),-('Gastos das Atividades'!AV$1&lt;='Gastos Gerais'!$E$4:$E$1076),-('Gastos Gerais'!$C$4:$C$1076))</f>
        <v>0</v>
      </c>
      <c r="AW32" s="147">
        <f>SUMPRODUCT(-('Gastos Gerais'!$F$4:$F$1076='Gastos das Atividades'!$B32),-('Gastos das Atividades'!AW$1&gt;='Gastos Gerais'!$D$4:$D$1076),-('Gastos das Atividades'!AW$1&lt;='Gastos Gerais'!$E$4:$E$1076),-('Gastos Gerais'!$C$4:$C$1076))</f>
        <v>0</v>
      </c>
      <c r="AX32" s="147">
        <f>SUMPRODUCT(-('Gastos Gerais'!$F$4:$F$1076='Gastos das Atividades'!$B32),-('Gastos das Atividades'!AX$1&gt;='Gastos Gerais'!$D$4:$D$1076),-('Gastos das Atividades'!AX$1&lt;='Gastos Gerais'!$E$4:$E$1076),-('Gastos Gerais'!$C$4:$C$1076))</f>
        <v>0</v>
      </c>
      <c r="AY32" s="147">
        <f>SUMPRODUCT(-('Gastos Gerais'!$F$4:$F$1076='Gastos das Atividades'!$B32),-('Gastos das Atividades'!AY$1&gt;='Gastos Gerais'!$D$4:$D$1076),-('Gastos das Atividades'!AY$1&lt;='Gastos Gerais'!$E$4:$E$1076),-('Gastos Gerais'!$C$4:$C$1076))</f>
        <v>0</v>
      </c>
      <c r="AZ32" s="147">
        <f>SUMPRODUCT(-('Gastos Gerais'!$F$4:$F$1076='Gastos das Atividades'!$B32),-('Gastos das Atividades'!AZ$1&gt;='Gastos Gerais'!$D$4:$D$1076),-('Gastos das Atividades'!AZ$1&lt;='Gastos Gerais'!$E$4:$E$1076),-('Gastos Gerais'!$C$4:$C$1076))</f>
        <v>0</v>
      </c>
      <c r="BA32" s="147">
        <f>SUMPRODUCT(-('Gastos Gerais'!$F$4:$F$1076='Gastos das Atividades'!$B32),-('Gastos das Atividades'!BA$1&gt;='Gastos Gerais'!$D$4:$D$1076),-('Gastos das Atividades'!BA$1&lt;='Gastos Gerais'!$E$4:$E$1076),-('Gastos Gerais'!$C$4:$C$1076))</f>
        <v>0</v>
      </c>
      <c r="BB32" s="147">
        <f>SUMPRODUCT(-('Gastos Gerais'!$F$4:$F$1076='Gastos das Atividades'!$B32),-('Gastos das Atividades'!BB$1&gt;='Gastos Gerais'!$D$4:$D$1076),-('Gastos das Atividades'!BB$1&lt;='Gastos Gerais'!$E$4:$E$1076),-('Gastos Gerais'!$C$4:$C$1076))</f>
        <v>0</v>
      </c>
      <c r="BC32" s="147">
        <f>SUMPRODUCT(-('Gastos Gerais'!$F$4:$F$1076='Gastos das Atividades'!$B32),-('Gastos das Atividades'!BC$1&gt;='Gastos Gerais'!$D$4:$D$1076),-('Gastos das Atividades'!BC$1&lt;='Gastos Gerais'!$E$4:$E$1076),-('Gastos Gerais'!$C$4:$C$1076))</f>
        <v>0</v>
      </c>
      <c r="BD32" s="147">
        <f>SUMPRODUCT(-('Gastos Gerais'!$F$4:$F$1076='Gastos das Atividades'!$B32),-('Gastos das Atividades'!BD$1&gt;='Gastos Gerais'!$D$4:$D$1076),-('Gastos das Atividades'!BD$1&lt;='Gastos Gerais'!$E$4:$E$1076),-('Gastos Gerais'!$C$4:$C$1076))</f>
        <v>0</v>
      </c>
      <c r="BE32" s="147">
        <f>SUMPRODUCT(-('Gastos Gerais'!$F$4:$F$1076='Gastos das Atividades'!$B32),-('Gastos das Atividades'!BE$1&gt;='Gastos Gerais'!$D$4:$D$1076),-('Gastos das Atividades'!BE$1&lt;='Gastos Gerais'!$E$4:$E$1076),-('Gastos Gerais'!$C$4:$C$1076))</f>
        <v>0</v>
      </c>
      <c r="BF32" s="147">
        <f>SUMPRODUCT(-('Gastos Gerais'!$F$4:$F$1076='Gastos das Atividades'!$B32),-('Gastos das Atividades'!BF$1&gt;='Gastos Gerais'!$D$4:$D$1076),-('Gastos das Atividades'!BF$1&lt;='Gastos Gerais'!$E$4:$E$1076),-('Gastos Gerais'!$C$4:$C$1076))</f>
        <v>0</v>
      </c>
      <c r="BG32" s="147">
        <f>SUMPRODUCT(-('Gastos Gerais'!$F$4:$F$1076='Gastos das Atividades'!$B32),-('Gastos das Atividades'!BG$1&gt;='Gastos Gerais'!$D$4:$D$1076),-('Gastos das Atividades'!BG$1&lt;='Gastos Gerais'!$E$4:$E$1076),-('Gastos Gerais'!$C$4:$C$1076))</f>
        <v>0</v>
      </c>
      <c r="BH32" s="147">
        <f>SUMPRODUCT(-('Gastos Gerais'!$F$4:$F$1076='Gastos das Atividades'!$B32),-('Gastos das Atividades'!BH$1&gt;='Gastos Gerais'!$D$4:$D$1076),-('Gastos das Atividades'!BH$1&lt;='Gastos Gerais'!$E$4:$E$1076),-('Gastos Gerais'!$C$4:$C$1076))</f>
        <v>0</v>
      </c>
      <c r="BI32" s="147">
        <f>SUMPRODUCT(-('Gastos Gerais'!$F$4:$F$1076='Gastos das Atividades'!$B32),-('Gastos das Atividades'!BI$1&gt;='Gastos Gerais'!$D$4:$D$1076),-('Gastos das Atividades'!BI$1&lt;='Gastos Gerais'!$E$4:$E$1076),-('Gastos Gerais'!$C$4:$C$1076))</f>
        <v>0</v>
      </c>
      <c r="BJ32" s="147">
        <f>SUMPRODUCT(-('Gastos Gerais'!$F$4:$F$1076='Gastos das Atividades'!$B32),-('Gastos das Atividades'!BJ$1&gt;='Gastos Gerais'!$D$4:$D$1076),-('Gastos das Atividades'!BJ$1&lt;='Gastos Gerais'!$E$4:$E$1076),-('Gastos Gerais'!$C$4:$C$1076))</f>
        <v>0</v>
      </c>
      <c r="BK32" s="295">
        <f t="shared" si="8"/>
        <v>0</v>
      </c>
      <c r="BL32" s="147">
        <f t="shared" si="9"/>
        <v>23500</v>
      </c>
      <c r="BM32" s="147">
        <f t="shared" si="10"/>
        <v>8500</v>
      </c>
      <c r="BN32" s="147">
        <f t="shared" si="11"/>
        <v>0</v>
      </c>
      <c r="BO32" s="147">
        <f t="shared" si="12"/>
        <v>0</v>
      </c>
      <c r="BP32" s="296">
        <f t="shared" si="2"/>
        <v>32000</v>
      </c>
      <c r="BQ32" s="152">
        <f t="shared" si="17"/>
        <v>0</v>
      </c>
      <c r="BR32" s="152">
        <f t="shared" si="18"/>
        <v>2.5062879310969589E-3</v>
      </c>
      <c r="BS32" s="152">
        <f t="shared" si="19"/>
        <v>9.0652967720528306E-4</v>
      </c>
      <c r="BT32" s="152">
        <f t="shared" si="20"/>
        <v>0</v>
      </c>
      <c r="BU32" s="152">
        <f t="shared" si="21"/>
        <v>0</v>
      </c>
      <c r="BV32" s="297">
        <f t="shared" si="22"/>
        <v>3.4128176083022422E-3</v>
      </c>
    </row>
    <row r="33" spans="1:74">
      <c r="A33" s="298">
        <v>23</v>
      </c>
      <c r="B33" s="320" t="s">
        <v>141</v>
      </c>
      <c r="C33" s="147">
        <f>SUMPRODUCT(-('Gastos Gerais'!$F$4:$F$1076='Gastos das Atividades'!$B33),-('Gastos das Atividades'!C$1&gt;='Gastos Gerais'!$D$4:$D$1076),-('Gastos das Atividades'!C$1&lt;='Gastos Gerais'!$E$4:$E$1076),-('Gastos Gerais'!$C$4:$C$1076))</f>
        <v>0</v>
      </c>
      <c r="D33" s="147">
        <f>SUMPRODUCT(-('Gastos Gerais'!$F$4:$F$1076='Gastos das Atividades'!$B33),-('Gastos das Atividades'!D$1&gt;='Gastos Gerais'!$D$4:$D$1076),-('Gastos das Atividades'!D$1&lt;='Gastos Gerais'!$E$4:$E$1076),-('Gastos Gerais'!$C$4:$C$1076))</f>
        <v>0</v>
      </c>
      <c r="E33" s="147">
        <f>SUMPRODUCT(-('Gastos Gerais'!$F$4:$F$1076='Gastos das Atividades'!$B33),-('Gastos das Atividades'!E$1&gt;='Gastos Gerais'!$D$4:$D$1076),-('Gastos das Atividades'!E$1&lt;='Gastos Gerais'!$E$4:$E$1076),-('Gastos Gerais'!$C$4:$C$1076))</f>
        <v>0</v>
      </c>
      <c r="F33" s="147">
        <f>SUMPRODUCT(-('Gastos Gerais'!$F$4:$F$1076='Gastos das Atividades'!$B33),-('Gastos das Atividades'!F$1&gt;='Gastos Gerais'!$D$4:$D$1076),-('Gastos das Atividades'!F$1&lt;='Gastos Gerais'!$E$4:$E$1076),-('Gastos Gerais'!$C$4:$C$1076))</f>
        <v>3000</v>
      </c>
      <c r="G33" s="147">
        <f>SUMPRODUCT(-('Gastos Gerais'!$F$4:$F$1076='Gastos das Atividades'!$B33),-('Gastos das Atividades'!G$1&gt;='Gastos Gerais'!$D$4:$D$1076),-('Gastos das Atividades'!G$1&lt;='Gastos Gerais'!$E$4:$E$1076),-('Gastos Gerais'!$C$4:$C$1076))</f>
        <v>3000</v>
      </c>
      <c r="H33" s="147">
        <f>SUMPRODUCT(-('Gastos Gerais'!$F$4:$F$1076='Gastos das Atividades'!$B33),-('Gastos das Atividades'!H$1&gt;='Gastos Gerais'!$D$4:$D$1076),-('Gastos das Atividades'!H$1&lt;='Gastos Gerais'!$E$4:$E$1076),-('Gastos Gerais'!$C$4:$C$1076))</f>
        <v>3000</v>
      </c>
      <c r="I33" s="147">
        <f>SUMPRODUCT(-('Gastos Gerais'!$F$4:$F$1076='Gastos das Atividades'!$B33),-('Gastos das Atividades'!I$1&gt;='Gastos Gerais'!$D$4:$D$1076),-('Gastos das Atividades'!I$1&lt;='Gastos Gerais'!$E$4:$E$1076),-('Gastos Gerais'!$C$4:$C$1076))</f>
        <v>3000</v>
      </c>
      <c r="J33" s="147">
        <f>SUMPRODUCT(-('Gastos Gerais'!$F$4:$F$1076='Gastos das Atividades'!$B33),-('Gastos das Atividades'!J$1&gt;='Gastos Gerais'!$D$4:$D$1076),-('Gastos das Atividades'!J$1&lt;='Gastos Gerais'!$E$4:$E$1076),-('Gastos Gerais'!$C$4:$C$1076))</f>
        <v>3000</v>
      </c>
      <c r="K33" s="147">
        <f>SUMPRODUCT(-('Gastos Gerais'!$F$4:$F$1076='Gastos das Atividades'!$B33),-('Gastos das Atividades'!K$1&gt;='Gastos Gerais'!$D$4:$D$1076),-('Gastos das Atividades'!K$1&lt;='Gastos Gerais'!$E$4:$E$1076),-('Gastos Gerais'!$C$4:$C$1076))</f>
        <v>3000</v>
      </c>
      <c r="L33" s="147">
        <f>SUMPRODUCT(-('Gastos Gerais'!$F$4:$F$1076='Gastos das Atividades'!$B33),-('Gastos das Atividades'!L$1&gt;='Gastos Gerais'!$D$4:$D$1076),-('Gastos das Atividades'!L$1&lt;='Gastos Gerais'!$E$4:$E$1076),-('Gastos Gerais'!$C$4:$C$1076))</f>
        <v>3000</v>
      </c>
      <c r="M33" s="147">
        <f>SUMPRODUCT(-('Gastos Gerais'!$F$4:$F$1076='Gastos das Atividades'!$B33),-('Gastos das Atividades'!M$1&gt;='Gastos Gerais'!$D$4:$D$1076),-('Gastos das Atividades'!M$1&lt;='Gastos Gerais'!$E$4:$E$1076),-('Gastos Gerais'!$C$4:$C$1076))</f>
        <v>3000</v>
      </c>
      <c r="N33" s="147">
        <f>SUMPRODUCT(-('Gastos Gerais'!$F$4:$F$1076='Gastos das Atividades'!$B33),-('Gastos das Atividades'!N$1&gt;='Gastos Gerais'!$D$4:$D$1076),-('Gastos das Atividades'!N$1&lt;='Gastos Gerais'!$E$4:$E$1076),-('Gastos Gerais'!$C$4:$C$1076))</f>
        <v>3000</v>
      </c>
      <c r="O33" s="147">
        <f>SUMPRODUCT(-('Gastos Gerais'!$F$4:$F$1076='Gastos das Atividades'!$B33),-('Gastos das Atividades'!O$1&gt;='Gastos Gerais'!$D$4:$D$1076),-('Gastos das Atividades'!O$1&lt;='Gastos Gerais'!$E$4:$E$1076),-('Gastos Gerais'!$C$4:$C$1076))</f>
        <v>3000</v>
      </c>
      <c r="P33" s="147">
        <f>SUMPRODUCT(-('Gastos Gerais'!$F$4:$F$1076='Gastos das Atividades'!$B33),-('Gastos das Atividades'!P$1&gt;='Gastos Gerais'!$D$4:$D$1076),-('Gastos das Atividades'!P$1&lt;='Gastos Gerais'!$E$4:$E$1076),-('Gastos Gerais'!$C$4:$C$1076))</f>
        <v>3000</v>
      </c>
      <c r="Q33" s="147">
        <f>SUMPRODUCT(-('Gastos Gerais'!$F$4:$F$1076='Gastos das Atividades'!$B33),-('Gastos das Atividades'!Q$1&gt;='Gastos Gerais'!$D$4:$D$1076),-('Gastos das Atividades'!Q$1&lt;='Gastos Gerais'!$E$4:$E$1076),-('Gastos Gerais'!$C$4:$C$1076))</f>
        <v>3000</v>
      </c>
      <c r="R33" s="147">
        <f>SUMPRODUCT(-('Gastos Gerais'!$F$4:$F$1076='Gastos das Atividades'!$B33),-('Gastos das Atividades'!R$1&gt;='Gastos Gerais'!$D$4:$D$1076),-('Gastos das Atividades'!R$1&lt;='Gastos Gerais'!$E$4:$E$1076),-('Gastos Gerais'!$C$4:$C$1076))</f>
        <v>3000</v>
      </c>
      <c r="S33" s="147">
        <f>SUMPRODUCT(-('Gastos Gerais'!$F$4:$F$1076='Gastos das Atividades'!$B33),-('Gastos das Atividades'!S$1&gt;='Gastos Gerais'!$D$4:$D$1076),-('Gastos das Atividades'!S$1&lt;='Gastos Gerais'!$E$4:$E$1076),-('Gastos Gerais'!$C$4:$C$1076))</f>
        <v>3000</v>
      </c>
      <c r="T33" s="147">
        <f>SUMPRODUCT(-('Gastos Gerais'!$F$4:$F$1076='Gastos das Atividades'!$B33),-('Gastos das Atividades'!T$1&gt;='Gastos Gerais'!$D$4:$D$1076),-('Gastos das Atividades'!T$1&lt;='Gastos Gerais'!$E$4:$E$1076),-('Gastos Gerais'!$C$4:$C$1076))</f>
        <v>3000</v>
      </c>
      <c r="U33" s="147">
        <f>SUMPRODUCT(-('Gastos Gerais'!$F$4:$F$1076='Gastos das Atividades'!$B33),-('Gastos das Atividades'!U$1&gt;='Gastos Gerais'!$D$4:$D$1076),-('Gastos das Atividades'!U$1&lt;='Gastos Gerais'!$E$4:$E$1076),-('Gastos Gerais'!$C$4:$C$1076))</f>
        <v>3000</v>
      </c>
      <c r="V33" s="147">
        <f>SUMPRODUCT(-('Gastos Gerais'!$F$4:$F$1076='Gastos das Atividades'!$B33),-('Gastos das Atividades'!V$1&gt;='Gastos Gerais'!$D$4:$D$1076),-('Gastos das Atividades'!V$1&lt;='Gastos Gerais'!$E$4:$E$1076),-('Gastos Gerais'!$C$4:$C$1076))</f>
        <v>3000</v>
      </c>
      <c r="W33" s="147">
        <f>SUMPRODUCT(-('Gastos Gerais'!$F$4:$F$1076='Gastos das Atividades'!$B33),-('Gastos das Atividades'!W$1&gt;='Gastos Gerais'!$D$4:$D$1076),-('Gastos das Atividades'!W$1&lt;='Gastos Gerais'!$E$4:$E$1076),-('Gastos Gerais'!$C$4:$C$1076))</f>
        <v>3000</v>
      </c>
      <c r="X33" s="147">
        <f>SUMPRODUCT(-('Gastos Gerais'!$F$4:$F$1076='Gastos das Atividades'!$B33),-('Gastos das Atividades'!X$1&gt;='Gastos Gerais'!$D$4:$D$1076),-('Gastos das Atividades'!X$1&lt;='Gastos Gerais'!$E$4:$E$1076),-('Gastos Gerais'!$C$4:$C$1076))</f>
        <v>3000</v>
      </c>
      <c r="Y33" s="147">
        <f>SUMPRODUCT(-('Gastos Gerais'!$F$4:$F$1076='Gastos das Atividades'!$B33),-('Gastos das Atividades'!Y$1&gt;='Gastos Gerais'!$D$4:$D$1076),-('Gastos das Atividades'!Y$1&lt;='Gastos Gerais'!$E$4:$E$1076),-('Gastos Gerais'!$C$4:$C$1076))</f>
        <v>3000</v>
      </c>
      <c r="Z33" s="147">
        <f>SUMPRODUCT(-('Gastos Gerais'!$F$4:$F$1076='Gastos das Atividades'!$B33),-('Gastos das Atividades'!Z$1&gt;='Gastos Gerais'!$D$4:$D$1076),-('Gastos das Atividades'!Z$1&lt;='Gastos Gerais'!$E$4:$E$1076),-('Gastos Gerais'!$C$4:$C$1076))</f>
        <v>3000</v>
      </c>
      <c r="AA33" s="147">
        <f>SUMPRODUCT(-('Gastos Gerais'!$F$4:$F$1076='Gastos das Atividades'!$B33),-('Gastos das Atividades'!AA$1&gt;='Gastos Gerais'!$D$4:$D$1076),-('Gastos das Atividades'!AA$1&lt;='Gastos Gerais'!$E$4:$E$1076),-('Gastos Gerais'!$C$4:$C$1076))</f>
        <v>3000</v>
      </c>
      <c r="AB33" s="147">
        <f>SUMPRODUCT(-('Gastos Gerais'!$F$4:$F$1076='Gastos das Atividades'!$B33),-('Gastos das Atividades'!AB$1&gt;='Gastos Gerais'!$D$4:$D$1076),-('Gastos das Atividades'!AB$1&lt;='Gastos Gerais'!$E$4:$E$1076),-('Gastos Gerais'!$C$4:$C$1076))</f>
        <v>3000</v>
      </c>
      <c r="AC33" s="147">
        <f>SUMPRODUCT(-('Gastos Gerais'!$F$4:$F$1076='Gastos das Atividades'!$B33),-('Gastos das Atividades'!AC$1&gt;='Gastos Gerais'!$D$4:$D$1076),-('Gastos das Atividades'!AC$1&lt;='Gastos Gerais'!$E$4:$E$1076),-('Gastos Gerais'!$C$4:$C$1076))</f>
        <v>3000</v>
      </c>
      <c r="AD33" s="147">
        <f>SUMPRODUCT(-('Gastos Gerais'!$F$4:$F$1076='Gastos das Atividades'!$B33),-('Gastos das Atividades'!AD$1&gt;='Gastos Gerais'!$D$4:$D$1076),-('Gastos das Atividades'!AD$1&lt;='Gastos Gerais'!$E$4:$E$1076),-('Gastos Gerais'!$C$4:$C$1076))</f>
        <v>0</v>
      </c>
      <c r="AE33" s="147">
        <f>SUMPRODUCT(-('Gastos Gerais'!$F$4:$F$1076='Gastos das Atividades'!$B33),-('Gastos das Atividades'!AE$1&gt;='Gastos Gerais'!$D$4:$D$1076),-('Gastos das Atividades'!AE$1&lt;='Gastos Gerais'!$E$4:$E$1076),-('Gastos Gerais'!$C$4:$C$1076))</f>
        <v>0</v>
      </c>
      <c r="AF33" s="147">
        <f>SUMPRODUCT(-('Gastos Gerais'!$F$4:$F$1076='Gastos das Atividades'!$B33),-('Gastos das Atividades'!AF$1&gt;='Gastos Gerais'!$D$4:$D$1076),-('Gastos das Atividades'!AF$1&lt;='Gastos Gerais'!$E$4:$E$1076),-('Gastos Gerais'!$C$4:$C$1076))</f>
        <v>0</v>
      </c>
      <c r="AG33" s="147">
        <f>SUMPRODUCT(-('Gastos Gerais'!$F$4:$F$1076='Gastos das Atividades'!$B33),-('Gastos das Atividades'!AG$1&gt;='Gastos Gerais'!$D$4:$D$1076),-('Gastos das Atividades'!AG$1&lt;='Gastos Gerais'!$E$4:$E$1076),-('Gastos Gerais'!$C$4:$C$1076))</f>
        <v>0</v>
      </c>
      <c r="AH33" s="147">
        <f>SUMPRODUCT(-('Gastos Gerais'!$F$4:$F$1076='Gastos das Atividades'!$B33),-('Gastos das Atividades'!AH$1&gt;='Gastos Gerais'!$D$4:$D$1076),-('Gastos das Atividades'!AH$1&lt;='Gastos Gerais'!$E$4:$E$1076),-('Gastos Gerais'!$C$4:$C$1076))</f>
        <v>0</v>
      </c>
      <c r="AI33" s="147">
        <f>SUMPRODUCT(-('Gastos Gerais'!$F$4:$F$1076='Gastos das Atividades'!$B33),-('Gastos das Atividades'!AI$1&gt;='Gastos Gerais'!$D$4:$D$1076),-('Gastos das Atividades'!AI$1&lt;='Gastos Gerais'!$E$4:$E$1076),-('Gastos Gerais'!$C$4:$C$1076))</f>
        <v>0</v>
      </c>
      <c r="AJ33" s="147">
        <f>SUMPRODUCT(-('Gastos Gerais'!$F$4:$F$1076='Gastos das Atividades'!$B33),-('Gastos das Atividades'!AJ$1&gt;='Gastos Gerais'!$D$4:$D$1076),-('Gastos das Atividades'!AJ$1&lt;='Gastos Gerais'!$E$4:$E$1076),-('Gastos Gerais'!$C$4:$C$1076))</f>
        <v>0</v>
      </c>
      <c r="AK33" s="147">
        <f>SUMPRODUCT(-('Gastos Gerais'!$F$4:$F$1076='Gastos das Atividades'!$B33),-('Gastos das Atividades'!AK$1&gt;='Gastos Gerais'!$D$4:$D$1076),-('Gastos das Atividades'!AK$1&lt;='Gastos Gerais'!$E$4:$E$1076),-('Gastos Gerais'!$C$4:$C$1076))</f>
        <v>0</v>
      </c>
      <c r="AL33" s="147">
        <f>SUMPRODUCT(-('Gastos Gerais'!$F$4:$F$1076='Gastos das Atividades'!$B33),-('Gastos das Atividades'!AL$1&gt;='Gastos Gerais'!$D$4:$D$1076),-('Gastos das Atividades'!AL$1&lt;='Gastos Gerais'!$E$4:$E$1076),-('Gastos Gerais'!$C$4:$C$1076))</f>
        <v>0</v>
      </c>
      <c r="AM33" s="147">
        <f>SUMPRODUCT(-('Gastos Gerais'!$F$4:$F$1076='Gastos das Atividades'!$B33),-('Gastos das Atividades'!AM$1&gt;='Gastos Gerais'!$D$4:$D$1076),-('Gastos das Atividades'!AM$1&lt;='Gastos Gerais'!$E$4:$E$1076),-('Gastos Gerais'!$C$4:$C$1076))</f>
        <v>0</v>
      </c>
      <c r="AN33" s="147">
        <f>SUMPRODUCT(-('Gastos Gerais'!$F$4:$F$1076='Gastos das Atividades'!$B33),-('Gastos das Atividades'!AN$1&gt;='Gastos Gerais'!$D$4:$D$1076),-('Gastos das Atividades'!AN$1&lt;='Gastos Gerais'!$E$4:$E$1076),-('Gastos Gerais'!$C$4:$C$1076))</f>
        <v>0</v>
      </c>
      <c r="AO33" s="147">
        <f>SUMPRODUCT(-('Gastos Gerais'!$F$4:$F$1076='Gastos das Atividades'!$B33),-('Gastos das Atividades'!AO$1&gt;='Gastos Gerais'!$D$4:$D$1076),-('Gastos das Atividades'!AO$1&lt;='Gastos Gerais'!$E$4:$E$1076),-('Gastos Gerais'!$C$4:$C$1076))</f>
        <v>0</v>
      </c>
      <c r="AP33" s="147">
        <f>SUMPRODUCT(-('Gastos Gerais'!$F$4:$F$1076='Gastos das Atividades'!$B33),-('Gastos das Atividades'!AP$1&gt;='Gastos Gerais'!$D$4:$D$1076),-('Gastos das Atividades'!AP$1&lt;='Gastos Gerais'!$E$4:$E$1076),-('Gastos Gerais'!$C$4:$C$1076))</f>
        <v>0</v>
      </c>
      <c r="AQ33" s="147">
        <f>SUMPRODUCT(-('Gastos Gerais'!$F$4:$F$1076='Gastos das Atividades'!$B33),-('Gastos das Atividades'!AQ$1&gt;='Gastos Gerais'!$D$4:$D$1076),-('Gastos das Atividades'!AQ$1&lt;='Gastos Gerais'!$E$4:$E$1076),-('Gastos Gerais'!$C$4:$C$1076))</f>
        <v>0</v>
      </c>
      <c r="AR33" s="147">
        <f>SUMPRODUCT(-('Gastos Gerais'!$F$4:$F$1076='Gastos das Atividades'!$B33),-('Gastos das Atividades'!AR$1&gt;='Gastos Gerais'!$D$4:$D$1076),-('Gastos das Atividades'!AR$1&lt;='Gastos Gerais'!$E$4:$E$1076),-('Gastos Gerais'!$C$4:$C$1076))</f>
        <v>0</v>
      </c>
      <c r="AS33" s="147">
        <f>SUMPRODUCT(-('Gastos Gerais'!$F$4:$F$1076='Gastos das Atividades'!$B33),-('Gastos das Atividades'!AS$1&gt;='Gastos Gerais'!$D$4:$D$1076),-('Gastos das Atividades'!AS$1&lt;='Gastos Gerais'!$E$4:$E$1076),-('Gastos Gerais'!$C$4:$C$1076))</f>
        <v>0</v>
      </c>
      <c r="AT33" s="147">
        <f>SUMPRODUCT(-('Gastos Gerais'!$F$4:$F$1076='Gastos das Atividades'!$B33),-('Gastos das Atividades'!AT$1&gt;='Gastos Gerais'!$D$4:$D$1076),-('Gastos das Atividades'!AT$1&lt;='Gastos Gerais'!$E$4:$E$1076),-('Gastos Gerais'!$C$4:$C$1076))</f>
        <v>0</v>
      </c>
      <c r="AU33" s="147">
        <f>SUMPRODUCT(-('Gastos Gerais'!$F$4:$F$1076='Gastos das Atividades'!$B33),-('Gastos das Atividades'!AU$1&gt;='Gastos Gerais'!$D$4:$D$1076),-('Gastos das Atividades'!AU$1&lt;='Gastos Gerais'!$E$4:$E$1076),-('Gastos Gerais'!$C$4:$C$1076))</f>
        <v>0</v>
      </c>
      <c r="AV33" s="147">
        <f>SUMPRODUCT(-('Gastos Gerais'!$F$4:$F$1076='Gastos das Atividades'!$B33),-('Gastos das Atividades'!AV$1&gt;='Gastos Gerais'!$D$4:$D$1076),-('Gastos das Atividades'!AV$1&lt;='Gastos Gerais'!$E$4:$E$1076),-('Gastos Gerais'!$C$4:$C$1076))</f>
        <v>0</v>
      </c>
      <c r="AW33" s="147">
        <f>SUMPRODUCT(-('Gastos Gerais'!$F$4:$F$1076='Gastos das Atividades'!$B33),-('Gastos das Atividades'!AW$1&gt;='Gastos Gerais'!$D$4:$D$1076),-('Gastos das Atividades'!AW$1&lt;='Gastos Gerais'!$E$4:$E$1076),-('Gastos Gerais'!$C$4:$C$1076))</f>
        <v>0</v>
      </c>
      <c r="AX33" s="147">
        <f>SUMPRODUCT(-('Gastos Gerais'!$F$4:$F$1076='Gastos das Atividades'!$B33),-('Gastos das Atividades'!AX$1&gt;='Gastos Gerais'!$D$4:$D$1076),-('Gastos das Atividades'!AX$1&lt;='Gastos Gerais'!$E$4:$E$1076),-('Gastos Gerais'!$C$4:$C$1076))</f>
        <v>0</v>
      </c>
      <c r="AY33" s="147">
        <f>SUMPRODUCT(-('Gastos Gerais'!$F$4:$F$1076='Gastos das Atividades'!$B33),-('Gastos das Atividades'!AY$1&gt;='Gastos Gerais'!$D$4:$D$1076),-('Gastos das Atividades'!AY$1&lt;='Gastos Gerais'!$E$4:$E$1076),-('Gastos Gerais'!$C$4:$C$1076))</f>
        <v>0</v>
      </c>
      <c r="AZ33" s="147">
        <f>SUMPRODUCT(-('Gastos Gerais'!$F$4:$F$1076='Gastos das Atividades'!$B33),-('Gastos das Atividades'!AZ$1&gt;='Gastos Gerais'!$D$4:$D$1076),-('Gastos das Atividades'!AZ$1&lt;='Gastos Gerais'!$E$4:$E$1076),-('Gastos Gerais'!$C$4:$C$1076))</f>
        <v>0</v>
      </c>
      <c r="BA33" s="147">
        <f>SUMPRODUCT(-('Gastos Gerais'!$F$4:$F$1076='Gastos das Atividades'!$B33),-('Gastos das Atividades'!BA$1&gt;='Gastos Gerais'!$D$4:$D$1076),-('Gastos das Atividades'!BA$1&lt;='Gastos Gerais'!$E$4:$E$1076),-('Gastos Gerais'!$C$4:$C$1076))</f>
        <v>0</v>
      </c>
      <c r="BB33" s="147">
        <f>SUMPRODUCT(-('Gastos Gerais'!$F$4:$F$1076='Gastos das Atividades'!$B33),-('Gastos das Atividades'!BB$1&gt;='Gastos Gerais'!$D$4:$D$1076),-('Gastos das Atividades'!BB$1&lt;='Gastos Gerais'!$E$4:$E$1076),-('Gastos Gerais'!$C$4:$C$1076))</f>
        <v>0</v>
      </c>
      <c r="BC33" s="147">
        <f>SUMPRODUCT(-('Gastos Gerais'!$F$4:$F$1076='Gastos das Atividades'!$B33),-('Gastos das Atividades'!BC$1&gt;='Gastos Gerais'!$D$4:$D$1076),-('Gastos das Atividades'!BC$1&lt;='Gastos Gerais'!$E$4:$E$1076),-('Gastos Gerais'!$C$4:$C$1076))</f>
        <v>0</v>
      </c>
      <c r="BD33" s="147">
        <f>SUMPRODUCT(-('Gastos Gerais'!$F$4:$F$1076='Gastos das Atividades'!$B33),-('Gastos das Atividades'!BD$1&gt;='Gastos Gerais'!$D$4:$D$1076),-('Gastos das Atividades'!BD$1&lt;='Gastos Gerais'!$E$4:$E$1076),-('Gastos Gerais'!$C$4:$C$1076))</f>
        <v>0</v>
      </c>
      <c r="BE33" s="147">
        <f>SUMPRODUCT(-('Gastos Gerais'!$F$4:$F$1076='Gastos das Atividades'!$B33),-('Gastos das Atividades'!BE$1&gt;='Gastos Gerais'!$D$4:$D$1076),-('Gastos das Atividades'!BE$1&lt;='Gastos Gerais'!$E$4:$E$1076),-('Gastos Gerais'!$C$4:$C$1076))</f>
        <v>0</v>
      </c>
      <c r="BF33" s="147">
        <f>SUMPRODUCT(-('Gastos Gerais'!$F$4:$F$1076='Gastos das Atividades'!$B33),-('Gastos das Atividades'!BF$1&gt;='Gastos Gerais'!$D$4:$D$1076),-('Gastos das Atividades'!BF$1&lt;='Gastos Gerais'!$E$4:$E$1076),-('Gastos Gerais'!$C$4:$C$1076))</f>
        <v>0</v>
      </c>
      <c r="BG33" s="147">
        <f>SUMPRODUCT(-('Gastos Gerais'!$F$4:$F$1076='Gastos das Atividades'!$B33),-('Gastos das Atividades'!BG$1&gt;='Gastos Gerais'!$D$4:$D$1076),-('Gastos das Atividades'!BG$1&lt;='Gastos Gerais'!$E$4:$E$1076),-('Gastos Gerais'!$C$4:$C$1076))</f>
        <v>0</v>
      </c>
      <c r="BH33" s="147">
        <f>SUMPRODUCT(-('Gastos Gerais'!$F$4:$F$1076='Gastos das Atividades'!$B33),-('Gastos das Atividades'!BH$1&gt;='Gastos Gerais'!$D$4:$D$1076),-('Gastos das Atividades'!BH$1&lt;='Gastos Gerais'!$E$4:$E$1076),-('Gastos Gerais'!$C$4:$C$1076))</f>
        <v>0</v>
      </c>
      <c r="BI33" s="147">
        <f>SUMPRODUCT(-('Gastos Gerais'!$F$4:$F$1076='Gastos das Atividades'!$B33),-('Gastos das Atividades'!BI$1&gt;='Gastos Gerais'!$D$4:$D$1076),-('Gastos das Atividades'!BI$1&lt;='Gastos Gerais'!$E$4:$E$1076),-('Gastos Gerais'!$C$4:$C$1076))</f>
        <v>0</v>
      </c>
      <c r="BJ33" s="147">
        <f>SUMPRODUCT(-('Gastos Gerais'!$F$4:$F$1076='Gastos das Atividades'!$B33),-('Gastos das Atividades'!BJ$1&gt;='Gastos Gerais'!$D$4:$D$1076),-('Gastos das Atividades'!BJ$1&lt;='Gastos Gerais'!$E$4:$E$1076),-('Gastos Gerais'!$C$4:$C$1076))</f>
        <v>0</v>
      </c>
      <c r="BK33" s="295">
        <f t="shared" si="8"/>
        <v>27000</v>
      </c>
      <c r="BL33" s="147">
        <f t="shared" si="9"/>
        <v>36000</v>
      </c>
      <c r="BM33" s="147">
        <f t="shared" si="10"/>
        <v>9000</v>
      </c>
      <c r="BN33" s="147">
        <f t="shared" si="11"/>
        <v>0</v>
      </c>
      <c r="BO33" s="147">
        <f t="shared" si="12"/>
        <v>0</v>
      </c>
      <c r="BP33" s="296">
        <f t="shared" si="2"/>
        <v>72000</v>
      </c>
      <c r="BQ33" s="152">
        <f t="shared" si="17"/>
        <v>2.8795648570050167E-3</v>
      </c>
      <c r="BR33" s="152">
        <f t="shared" si="18"/>
        <v>3.8394198093400222E-3</v>
      </c>
      <c r="BS33" s="152">
        <f t="shared" si="19"/>
        <v>9.5985495233500556E-4</v>
      </c>
      <c r="BT33" s="152">
        <f t="shared" si="20"/>
        <v>0</v>
      </c>
      <c r="BU33" s="152">
        <f t="shared" si="21"/>
        <v>0</v>
      </c>
      <c r="BV33" s="297">
        <f t="shared" si="22"/>
        <v>7.6788396186800445E-3</v>
      </c>
    </row>
    <row r="34" spans="1:74">
      <c r="A34" s="298">
        <v>24</v>
      </c>
      <c r="B34" s="320" t="s">
        <v>142</v>
      </c>
      <c r="C34" s="147">
        <f>SUMPRODUCT(-('Gastos Gerais'!$F$4:$F$1076='Gastos das Atividades'!$B34),-('Gastos das Atividades'!C$1&gt;='Gastos Gerais'!$D$4:$D$1076),-('Gastos das Atividades'!C$1&lt;='Gastos Gerais'!$E$4:$E$1076),-('Gastos Gerais'!$C$4:$C$1076))</f>
        <v>0</v>
      </c>
      <c r="D34" s="147">
        <f>SUMPRODUCT(-('Gastos Gerais'!$F$4:$F$1076='Gastos das Atividades'!$B34),-('Gastos das Atividades'!D$1&gt;='Gastos Gerais'!$D$4:$D$1076),-('Gastos das Atividades'!D$1&lt;='Gastos Gerais'!$E$4:$E$1076),-('Gastos Gerais'!$C$4:$C$1076))</f>
        <v>0</v>
      </c>
      <c r="E34" s="147">
        <f>SUMPRODUCT(-('Gastos Gerais'!$F$4:$F$1076='Gastos das Atividades'!$B34),-('Gastos das Atividades'!E$1&gt;='Gastos Gerais'!$D$4:$D$1076),-('Gastos das Atividades'!E$1&lt;='Gastos Gerais'!$E$4:$E$1076),-('Gastos Gerais'!$C$4:$C$1076))</f>
        <v>0</v>
      </c>
      <c r="F34" s="147">
        <f>SUMPRODUCT(-('Gastos Gerais'!$F$4:$F$1076='Gastos das Atividades'!$B34),-('Gastos das Atividades'!F$1&gt;='Gastos Gerais'!$D$4:$D$1076),-('Gastos das Atividades'!F$1&lt;='Gastos Gerais'!$E$4:$E$1076),-('Gastos Gerais'!$C$4:$C$1076))</f>
        <v>56000</v>
      </c>
      <c r="G34" s="147">
        <f>SUMPRODUCT(-('Gastos Gerais'!$F$4:$F$1076='Gastos das Atividades'!$B34),-('Gastos das Atividades'!G$1&gt;='Gastos Gerais'!$D$4:$D$1076),-('Gastos das Atividades'!G$1&lt;='Gastos Gerais'!$E$4:$E$1076),-('Gastos Gerais'!$C$4:$C$1076))</f>
        <v>12000</v>
      </c>
      <c r="H34" s="147">
        <f>SUMPRODUCT(-('Gastos Gerais'!$F$4:$F$1076='Gastos das Atividades'!$B34),-('Gastos das Atividades'!H$1&gt;='Gastos Gerais'!$D$4:$D$1076),-('Gastos das Atividades'!H$1&lt;='Gastos Gerais'!$E$4:$E$1076),-('Gastos Gerais'!$C$4:$C$1076))</f>
        <v>12000</v>
      </c>
      <c r="I34" s="147">
        <f>SUMPRODUCT(-('Gastos Gerais'!$F$4:$F$1076='Gastos das Atividades'!$B34),-('Gastos das Atividades'!I$1&gt;='Gastos Gerais'!$D$4:$D$1076),-('Gastos das Atividades'!I$1&lt;='Gastos Gerais'!$E$4:$E$1076),-('Gastos Gerais'!$C$4:$C$1076))</f>
        <v>10000</v>
      </c>
      <c r="J34" s="147">
        <f>SUMPRODUCT(-('Gastos Gerais'!$F$4:$F$1076='Gastos das Atividades'!$B34),-('Gastos das Atividades'!J$1&gt;='Gastos Gerais'!$D$4:$D$1076),-('Gastos das Atividades'!J$1&lt;='Gastos Gerais'!$E$4:$E$1076),-('Gastos Gerais'!$C$4:$C$1076))</f>
        <v>10000</v>
      </c>
      <c r="K34" s="147">
        <f>SUMPRODUCT(-('Gastos Gerais'!$F$4:$F$1076='Gastos das Atividades'!$B34),-('Gastos das Atividades'!K$1&gt;='Gastos Gerais'!$D$4:$D$1076),-('Gastos das Atividades'!K$1&lt;='Gastos Gerais'!$E$4:$E$1076),-('Gastos Gerais'!$C$4:$C$1076))</f>
        <v>10000</v>
      </c>
      <c r="L34" s="147">
        <f>SUMPRODUCT(-('Gastos Gerais'!$F$4:$F$1076='Gastos das Atividades'!$B34),-('Gastos das Atividades'!L$1&gt;='Gastos Gerais'!$D$4:$D$1076),-('Gastos das Atividades'!L$1&lt;='Gastos Gerais'!$E$4:$E$1076),-('Gastos Gerais'!$C$4:$C$1076))</f>
        <v>0</v>
      </c>
      <c r="M34" s="147">
        <f>SUMPRODUCT(-('Gastos Gerais'!$F$4:$F$1076='Gastos das Atividades'!$B34),-('Gastos das Atividades'!M$1&gt;='Gastos Gerais'!$D$4:$D$1076),-('Gastos das Atividades'!M$1&lt;='Gastos Gerais'!$E$4:$E$1076),-('Gastos Gerais'!$C$4:$C$1076))</f>
        <v>0</v>
      </c>
      <c r="N34" s="147">
        <f>SUMPRODUCT(-('Gastos Gerais'!$F$4:$F$1076='Gastos das Atividades'!$B34),-('Gastos das Atividades'!N$1&gt;='Gastos Gerais'!$D$4:$D$1076),-('Gastos das Atividades'!N$1&lt;='Gastos Gerais'!$E$4:$E$1076),-('Gastos Gerais'!$C$4:$C$1076))</f>
        <v>0</v>
      </c>
      <c r="O34" s="147">
        <f>SUMPRODUCT(-('Gastos Gerais'!$F$4:$F$1076='Gastos das Atividades'!$B34),-('Gastos das Atividades'!O$1&gt;='Gastos Gerais'!$D$4:$D$1076),-('Gastos das Atividades'!O$1&lt;='Gastos Gerais'!$E$4:$E$1076),-('Gastos Gerais'!$C$4:$C$1076))</f>
        <v>0</v>
      </c>
      <c r="P34" s="147">
        <f>SUMPRODUCT(-('Gastos Gerais'!$F$4:$F$1076='Gastos das Atividades'!$B34),-('Gastos das Atividades'!P$1&gt;='Gastos Gerais'!$D$4:$D$1076),-('Gastos das Atividades'!P$1&lt;='Gastos Gerais'!$E$4:$E$1076),-('Gastos Gerais'!$C$4:$C$1076))</f>
        <v>0</v>
      </c>
      <c r="Q34" s="147">
        <f>SUMPRODUCT(-('Gastos Gerais'!$F$4:$F$1076='Gastos das Atividades'!$B34),-('Gastos das Atividades'!Q$1&gt;='Gastos Gerais'!$D$4:$D$1076),-('Gastos das Atividades'!Q$1&lt;='Gastos Gerais'!$E$4:$E$1076),-('Gastos Gerais'!$C$4:$C$1076))</f>
        <v>0</v>
      </c>
      <c r="R34" s="147">
        <f>SUMPRODUCT(-('Gastos Gerais'!$F$4:$F$1076='Gastos das Atividades'!$B34),-('Gastos das Atividades'!R$1&gt;='Gastos Gerais'!$D$4:$D$1076),-('Gastos das Atividades'!R$1&lt;='Gastos Gerais'!$E$4:$E$1076),-('Gastos Gerais'!$C$4:$C$1076))</f>
        <v>0</v>
      </c>
      <c r="S34" s="147">
        <f>SUMPRODUCT(-('Gastos Gerais'!$F$4:$F$1076='Gastos das Atividades'!$B34),-('Gastos das Atividades'!S$1&gt;='Gastos Gerais'!$D$4:$D$1076),-('Gastos das Atividades'!S$1&lt;='Gastos Gerais'!$E$4:$E$1076),-('Gastos Gerais'!$C$4:$C$1076))</f>
        <v>0</v>
      </c>
      <c r="T34" s="147">
        <f>SUMPRODUCT(-('Gastos Gerais'!$F$4:$F$1076='Gastos das Atividades'!$B34),-('Gastos das Atividades'!T$1&gt;='Gastos Gerais'!$D$4:$D$1076),-('Gastos das Atividades'!T$1&lt;='Gastos Gerais'!$E$4:$E$1076),-('Gastos Gerais'!$C$4:$C$1076))</f>
        <v>0</v>
      </c>
      <c r="U34" s="147">
        <f>SUMPRODUCT(-('Gastos Gerais'!$F$4:$F$1076='Gastos das Atividades'!$B34),-('Gastos das Atividades'!U$1&gt;='Gastos Gerais'!$D$4:$D$1076),-('Gastos das Atividades'!U$1&lt;='Gastos Gerais'!$E$4:$E$1076),-('Gastos Gerais'!$C$4:$C$1076))</f>
        <v>0</v>
      </c>
      <c r="V34" s="147">
        <f>SUMPRODUCT(-('Gastos Gerais'!$F$4:$F$1076='Gastos das Atividades'!$B34),-('Gastos das Atividades'!V$1&gt;='Gastos Gerais'!$D$4:$D$1076),-('Gastos das Atividades'!V$1&lt;='Gastos Gerais'!$E$4:$E$1076),-('Gastos Gerais'!$C$4:$C$1076))</f>
        <v>0</v>
      </c>
      <c r="W34" s="147">
        <f>SUMPRODUCT(-('Gastos Gerais'!$F$4:$F$1076='Gastos das Atividades'!$B34),-('Gastos das Atividades'!W$1&gt;='Gastos Gerais'!$D$4:$D$1076),-('Gastos das Atividades'!W$1&lt;='Gastos Gerais'!$E$4:$E$1076),-('Gastos Gerais'!$C$4:$C$1076))</f>
        <v>0</v>
      </c>
      <c r="X34" s="147">
        <f>SUMPRODUCT(-('Gastos Gerais'!$F$4:$F$1076='Gastos das Atividades'!$B34),-('Gastos das Atividades'!X$1&gt;='Gastos Gerais'!$D$4:$D$1076),-('Gastos das Atividades'!X$1&lt;='Gastos Gerais'!$E$4:$E$1076),-('Gastos Gerais'!$C$4:$C$1076))</f>
        <v>0</v>
      </c>
      <c r="Y34" s="147">
        <f>SUMPRODUCT(-('Gastos Gerais'!$F$4:$F$1076='Gastos das Atividades'!$B34),-('Gastos das Atividades'!Y$1&gt;='Gastos Gerais'!$D$4:$D$1076),-('Gastos das Atividades'!Y$1&lt;='Gastos Gerais'!$E$4:$E$1076),-('Gastos Gerais'!$C$4:$C$1076))</f>
        <v>0</v>
      </c>
      <c r="Z34" s="147">
        <f>SUMPRODUCT(-('Gastos Gerais'!$F$4:$F$1076='Gastos das Atividades'!$B34),-('Gastos das Atividades'!Z$1&gt;='Gastos Gerais'!$D$4:$D$1076),-('Gastos das Atividades'!Z$1&lt;='Gastos Gerais'!$E$4:$E$1076),-('Gastos Gerais'!$C$4:$C$1076))</f>
        <v>0</v>
      </c>
      <c r="AA34" s="147">
        <f>SUMPRODUCT(-('Gastos Gerais'!$F$4:$F$1076='Gastos das Atividades'!$B34),-('Gastos das Atividades'!AA$1&gt;='Gastos Gerais'!$D$4:$D$1076),-('Gastos das Atividades'!AA$1&lt;='Gastos Gerais'!$E$4:$E$1076),-('Gastos Gerais'!$C$4:$C$1076))</f>
        <v>0</v>
      </c>
      <c r="AB34" s="147">
        <f>SUMPRODUCT(-('Gastos Gerais'!$F$4:$F$1076='Gastos das Atividades'!$B34),-('Gastos das Atividades'!AB$1&gt;='Gastos Gerais'!$D$4:$D$1076),-('Gastos das Atividades'!AB$1&lt;='Gastos Gerais'!$E$4:$E$1076),-('Gastos Gerais'!$C$4:$C$1076))</f>
        <v>0</v>
      </c>
      <c r="AC34" s="147">
        <f>SUMPRODUCT(-('Gastos Gerais'!$F$4:$F$1076='Gastos das Atividades'!$B34),-('Gastos das Atividades'!AC$1&gt;='Gastos Gerais'!$D$4:$D$1076),-('Gastos das Atividades'!AC$1&lt;='Gastos Gerais'!$E$4:$E$1076),-('Gastos Gerais'!$C$4:$C$1076))</f>
        <v>0</v>
      </c>
      <c r="AD34" s="147">
        <f>SUMPRODUCT(-('Gastos Gerais'!$F$4:$F$1076='Gastos das Atividades'!$B34),-('Gastos das Atividades'!AD$1&gt;='Gastos Gerais'!$D$4:$D$1076),-('Gastos das Atividades'!AD$1&lt;='Gastos Gerais'!$E$4:$E$1076),-('Gastos Gerais'!$C$4:$C$1076))</f>
        <v>0</v>
      </c>
      <c r="AE34" s="147">
        <f>SUMPRODUCT(-('Gastos Gerais'!$F$4:$F$1076='Gastos das Atividades'!$B34),-('Gastos das Atividades'!AE$1&gt;='Gastos Gerais'!$D$4:$D$1076),-('Gastos das Atividades'!AE$1&lt;='Gastos Gerais'!$E$4:$E$1076),-('Gastos Gerais'!$C$4:$C$1076))</f>
        <v>0</v>
      </c>
      <c r="AF34" s="147">
        <f>SUMPRODUCT(-('Gastos Gerais'!$F$4:$F$1076='Gastos das Atividades'!$B34),-('Gastos das Atividades'!AF$1&gt;='Gastos Gerais'!$D$4:$D$1076),-('Gastos das Atividades'!AF$1&lt;='Gastos Gerais'!$E$4:$E$1076),-('Gastos Gerais'!$C$4:$C$1076))</f>
        <v>0</v>
      </c>
      <c r="AG34" s="147">
        <f>SUMPRODUCT(-('Gastos Gerais'!$F$4:$F$1076='Gastos das Atividades'!$B34),-('Gastos das Atividades'!AG$1&gt;='Gastos Gerais'!$D$4:$D$1076),-('Gastos das Atividades'!AG$1&lt;='Gastos Gerais'!$E$4:$E$1076),-('Gastos Gerais'!$C$4:$C$1076))</f>
        <v>0</v>
      </c>
      <c r="AH34" s="147">
        <f>SUMPRODUCT(-('Gastos Gerais'!$F$4:$F$1076='Gastos das Atividades'!$B34),-('Gastos das Atividades'!AH$1&gt;='Gastos Gerais'!$D$4:$D$1076),-('Gastos das Atividades'!AH$1&lt;='Gastos Gerais'!$E$4:$E$1076),-('Gastos Gerais'!$C$4:$C$1076))</f>
        <v>0</v>
      </c>
      <c r="AI34" s="147">
        <f>SUMPRODUCT(-('Gastos Gerais'!$F$4:$F$1076='Gastos das Atividades'!$B34),-('Gastos das Atividades'!AI$1&gt;='Gastos Gerais'!$D$4:$D$1076),-('Gastos das Atividades'!AI$1&lt;='Gastos Gerais'!$E$4:$E$1076),-('Gastos Gerais'!$C$4:$C$1076))</f>
        <v>0</v>
      </c>
      <c r="AJ34" s="147">
        <f>SUMPRODUCT(-('Gastos Gerais'!$F$4:$F$1076='Gastos das Atividades'!$B34),-('Gastos das Atividades'!AJ$1&gt;='Gastos Gerais'!$D$4:$D$1076),-('Gastos das Atividades'!AJ$1&lt;='Gastos Gerais'!$E$4:$E$1076),-('Gastos Gerais'!$C$4:$C$1076))</f>
        <v>0</v>
      </c>
      <c r="AK34" s="147">
        <f>SUMPRODUCT(-('Gastos Gerais'!$F$4:$F$1076='Gastos das Atividades'!$B34),-('Gastos das Atividades'!AK$1&gt;='Gastos Gerais'!$D$4:$D$1076),-('Gastos das Atividades'!AK$1&lt;='Gastos Gerais'!$E$4:$E$1076),-('Gastos Gerais'!$C$4:$C$1076))</f>
        <v>0</v>
      </c>
      <c r="AL34" s="147">
        <f>SUMPRODUCT(-('Gastos Gerais'!$F$4:$F$1076='Gastos das Atividades'!$B34),-('Gastos das Atividades'!AL$1&gt;='Gastos Gerais'!$D$4:$D$1076),-('Gastos das Atividades'!AL$1&lt;='Gastos Gerais'!$E$4:$E$1076),-('Gastos Gerais'!$C$4:$C$1076))</f>
        <v>0</v>
      </c>
      <c r="AM34" s="147">
        <f>SUMPRODUCT(-('Gastos Gerais'!$F$4:$F$1076='Gastos das Atividades'!$B34),-('Gastos das Atividades'!AM$1&gt;='Gastos Gerais'!$D$4:$D$1076),-('Gastos das Atividades'!AM$1&lt;='Gastos Gerais'!$E$4:$E$1076),-('Gastos Gerais'!$C$4:$C$1076))</f>
        <v>0</v>
      </c>
      <c r="AN34" s="147">
        <f>SUMPRODUCT(-('Gastos Gerais'!$F$4:$F$1076='Gastos das Atividades'!$B34),-('Gastos das Atividades'!AN$1&gt;='Gastos Gerais'!$D$4:$D$1076),-('Gastos das Atividades'!AN$1&lt;='Gastos Gerais'!$E$4:$E$1076),-('Gastos Gerais'!$C$4:$C$1076))</f>
        <v>0</v>
      </c>
      <c r="AO34" s="147">
        <f>SUMPRODUCT(-('Gastos Gerais'!$F$4:$F$1076='Gastos das Atividades'!$B34),-('Gastos das Atividades'!AO$1&gt;='Gastos Gerais'!$D$4:$D$1076),-('Gastos das Atividades'!AO$1&lt;='Gastos Gerais'!$E$4:$E$1076),-('Gastos Gerais'!$C$4:$C$1076))</f>
        <v>0</v>
      </c>
      <c r="AP34" s="147">
        <f>SUMPRODUCT(-('Gastos Gerais'!$F$4:$F$1076='Gastos das Atividades'!$B34),-('Gastos das Atividades'!AP$1&gt;='Gastos Gerais'!$D$4:$D$1076),-('Gastos das Atividades'!AP$1&lt;='Gastos Gerais'!$E$4:$E$1076),-('Gastos Gerais'!$C$4:$C$1076))</f>
        <v>0</v>
      </c>
      <c r="AQ34" s="147">
        <f>SUMPRODUCT(-('Gastos Gerais'!$F$4:$F$1076='Gastos das Atividades'!$B34),-('Gastos das Atividades'!AQ$1&gt;='Gastos Gerais'!$D$4:$D$1076),-('Gastos das Atividades'!AQ$1&lt;='Gastos Gerais'!$E$4:$E$1076),-('Gastos Gerais'!$C$4:$C$1076))</f>
        <v>0</v>
      </c>
      <c r="AR34" s="147">
        <f>SUMPRODUCT(-('Gastos Gerais'!$F$4:$F$1076='Gastos das Atividades'!$B34),-('Gastos das Atividades'!AR$1&gt;='Gastos Gerais'!$D$4:$D$1076),-('Gastos das Atividades'!AR$1&lt;='Gastos Gerais'!$E$4:$E$1076),-('Gastos Gerais'!$C$4:$C$1076))</f>
        <v>0</v>
      </c>
      <c r="AS34" s="147">
        <f>SUMPRODUCT(-('Gastos Gerais'!$F$4:$F$1076='Gastos das Atividades'!$B34),-('Gastos das Atividades'!AS$1&gt;='Gastos Gerais'!$D$4:$D$1076),-('Gastos das Atividades'!AS$1&lt;='Gastos Gerais'!$E$4:$E$1076),-('Gastos Gerais'!$C$4:$C$1076))</f>
        <v>0</v>
      </c>
      <c r="AT34" s="147">
        <f>SUMPRODUCT(-('Gastos Gerais'!$F$4:$F$1076='Gastos das Atividades'!$B34),-('Gastos das Atividades'!AT$1&gt;='Gastos Gerais'!$D$4:$D$1076),-('Gastos das Atividades'!AT$1&lt;='Gastos Gerais'!$E$4:$E$1076),-('Gastos Gerais'!$C$4:$C$1076))</f>
        <v>0</v>
      </c>
      <c r="AU34" s="147">
        <f>SUMPRODUCT(-('Gastos Gerais'!$F$4:$F$1076='Gastos das Atividades'!$B34),-('Gastos das Atividades'!AU$1&gt;='Gastos Gerais'!$D$4:$D$1076),-('Gastos das Atividades'!AU$1&lt;='Gastos Gerais'!$E$4:$E$1076),-('Gastos Gerais'!$C$4:$C$1076))</f>
        <v>0</v>
      </c>
      <c r="AV34" s="147">
        <f>SUMPRODUCT(-('Gastos Gerais'!$F$4:$F$1076='Gastos das Atividades'!$B34),-('Gastos das Atividades'!AV$1&gt;='Gastos Gerais'!$D$4:$D$1076),-('Gastos das Atividades'!AV$1&lt;='Gastos Gerais'!$E$4:$E$1076),-('Gastos Gerais'!$C$4:$C$1076))</f>
        <v>0</v>
      </c>
      <c r="AW34" s="147">
        <f>SUMPRODUCT(-('Gastos Gerais'!$F$4:$F$1076='Gastos das Atividades'!$B34),-('Gastos das Atividades'!AW$1&gt;='Gastos Gerais'!$D$4:$D$1076),-('Gastos das Atividades'!AW$1&lt;='Gastos Gerais'!$E$4:$E$1076),-('Gastos Gerais'!$C$4:$C$1076))</f>
        <v>0</v>
      </c>
      <c r="AX34" s="147">
        <f>SUMPRODUCT(-('Gastos Gerais'!$F$4:$F$1076='Gastos das Atividades'!$B34),-('Gastos das Atividades'!AX$1&gt;='Gastos Gerais'!$D$4:$D$1076),-('Gastos das Atividades'!AX$1&lt;='Gastos Gerais'!$E$4:$E$1076),-('Gastos Gerais'!$C$4:$C$1076))</f>
        <v>0</v>
      </c>
      <c r="AY34" s="147">
        <f>SUMPRODUCT(-('Gastos Gerais'!$F$4:$F$1076='Gastos das Atividades'!$B34),-('Gastos das Atividades'!AY$1&gt;='Gastos Gerais'!$D$4:$D$1076),-('Gastos das Atividades'!AY$1&lt;='Gastos Gerais'!$E$4:$E$1076),-('Gastos Gerais'!$C$4:$C$1076))</f>
        <v>0</v>
      </c>
      <c r="AZ34" s="147">
        <f>SUMPRODUCT(-('Gastos Gerais'!$F$4:$F$1076='Gastos das Atividades'!$B34),-('Gastos das Atividades'!AZ$1&gt;='Gastos Gerais'!$D$4:$D$1076),-('Gastos das Atividades'!AZ$1&lt;='Gastos Gerais'!$E$4:$E$1076),-('Gastos Gerais'!$C$4:$C$1076))</f>
        <v>0</v>
      </c>
      <c r="BA34" s="147">
        <f>SUMPRODUCT(-('Gastos Gerais'!$F$4:$F$1076='Gastos das Atividades'!$B34),-('Gastos das Atividades'!BA$1&gt;='Gastos Gerais'!$D$4:$D$1076),-('Gastos das Atividades'!BA$1&lt;='Gastos Gerais'!$E$4:$E$1076),-('Gastos Gerais'!$C$4:$C$1076))</f>
        <v>0</v>
      </c>
      <c r="BB34" s="147">
        <f>SUMPRODUCT(-('Gastos Gerais'!$F$4:$F$1076='Gastos das Atividades'!$B34),-('Gastos das Atividades'!BB$1&gt;='Gastos Gerais'!$D$4:$D$1076),-('Gastos das Atividades'!BB$1&lt;='Gastos Gerais'!$E$4:$E$1076),-('Gastos Gerais'!$C$4:$C$1076))</f>
        <v>0</v>
      </c>
      <c r="BC34" s="147">
        <f>SUMPRODUCT(-('Gastos Gerais'!$F$4:$F$1076='Gastos das Atividades'!$B34),-('Gastos das Atividades'!BC$1&gt;='Gastos Gerais'!$D$4:$D$1076),-('Gastos das Atividades'!BC$1&lt;='Gastos Gerais'!$E$4:$E$1076),-('Gastos Gerais'!$C$4:$C$1076))</f>
        <v>0</v>
      </c>
      <c r="BD34" s="147">
        <f>SUMPRODUCT(-('Gastos Gerais'!$F$4:$F$1076='Gastos das Atividades'!$B34),-('Gastos das Atividades'!BD$1&gt;='Gastos Gerais'!$D$4:$D$1076),-('Gastos das Atividades'!BD$1&lt;='Gastos Gerais'!$E$4:$E$1076),-('Gastos Gerais'!$C$4:$C$1076))</f>
        <v>0</v>
      </c>
      <c r="BE34" s="147">
        <f>SUMPRODUCT(-('Gastos Gerais'!$F$4:$F$1076='Gastos das Atividades'!$B34),-('Gastos das Atividades'!BE$1&gt;='Gastos Gerais'!$D$4:$D$1076),-('Gastos das Atividades'!BE$1&lt;='Gastos Gerais'!$E$4:$E$1076),-('Gastos Gerais'!$C$4:$C$1076))</f>
        <v>0</v>
      </c>
      <c r="BF34" s="147">
        <f>SUMPRODUCT(-('Gastos Gerais'!$F$4:$F$1076='Gastos das Atividades'!$B34),-('Gastos das Atividades'!BF$1&gt;='Gastos Gerais'!$D$4:$D$1076),-('Gastos das Atividades'!BF$1&lt;='Gastos Gerais'!$E$4:$E$1076),-('Gastos Gerais'!$C$4:$C$1076))</f>
        <v>0</v>
      </c>
      <c r="BG34" s="147">
        <f>SUMPRODUCT(-('Gastos Gerais'!$F$4:$F$1076='Gastos das Atividades'!$B34),-('Gastos das Atividades'!BG$1&gt;='Gastos Gerais'!$D$4:$D$1076),-('Gastos das Atividades'!BG$1&lt;='Gastos Gerais'!$E$4:$E$1076),-('Gastos Gerais'!$C$4:$C$1076))</f>
        <v>0</v>
      </c>
      <c r="BH34" s="147">
        <f>SUMPRODUCT(-('Gastos Gerais'!$F$4:$F$1076='Gastos das Atividades'!$B34),-('Gastos das Atividades'!BH$1&gt;='Gastos Gerais'!$D$4:$D$1076),-('Gastos das Atividades'!BH$1&lt;='Gastos Gerais'!$E$4:$E$1076),-('Gastos Gerais'!$C$4:$C$1076))</f>
        <v>0</v>
      </c>
      <c r="BI34" s="147">
        <f>SUMPRODUCT(-('Gastos Gerais'!$F$4:$F$1076='Gastos das Atividades'!$B34),-('Gastos das Atividades'!BI$1&gt;='Gastos Gerais'!$D$4:$D$1076),-('Gastos das Atividades'!BI$1&lt;='Gastos Gerais'!$E$4:$E$1076),-('Gastos Gerais'!$C$4:$C$1076))</f>
        <v>0</v>
      </c>
      <c r="BJ34" s="147">
        <f>SUMPRODUCT(-('Gastos Gerais'!$F$4:$F$1076='Gastos das Atividades'!$B34),-('Gastos das Atividades'!BJ$1&gt;='Gastos Gerais'!$D$4:$D$1076),-('Gastos das Atividades'!BJ$1&lt;='Gastos Gerais'!$E$4:$E$1076),-('Gastos Gerais'!$C$4:$C$1076))</f>
        <v>0</v>
      </c>
      <c r="BK34" s="295">
        <f t="shared" si="8"/>
        <v>110000</v>
      </c>
      <c r="BL34" s="147">
        <f t="shared" si="9"/>
        <v>0</v>
      </c>
      <c r="BM34" s="147">
        <f t="shared" si="10"/>
        <v>0</v>
      </c>
      <c r="BN34" s="147">
        <f t="shared" si="11"/>
        <v>0</v>
      </c>
      <c r="BO34" s="147">
        <f t="shared" si="12"/>
        <v>0</v>
      </c>
      <c r="BP34" s="296">
        <f t="shared" si="2"/>
        <v>110000</v>
      </c>
      <c r="BQ34" s="152">
        <f t="shared" si="17"/>
        <v>1.1731560528538958E-2</v>
      </c>
      <c r="BR34" s="152">
        <f t="shared" si="18"/>
        <v>0</v>
      </c>
      <c r="BS34" s="152">
        <f t="shared" si="19"/>
        <v>0</v>
      </c>
      <c r="BT34" s="152">
        <f t="shared" si="20"/>
        <v>0</v>
      </c>
      <c r="BU34" s="152">
        <f t="shared" si="21"/>
        <v>0</v>
      </c>
      <c r="BV34" s="297">
        <f t="shared" si="22"/>
        <v>1.1731560528538958E-2</v>
      </c>
    </row>
    <row r="35" spans="1:74">
      <c r="A35" s="298">
        <v>25</v>
      </c>
      <c r="B35" s="320" t="s">
        <v>143</v>
      </c>
      <c r="C35" s="147">
        <f>SUMPRODUCT(-('Gastos Gerais'!$F$4:$F$1076='Gastos das Atividades'!$B35),-('Gastos das Atividades'!C$1&gt;='Gastos Gerais'!$D$4:$D$1076),-('Gastos das Atividades'!C$1&lt;='Gastos Gerais'!$E$4:$E$1076),-('Gastos Gerais'!$C$4:$C$1076))</f>
        <v>0</v>
      </c>
      <c r="D35" s="147">
        <f>SUMPRODUCT(-('Gastos Gerais'!$F$4:$F$1076='Gastos das Atividades'!$B35),-('Gastos das Atividades'!D$1&gt;='Gastos Gerais'!$D$4:$D$1076),-('Gastos das Atividades'!D$1&lt;='Gastos Gerais'!$E$4:$E$1076),-('Gastos Gerais'!$C$4:$C$1076))</f>
        <v>0</v>
      </c>
      <c r="E35" s="147">
        <f>SUMPRODUCT(-('Gastos Gerais'!$F$4:$F$1076='Gastos das Atividades'!$B35),-('Gastos das Atividades'!E$1&gt;='Gastos Gerais'!$D$4:$D$1076),-('Gastos das Atividades'!E$1&lt;='Gastos Gerais'!$E$4:$E$1076),-('Gastos Gerais'!$C$4:$C$1076))</f>
        <v>0</v>
      </c>
      <c r="F35" s="147">
        <f>SUMPRODUCT(-('Gastos Gerais'!$F$4:$F$1076='Gastos das Atividades'!$B35),-('Gastos das Atividades'!F$1&gt;='Gastos Gerais'!$D$4:$D$1076),-('Gastos das Atividades'!F$1&lt;='Gastos Gerais'!$E$4:$E$1076),-('Gastos Gerais'!$C$4:$C$1076))</f>
        <v>0</v>
      </c>
      <c r="G35" s="147">
        <f>SUMPRODUCT(-('Gastos Gerais'!$F$4:$F$1076='Gastos das Atividades'!$B35),-('Gastos das Atividades'!G$1&gt;='Gastos Gerais'!$D$4:$D$1076),-('Gastos das Atividades'!G$1&lt;='Gastos Gerais'!$E$4:$E$1076),-('Gastos Gerais'!$C$4:$C$1076))</f>
        <v>0</v>
      </c>
      <c r="H35" s="147">
        <f>SUMPRODUCT(-('Gastos Gerais'!$F$4:$F$1076='Gastos das Atividades'!$B35),-('Gastos das Atividades'!H$1&gt;='Gastos Gerais'!$D$4:$D$1076),-('Gastos das Atividades'!H$1&lt;='Gastos Gerais'!$E$4:$E$1076),-('Gastos Gerais'!$C$4:$C$1076))</f>
        <v>0</v>
      </c>
      <c r="I35" s="147">
        <f>SUMPRODUCT(-('Gastos Gerais'!$F$4:$F$1076='Gastos das Atividades'!$B35),-('Gastos das Atividades'!I$1&gt;='Gastos Gerais'!$D$4:$D$1076),-('Gastos das Atividades'!I$1&lt;='Gastos Gerais'!$E$4:$E$1076),-('Gastos Gerais'!$C$4:$C$1076))</f>
        <v>50000</v>
      </c>
      <c r="J35" s="147">
        <f>SUMPRODUCT(-('Gastos Gerais'!$F$4:$F$1076='Gastos das Atividades'!$B35),-('Gastos das Atividades'!J$1&gt;='Gastos Gerais'!$D$4:$D$1076),-('Gastos das Atividades'!J$1&lt;='Gastos Gerais'!$E$4:$E$1076),-('Gastos Gerais'!$C$4:$C$1076))</f>
        <v>50000</v>
      </c>
      <c r="K35" s="147">
        <f>SUMPRODUCT(-('Gastos Gerais'!$F$4:$F$1076='Gastos das Atividades'!$B35),-('Gastos das Atividades'!K$1&gt;='Gastos Gerais'!$D$4:$D$1076),-('Gastos das Atividades'!K$1&lt;='Gastos Gerais'!$E$4:$E$1076),-('Gastos Gerais'!$C$4:$C$1076))</f>
        <v>50000</v>
      </c>
      <c r="L35" s="147">
        <f>SUMPRODUCT(-('Gastos Gerais'!$F$4:$F$1076='Gastos das Atividades'!$B35),-('Gastos das Atividades'!L$1&gt;='Gastos Gerais'!$D$4:$D$1076),-('Gastos das Atividades'!L$1&lt;='Gastos Gerais'!$E$4:$E$1076),-('Gastos Gerais'!$C$4:$C$1076))</f>
        <v>50000</v>
      </c>
      <c r="M35" s="147">
        <f>SUMPRODUCT(-('Gastos Gerais'!$F$4:$F$1076='Gastos das Atividades'!$B35),-('Gastos das Atividades'!M$1&gt;='Gastos Gerais'!$D$4:$D$1076),-('Gastos das Atividades'!M$1&lt;='Gastos Gerais'!$E$4:$E$1076),-('Gastos Gerais'!$C$4:$C$1076))</f>
        <v>50000</v>
      </c>
      <c r="N35" s="147">
        <f>SUMPRODUCT(-('Gastos Gerais'!$F$4:$F$1076='Gastos das Atividades'!$B35),-('Gastos das Atividades'!N$1&gt;='Gastos Gerais'!$D$4:$D$1076),-('Gastos das Atividades'!N$1&lt;='Gastos Gerais'!$E$4:$E$1076),-('Gastos Gerais'!$C$4:$C$1076))</f>
        <v>50000</v>
      </c>
      <c r="O35" s="147">
        <f>SUMPRODUCT(-('Gastos Gerais'!$F$4:$F$1076='Gastos das Atividades'!$B35),-('Gastos das Atividades'!O$1&gt;='Gastos Gerais'!$D$4:$D$1076),-('Gastos das Atividades'!O$1&lt;='Gastos Gerais'!$E$4:$E$1076),-('Gastos Gerais'!$C$4:$C$1076))</f>
        <v>0</v>
      </c>
      <c r="P35" s="147">
        <f>SUMPRODUCT(-('Gastos Gerais'!$F$4:$F$1076='Gastos das Atividades'!$B35),-('Gastos das Atividades'!P$1&gt;='Gastos Gerais'!$D$4:$D$1076),-('Gastos das Atividades'!P$1&lt;='Gastos Gerais'!$E$4:$E$1076),-('Gastos Gerais'!$C$4:$C$1076))</f>
        <v>0</v>
      </c>
      <c r="Q35" s="147">
        <f>SUMPRODUCT(-('Gastos Gerais'!$F$4:$F$1076='Gastos das Atividades'!$B35),-('Gastos das Atividades'!Q$1&gt;='Gastos Gerais'!$D$4:$D$1076),-('Gastos das Atividades'!Q$1&lt;='Gastos Gerais'!$E$4:$E$1076),-('Gastos Gerais'!$C$4:$C$1076))</f>
        <v>0</v>
      </c>
      <c r="R35" s="147">
        <f>SUMPRODUCT(-('Gastos Gerais'!$F$4:$F$1076='Gastos das Atividades'!$B35),-('Gastos das Atividades'!R$1&gt;='Gastos Gerais'!$D$4:$D$1076),-('Gastos das Atividades'!R$1&lt;='Gastos Gerais'!$E$4:$E$1076),-('Gastos Gerais'!$C$4:$C$1076))</f>
        <v>0</v>
      </c>
      <c r="S35" s="147">
        <f>SUMPRODUCT(-('Gastos Gerais'!$F$4:$F$1076='Gastos das Atividades'!$B35),-('Gastos das Atividades'!S$1&gt;='Gastos Gerais'!$D$4:$D$1076),-('Gastos das Atividades'!S$1&lt;='Gastos Gerais'!$E$4:$E$1076),-('Gastos Gerais'!$C$4:$C$1076))</f>
        <v>0</v>
      </c>
      <c r="T35" s="147">
        <f>SUMPRODUCT(-('Gastos Gerais'!$F$4:$F$1076='Gastos das Atividades'!$B35),-('Gastos das Atividades'!T$1&gt;='Gastos Gerais'!$D$4:$D$1076),-('Gastos das Atividades'!T$1&lt;='Gastos Gerais'!$E$4:$E$1076),-('Gastos Gerais'!$C$4:$C$1076))</f>
        <v>0</v>
      </c>
      <c r="U35" s="147">
        <f>SUMPRODUCT(-('Gastos Gerais'!$F$4:$F$1076='Gastos das Atividades'!$B35),-('Gastos das Atividades'!U$1&gt;='Gastos Gerais'!$D$4:$D$1076),-('Gastos das Atividades'!U$1&lt;='Gastos Gerais'!$E$4:$E$1076),-('Gastos Gerais'!$C$4:$C$1076))</f>
        <v>0</v>
      </c>
      <c r="V35" s="147">
        <f>SUMPRODUCT(-('Gastos Gerais'!$F$4:$F$1076='Gastos das Atividades'!$B35),-('Gastos das Atividades'!V$1&gt;='Gastos Gerais'!$D$4:$D$1076),-('Gastos das Atividades'!V$1&lt;='Gastos Gerais'!$E$4:$E$1076),-('Gastos Gerais'!$C$4:$C$1076))</f>
        <v>0</v>
      </c>
      <c r="W35" s="147">
        <f>SUMPRODUCT(-('Gastos Gerais'!$F$4:$F$1076='Gastos das Atividades'!$B35),-('Gastos das Atividades'!W$1&gt;='Gastos Gerais'!$D$4:$D$1076),-('Gastos das Atividades'!W$1&lt;='Gastos Gerais'!$E$4:$E$1076),-('Gastos Gerais'!$C$4:$C$1076))</f>
        <v>0</v>
      </c>
      <c r="X35" s="147">
        <f>SUMPRODUCT(-('Gastos Gerais'!$F$4:$F$1076='Gastos das Atividades'!$B35),-('Gastos das Atividades'!X$1&gt;='Gastos Gerais'!$D$4:$D$1076),-('Gastos das Atividades'!X$1&lt;='Gastos Gerais'!$E$4:$E$1076),-('Gastos Gerais'!$C$4:$C$1076))</f>
        <v>0</v>
      </c>
      <c r="Y35" s="147">
        <f>SUMPRODUCT(-('Gastos Gerais'!$F$4:$F$1076='Gastos das Atividades'!$B35),-('Gastos das Atividades'!Y$1&gt;='Gastos Gerais'!$D$4:$D$1076),-('Gastos das Atividades'!Y$1&lt;='Gastos Gerais'!$E$4:$E$1076),-('Gastos Gerais'!$C$4:$C$1076))</f>
        <v>0</v>
      </c>
      <c r="Z35" s="147">
        <f>SUMPRODUCT(-('Gastos Gerais'!$F$4:$F$1076='Gastos das Atividades'!$B35),-('Gastos das Atividades'!Z$1&gt;='Gastos Gerais'!$D$4:$D$1076),-('Gastos das Atividades'!Z$1&lt;='Gastos Gerais'!$E$4:$E$1076),-('Gastos Gerais'!$C$4:$C$1076))</f>
        <v>0</v>
      </c>
      <c r="AA35" s="147">
        <f>SUMPRODUCT(-('Gastos Gerais'!$F$4:$F$1076='Gastos das Atividades'!$B35),-('Gastos das Atividades'!AA$1&gt;='Gastos Gerais'!$D$4:$D$1076),-('Gastos das Atividades'!AA$1&lt;='Gastos Gerais'!$E$4:$E$1076),-('Gastos Gerais'!$C$4:$C$1076))</f>
        <v>0</v>
      </c>
      <c r="AB35" s="147">
        <f>SUMPRODUCT(-('Gastos Gerais'!$F$4:$F$1076='Gastos das Atividades'!$B35),-('Gastos das Atividades'!AB$1&gt;='Gastos Gerais'!$D$4:$D$1076),-('Gastos das Atividades'!AB$1&lt;='Gastos Gerais'!$E$4:$E$1076),-('Gastos Gerais'!$C$4:$C$1076))</f>
        <v>0</v>
      </c>
      <c r="AC35" s="147">
        <f>SUMPRODUCT(-('Gastos Gerais'!$F$4:$F$1076='Gastos das Atividades'!$B35),-('Gastos das Atividades'!AC$1&gt;='Gastos Gerais'!$D$4:$D$1076),-('Gastos das Atividades'!AC$1&lt;='Gastos Gerais'!$E$4:$E$1076),-('Gastos Gerais'!$C$4:$C$1076))</f>
        <v>0</v>
      </c>
      <c r="AD35" s="147">
        <f>SUMPRODUCT(-('Gastos Gerais'!$F$4:$F$1076='Gastos das Atividades'!$B35),-('Gastos das Atividades'!AD$1&gt;='Gastos Gerais'!$D$4:$D$1076),-('Gastos das Atividades'!AD$1&lt;='Gastos Gerais'!$E$4:$E$1076),-('Gastos Gerais'!$C$4:$C$1076))</f>
        <v>0</v>
      </c>
      <c r="AE35" s="147">
        <f>SUMPRODUCT(-('Gastos Gerais'!$F$4:$F$1076='Gastos das Atividades'!$B35),-('Gastos das Atividades'!AE$1&gt;='Gastos Gerais'!$D$4:$D$1076),-('Gastos das Atividades'!AE$1&lt;='Gastos Gerais'!$E$4:$E$1076),-('Gastos Gerais'!$C$4:$C$1076))</f>
        <v>0</v>
      </c>
      <c r="AF35" s="147">
        <f>SUMPRODUCT(-('Gastos Gerais'!$F$4:$F$1076='Gastos das Atividades'!$B35),-('Gastos das Atividades'!AF$1&gt;='Gastos Gerais'!$D$4:$D$1076),-('Gastos das Atividades'!AF$1&lt;='Gastos Gerais'!$E$4:$E$1076),-('Gastos Gerais'!$C$4:$C$1076))</f>
        <v>0</v>
      </c>
      <c r="AG35" s="147">
        <f>SUMPRODUCT(-('Gastos Gerais'!$F$4:$F$1076='Gastos das Atividades'!$B35),-('Gastos das Atividades'!AG$1&gt;='Gastos Gerais'!$D$4:$D$1076),-('Gastos das Atividades'!AG$1&lt;='Gastos Gerais'!$E$4:$E$1076),-('Gastos Gerais'!$C$4:$C$1076))</f>
        <v>0</v>
      </c>
      <c r="AH35" s="147">
        <f>SUMPRODUCT(-('Gastos Gerais'!$F$4:$F$1076='Gastos das Atividades'!$B35),-('Gastos das Atividades'!AH$1&gt;='Gastos Gerais'!$D$4:$D$1076),-('Gastos das Atividades'!AH$1&lt;='Gastos Gerais'!$E$4:$E$1076),-('Gastos Gerais'!$C$4:$C$1076))</f>
        <v>0</v>
      </c>
      <c r="AI35" s="147">
        <f>SUMPRODUCT(-('Gastos Gerais'!$F$4:$F$1076='Gastos das Atividades'!$B35),-('Gastos das Atividades'!AI$1&gt;='Gastos Gerais'!$D$4:$D$1076),-('Gastos das Atividades'!AI$1&lt;='Gastos Gerais'!$E$4:$E$1076),-('Gastos Gerais'!$C$4:$C$1076))</f>
        <v>0</v>
      </c>
      <c r="AJ35" s="147">
        <f>SUMPRODUCT(-('Gastos Gerais'!$F$4:$F$1076='Gastos das Atividades'!$B35),-('Gastos das Atividades'!AJ$1&gt;='Gastos Gerais'!$D$4:$D$1076),-('Gastos das Atividades'!AJ$1&lt;='Gastos Gerais'!$E$4:$E$1076),-('Gastos Gerais'!$C$4:$C$1076))</f>
        <v>0</v>
      </c>
      <c r="AK35" s="147">
        <f>SUMPRODUCT(-('Gastos Gerais'!$F$4:$F$1076='Gastos das Atividades'!$B35),-('Gastos das Atividades'!AK$1&gt;='Gastos Gerais'!$D$4:$D$1076),-('Gastos das Atividades'!AK$1&lt;='Gastos Gerais'!$E$4:$E$1076),-('Gastos Gerais'!$C$4:$C$1076))</f>
        <v>0</v>
      </c>
      <c r="AL35" s="147">
        <f>SUMPRODUCT(-('Gastos Gerais'!$F$4:$F$1076='Gastos das Atividades'!$B35),-('Gastos das Atividades'!AL$1&gt;='Gastos Gerais'!$D$4:$D$1076),-('Gastos das Atividades'!AL$1&lt;='Gastos Gerais'!$E$4:$E$1076),-('Gastos Gerais'!$C$4:$C$1076))</f>
        <v>0</v>
      </c>
      <c r="AM35" s="147">
        <f>SUMPRODUCT(-('Gastos Gerais'!$F$4:$F$1076='Gastos das Atividades'!$B35),-('Gastos das Atividades'!AM$1&gt;='Gastos Gerais'!$D$4:$D$1076),-('Gastos das Atividades'!AM$1&lt;='Gastos Gerais'!$E$4:$E$1076),-('Gastos Gerais'!$C$4:$C$1076))</f>
        <v>0</v>
      </c>
      <c r="AN35" s="147">
        <f>SUMPRODUCT(-('Gastos Gerais'!$F$4:$F$1076='Gastos das Atividades'!$B35),-('Gastos das Atividades'!AN$1&gt;='Gastos Gerais'!$D$4:$D$1076),-('Gastos das Atividades'!AN$1&lt;='Gastos Gerais'!$E$4:$E$1076),-('Gastos Gerais'!$C$4:$C$1076))</f>
        <v>0</v>
      </c>
      <c r="AO35" s="147">
        <f>SUMPRODUCT(-('Gastos Gerais'!$F$4:$F$1076='Gastos das Atividades'!$B35),-('Gastos das Atividades'!AO$1&gt;='Gastos Gerais'!$D$4:$D$1076),-('Gastos das Atividades'!AO$1&lt;='Gastos Gerais'!$E$4:$E$1076),-('Gastos Gerais'!$C$4:$C$1076))</f>
        <v>0</v>
      </c>
      <c r="AP35" s="147">
        <f>SUMPRODUCT(-('Gastos Gerais'!$F$4:$F$1076='Gastos das Atividades'!$B35),-('Gastos das Atividades'!AP$1&gt;='Gastos Gerais'!$D$4:$D$1076),-('Gastos das Atividades'!AP$1&lt;='Gastos Gerais'!$E$4:$E$1076),-('Gastos Gerais'!$C$4:$C$1076))</f>
        <v>0</v>
      </c>
      <c r="AQ35" s="147">
        <f>SUMPRODUCT(-('Gastos Gerais'!$F$4:$F$1076='Gastos das Atividades'!$B35),-('Gastos das Atividades'!AQ$1&gt;='Gastos Gerais'!$D$4:$D$1076),-('Gastos das Atividades'!AQ$1&lt;='Gastos Gerais'!$E$4:$E$1076),-('Gastos Gerais'!$C$4:$C$1076))</f>
        <v>0</v>
      </c>
      <c r="AR35" s="147">
        <f>SUMPRODUCT(-('Gastos Gerais'!$F$4:$F$1076='Gastos das Atividades'!$B35),-('Gastos das Atividades'!AR$1&gt;='Gastos Gerais'!$D$4:$D$1076),-('Gastos das Atividades'!AR$1&lt;='Gastos Gerais'!$E$4:$E$1076),-('Gastos Gerais'!$C$4:$C$1076))</f>
        <v>0</v>
      </c>
      <c r="AS35" s="147">
        <f>SUMPRODUCT(-('Gastos Gerais'!$F$4:$F$1076='Gastos das Atividades'!$B35),-('Gastos das Atividades'!AS$1&gt;='Gastos Gerais'!$D$4:$D$1076),-('Gastos das Atividades'!AS$1&lt;='Gastos Gerais'!$E$4:$E$1076),-('Gastos Gerais'!$C$4:$C$1076))</f>
        <v>0</v>
      </c>
      <c r="AT35" s="147">
        <f>SUMPRODUCT(-('Gastos Gerais'!$F$4:$F$1076='Gastos das Atividades'!$B35),-('Gastos das Atividades'!AT$1&gt;='Gastos Gerais'!$D$4:$D$1076),-('Gastos das Atividades'!AT$1&lt;='Gastos Gerais'!$E$4:$E$1076),-('Gastos Gerais'!$C$4:$C$1076))</f>
        <v>0</v>
      </c>
      <c r="AU35" s="147">
        <f>SUMPRODUCT(-('Gastos Gerais'!$F$4:$F$1076='Gastos das Atividades'!$B35),-('Gastos das Atividades'!AU$1&gt;='Gastos Gerais'!$D$4:$D$1076),-('Gastos das Atividades'!AU$1&lt;='Gastos Gerais'!$E$4:$E$1076),-('Gastos Gerais'!$C$4:$C$1076))</f>
        <v>0</v>
      </c>
      <c r="AV35" s="147">
        <f>SUMPRODUCT(-('Gastos Gerais'!$F$4:$F$1076='Gastos das Atividades'!$B35),-('Gastos das Atividades'!AV$1&gt;='Gastos Gerais'!$D$4:$D$1076),-('Gastos das Atividades'!AV$1&lt;='Gastos Gerais'!$E$4:$E$1076),-('Gastos Gerais'!$C$4:$C$1076))</f>
        <v>0</v>
      </c>
      <c r="AW35" s="147">
        <f>SUMPRODUCT(-('Gastos Gerais'!$F$4:$F$1076='Gastos das Atividades'!$B35),-('Gastos das Atividades'!AW$1&gt;='Gastos Gerais'!$D$4:$D$1076),-('Gastos das Atividades'!AW$1&lt;='Gastos Gerais'!$E$4:$E$1076),-('Gastos Gerais'!$C$4:$C$1076))</f>
        <v>0</v>
      </c>
      <c r="AX35" s="147">
        <f>SUMPRODUCT(-('Gastos Gerais'!$F$4:$F$1076='Gastos das Atividades'!$B35),-('Gastos das Atividades'!AX$1&gt;='Gastos Gerais'!$D$4:$D$1076),-('Gastos das Atividades'!AX$1&lt;='Gastos Gerais'!$E$4:$E$1076),-('Gastos Gerais'!$C$4:$C$1076))</f>
        <v>0</v>
      </c>
      <c r="AY35" s="147">
        <f>SUMPRODUCT(-('Gastos Gerais'!$F$4:$F$1076='Gastos das Atividades'!$B35),-('Gastos das Atividades'!AY$1&gt;='Gastos Gerais'!$D$4:$D$1076),-('Gastos das Atividades'!AY$1&lt;='Gastos Gerais'!$E$4:$E$1076),-('Gastos Gerais'!$C$4:$C$1076))</f>
        <v>0</v>
      </c>
      <c r="AZ35" s="147">
        <f>SUMPRODUCT(-('Gastos Gerais'!$F$4:$F$1076='Gastos das Atividades'!$B35),-('Gastos das Atividades'!AZ$1&gt;='Gastos Gerais'!$D$4:$D$1076),-('Gastos das Atividades'!AZ$1&lt;='Gastos Gerais'!$E$4:$E$1076),-('Gastos Gerais'!$C$4:$C$1076))</f>
        <v>0</v>
      </c>
      <c r="BA35" s="147">
        <f>SUMPRODUCT(-('Gastos Gerais'!$F$4:$F$1076='Gastos das Atividades'!$B35),-('Gastos das Atividades'!BA$1&gt;='Gastos Gerais'!$D$4:$D$1076),-('Gastos das Atividades'!BA$1&lt;='Gastos Gerais'!$E$4:$E$1076),-('Gastos Gerais'!$C$4:$C$1076))</f>
        <v>0</v>
      </c>
      <c r="BB35" s="147">
        <f>SUMPRODUCT(-('Gastos Gerais'!$F$4:$F$1076='Gastos das Atividades'!$B35),-('Gastos das Atividades'!BB$1&gt;='Gastos Gerais'!$D$4:$D$1076),-('Gastos das Atividades'!BB$1&lt;='Gastos Gerais'!$E$4:$E$1076),-('Gastos Gerais'!$C$4:$C$1076))</f>
        <v>0</v>
      </c>
      <c r="BC35" s="147">
        <f>SUMPRODUCT(-('Gastos Gerais'!$F$4:$F$1076='Gastos das Atividades'!$B35),-('Gastos das Atividades'!BC$1&gt;='Gastos Gerais'!$D$4:$D$1076),-('Gastos das Atividades'!BC$1&lt;='Gastos Gerais'!$E$4:$E$1076),-('Gastos Gerais'!$C$4:$C$1076))</f>
        <v>0</v>
      </c>
      <c r="BD35" s="147">
        <f>SUMPRODUCT(-('Gastos Gerais'!$F$4:$F$1076='Gastos das Atividades'!$B35),-('Gastos das Atividades'!BD$1&gt;='Gastos Gerais'!$D$4:$D$1076),-('Gastos das Atividades'!BD$1&lt;='Gastos Gerais'!$E$4:$E$1076),-('Gastos Gerais'!$C$4:$C$1076))</f>
        <v>0</v>
      </c>
      <c r="BE35" s="147">
        <f>SUMPRODUCT(-('Gastos Gerais'!$F$4:$F$1076='Gastos das Atividades'!$B35),-('Gastos das Atividades'!BE$1&gt;='Gastos Gerais'!$D$4:$D$1076),-('Gastos das Atividades'!BE$1&lt;='Gastos Gerais'!$E$4:$E$1076),-('Gastos Gerais'!$C$4:$C$1076))</f>
        <v>0</v>
      </c>
      <c r="BF35" s="147">
        <f>SUMPRODUCT(-('Gastos Gerais'!$F$4:$F$1076='Gastos das Atividades'!$B35),-('Gastos das Atividades'!BF$1&gt;='Gastos Gerais'!$D$4:$D$1076),-('Gastos das Atividades'!BF$1&lt;='Gastos Gerais'!$E$4:$E$1076),-('Gastos Gerais'!$C$4:$C$1076))</f>
        <v>0</v>
      </c>
      <c r="BG35" s="147">
        <f>SUMPRODUCT(-('Gastos Gerais'!$F$4:$F$1076='Gastos das Atividades'!$B35),-('Gastos das Atividades'!BG$1&gt;='Gastos Gerais'!$D$4:$D$1076),-('Gastos das Atividades'!BG$1&lt;='Gastos Gerais'!$E$4:$E$1076),-('Gastos Gerais'!$C$4:$C$1076))</f>
        <v>0</v>
      </c>
      <c r="BH35" s="147">
        <f>SUMPRODUCT(-('Gastos Gerais'!$F$4:$F$1076='Gastos das Atividades'!$B35),-('Gastos das Atividades'!BH$1&gt;='Gastos Gerais'!$D$4:$D$1076),-('Gastos das Atividades'!BH$1&lt;='Gastos Gerais'!$E$4:$E$1076),-('Gastos Gerais'!$C$4:$C$1076))</f>
        <v>0</v>
      </c>
      <c r="BI35" s="147">
        <f>SUMPRODUCT(-('Gastos Gerais'!$F$4:$F$1076='Gastos das Atividades'!$B35),-('Gastos das Atividades'!BI$1&gt;='Gastos Gerais'!$D$4:$D$1076),-('Gastos das Atividades'!BI$1&lt;='Gastos Gerais'!$E$4:$E$1076),-('Gastos Gerais'!$C$4:$C$1076))</f>
        <v>0</v>
      </c>
      <c r="BJ35" s="147">
        <f>SUMPRODUCT(-('Gastos Gerais'!$F$4:$F$1076='Gastos das Atividades'!$B35),-('Gastos das Atividades'!BJ$1&gt;='Gastos Gerais'!$D$4:$D$1076),-('Gastos das Atividades'!BJ$1&lt;='Gastos Gerais'!$E$4:$E$1076),-('Gastos Gerais'!$C$4:$C$1076))</f>
        <v>0</v>
      </c>
      <c r="BK35" s="295">
        <f t="shared" si="8"/>
        <v>300000</v>
      </c>
      <c r="BL35" s="147">
        <f t="shared" si="9"/>
        <v>0</v>
      </c>
      <c r="BM35" s="147">
        <f t="shared" si="10"/>
        <v>0</v>
      </c>
      <c r="BN35" s="147">
        <f t="shared" si="11"/>
        <v>0</v>
      </c>
      <c r="BO35" s="147">
        <f t="shared" si="12"/>
        <v>0</v>
      </c>
      <c r="BP35" s="296">
        <f t="shared" si="2"/>
        <v>300000</v>
      </c>
      <c r="BQ35" s="152">
        <f t="shared" si="17"/>
        <v>3.1995165077833516E-2</v>
      </c>
      <c r="BR35" s="152">
        <f t="shared" si="18"/>
        <v>0</v>
      </c>
      <c r="BS35" s="152">
        <f t="shared" si="19"/>
        <v>0</v>
      </c>
      <c r="BT35" s="152">
        <f t="shared" si="20"/>
        <v>0</v>
      </c>
      <c r="BU35" s="152">
        <f t="shared" si="21"/>
        <v>0</v>
      </c>
      <c r="BV35" s="297">
        <f t="shared" si="22"/>
        <v>3.1995165077833516E-2</v>
      </c>
    </row>
    <row r="36" spans="1:74">
      <c r="A36" s="298">
        <v>26</v>
      </c>
      <c r="B36" s="320" t="s">
        <v>144</v>
      </c>
      <c r="C36" s="147">
        <f>SUMPRODUCT(-('Gastos Gerais'!$F$4:$F$1076='Gastos das Atividades'!$B36),-('Gastos das Atividades'!C$1&gt;='Gastos Gerais'!$D$4:$D$1076),-('Gastos das Atividades'!C$1&lt;='Gastos Gerais'!$E$4:$E$1076),-('Gastos Gerais'!$C$4:$C$1076))</f>
        <v>0</v>
      </c>
      <c r="D36" s="147">
        <f>SUMPRODUCT(-('Gastos Gerais'!$F$4:$F$1076='Gastos das Atividades'!$B36),-('Gastos das Atividades'!D$1&gt;='Gastos Gerais'!$D$4:$D$1076),-('Gastos das Atividades'!D$1&lt;='Gastos Gerais'!$E$4:$E$1076),-('Gastos Gerais'!$C$4:$C$1076))</f>
        <v>0</v>
      </c>
      <c r="E36" s="147">
        <f>SUMPRODUCT(-('Gastos Gerais'!$F$4:$F$1076='Gastos das Atividades'!$B36),-('Gastos das Atividades'!E$1&gt;='Gastos Gerais'!$D$4:$D$1076),-('Gastos das Atividades'!E$1&lt;='Gastos Gerais'!$E$4:$E$1076),-('Gastos Gerais'!$C$4:$C$1076))</f>
        <v>0</v>
      </c>
      <c r="F36" s="147">
        <f>SUMPRODUCT(-('Gastos Gerais'!$F$4:$F$1076='Gastos das Atividades'!$B36),-('Gastos das Atividades'!F$1&gt;='Gastos Gerais'!$D$4:$D$1076),-('Gastos das Atividades'!F$1&lt;='Gastos Gerais'!$E$4:$E$1076),-('Gastos Gerais'!$C$4:$C$1076))</f>
        <v>0</v>
      </c>
      <c r="G36" s="147">
        <f>SUMPRODUCT(-('Gastos Gerais'!$F$4:$F$1076='Gastos das Atividades'!$B36),-('Gastos das Atividades'!G$1&gt;='Gastos Gerais'!$D$4:$D$1076),-('Gastos das Atividades'!G$1&lt;='Gastos Gerais'!$E$4:$E$1076),-('Gastos Gerais'!$C$4:$C$1076))</f>
        <v>0</v>
      </c>
      <c r="H36" s="147">
        <f>SUMPRODUCT(-('Gastos Gerais'!$F$4:$F$1076='Gastos das Atividades'!$B36),-('Gastos das Atividades'!H$1&gt;='Gastos Gerais'!$D$4:$D$1076),-('Gastos das Atividades'!H$1&lt;='Gastos Gerais'!$E$4:$E$1076),-('Gastos Gerais'!$C$4:$C$1076))</f>
        <v>0</v>
      </c>
      <c r="I36" s="147">
        <f>SUMPRODUCT(-('Gastos Gerais'!$F$4:$F$1076='Gastos das Atividades'!$B36),-('Gastos das Atividades'!I$1&gt;='Gastos Gerais'!$D$4:$D$1076),-('Gastos das Atividades'!I$1&lt;='Gastos Gerais'!$E$4:$E$1076),-('Gastos Gerais'!$C$4:$C$1076))</f>
        <v>0</v>
      </c>
      <c r="J36" s="147">
        <f>SUMPRODUCT(-('Gastos Gerais'!$F$4:$F$1076='Gastos das Atividades'!$B36),-('Gastos das Atividades'!J$1&gt;='Gastos Gerais'!$D$4:$D$1076),-('Gastos das Atividades'!J$1&lt;='Gastos Gerais'!$E$4:$E$1076),-('Gastos Gerais'!$C$4:$C$1076))</f>
        <v>0</v>
      </c>
      <c r="K36" s="147">
        <f>SUMPRODUCT(-('Gastos Gerais'!$F$4:$F$1076='Gastos das Atividades'!$B36),-('Gastos das Atividades'!K$1&gt;='Gastos Gerais'!$D$4:$D$1076),-('Gastos das Atividades'!K$1&lt;='Gastos Gerais'!$E$4:$E$1076),-('Gastos Gerais'!$C$4:$C$1076))</f>
        <v>0</v>
      </c>
      <c r="L36" s="147">
        <f>SUMPRODUCT(-('Gastos Gerais'!$F$4:$F$1076='Gastos das Atividades'!$B36),-('Gastos das Atividades'!L$1&gt;='Gastos Gerais'!$D$4:$D$1076),-('Gastos das Atividades'!L$1&lt;='Gastos Gerais'!$E$4:$E$1076),-('Gastos Gerais'!$C$4:$C$1076))</f>
        <v>0</v>
      </c>
      <c r="M36" s="147">
        <f>SUMPRODUCT(-('Gastos Gerais'!$F$4:$F$1076='Gastos das Atividades'!$B36),-('Gastos das Atividades'!M$1&gt;='Gastos Gerais'!$D$4:$D$1076),-('Gastos das Atividades'!M$1&lt;='Gastos Gerais'!$E$4:$E$1076),-('Gastos Gerais'!$C$4:$C$1076))</f>
        <v>0</v>
      </c>
      <c r="N36" s="147">
        <f>SUMPRODUCT(-('Gastos Gerais'!$F$4:$F$1076='Gastos das Atividades'!$B36),-('Gastos das Atividades'!N$1&gt;='Gastos Gerais'!$D$4:$D$1076),-('Gastos das Atividades'!N$1&lt;='Gastos Gerais'!$E$4:$E$1076),-('Gastos Gerais'!$C$4:$C$1076))</f>
        <v>0</v>
      </c>
      <c r="O36" s="147">
        <f>SUMPRODUCT(-('Gastos Gerais'!$F$4:$F$1076='Gastos das Atividades'!$B36),-('Gastos das Atividades'!O$1&gt;='Gastos Gerais'!$D$4:$D$1076),-('Gastos das Atividades'!O$1&lt;='Gastos Gerais'!$E$4:$E$1076),-('Gastos Gerais'!$C$4:$C$1076))</f>
        <v>0</v>
      </c>
      <c r="P36" s="147">
        <f>SUMPRODUCT(-('Gastos Gerais'!$F$4:$F$1076='Gastos das Atividades'!$B36),-('Gastos das Atividades'!P$1&gt;='Gastos Gerais'!$D$4:$D$1076),-('Gastos das Atividades'!P$1&lt;='Gastos Gerais'!$E$4:$E$1076),-('Gastos Gerais'!$C$4:$C$1076))</f>
        <v>0</v>
      </c>
      <c r="Q36" s="147">
        <f>SUMPRODUCT(-('Gastos Gerais'!$F$4:$F$1076='Gastos das Atividades'!$B36),-('Gastos das Atividades'!Q$1&gt;='Gastos Gerais'!$D$4:$D$1076),-('Gastos das Atividades'!Q$1&lt;='Gastos Gerais'!$E$4:$E$1076),-('Gastos Gerais'!$C$4:$C$1076))</f>
        <v>0</v>
      </c>
      <c r="R36" s="147">
        <f>SUMPRODUCT(-('Gastos Gerais'!$F$4:$F$1076='Gastos das Atividades'!$B36),-('Gastos das Atividades'!R$1&gt;='Gastos Gerais'!$D$4:$D$1076),-('Gastos das Atividades'!R$1&lt;='Gastos Gerais'!$E$4:$E$1076),-('Gastos Gerais'!$C$4:$C$1076))</f>
        <v>0</v>
      </c>
      <c r="S36" s="147">
        <f>SUMPRODUCT(-('Gastos Gerais'!$F$4:$F$1076='Gastos das Atividades'!$B36),-('Gastos das Atividades'!S$1&gt;='Gastos Gerais'!$D$4:$D$1076),-('Gastos das Atividades'!S$1&lt;='Gastos Gerais'!$E$4:$E$1076),-('Gastos Gerais'!$C$4:$C$1076))</f>
        <v>0</v>
      </c>
      <c r="T36" s="147">
        <f>SUMPRODUCT(-('Gastos Gerais'!$F$4:$F$1076='Gastos das Atividades'!$B36),-('Gastos das Atividades'!T$1&gt;='Gastos Gerais'!$D$4:$D$1076),-('Gastos das Atividades'!T$1&lt;='Gastos Gerais'!$E$4:$E$1076),-('Gastos Gerais'!$C$4:$C$1076))</f>
        <v>0</v>
      </c>
      <c r="U36" s="147">
        <f>SUMPRODUCT(-('Gastos Gerais'!$F$4:$F$1076='Gastos das Atividades'!$B36),-('Gastos das Atividades'!U$1&gt;='Gastos Gerais'!$D$4:$D$1076),-('Gastos das Atividades'!U$1&lt;='Gastos Gerais'!$E$4:$E$1076),-('Gastos Gerais'!$C$4:$C$1076))</f>
        <v>70000</v>
      </c>
      <c r="V36" s="147">
        <f>SUMPRODUCT(-('Gastos Gerais'!$F$4:$F$1076='Gastos das Atividades'!$B36),-('Gastos das Atividades'!V$1&gt;='Gastos Gerais'!$D$4:$D$1076),-('Gastos das Atividades'!V$1&lt;='Gastos Gerais'!$E$4:$E$1076),-('Gastos Gerais'!$C$4:$C$1076))</f>
        <v>70000</v>
      </c>
      <c r="W36" s="147">
        <f>SUMPRODUCT(-('Gastos Gerais'!$F$4:$F$1076='Gastos das Atividades'!$B36),-('Gastos das Atividades'!W$1&gt;='Gastos Gerais'!$D$4:$D$1076),-('Gastos das Atividades'!W$1&lt;='Gastos Gerais'!$E$4:$E$1076),-('Gastos Gerais'!$C$4:$C$1076))</f>
        <v>60000</v>
      </c>
      <c r="X36" s="147">
        <f>SUMPRODUCT(-('Gastos Gerais'!$F$4:$F$1076='Gastos das Atividades'!$B36),-('Gastos das Atividades'!X$1&gt;='Gastos Gerais'!$D$4:$D$1076),-('Gastos das Atividades'!X$1&lt;='Gastos Gerais'!$E$4:$E$1076),-('Gastos Gerais'!$C$4:$C$1076))</f>
        <v>0</v>
      </c>
      <c r="Y36" s="147">
        <f>SUMPRODUCT(-('Gastos Gerais'!$F$4:$F$1076='Gastos das Atividades'!$B36),-('Gastos das Atividades'!Y$1&gt;='Gastos Gerais'!$D$4:$D$1076),-('Gastos das Atividades'!Y$1&lt;='Gastos Gerais'!$E$4:$E$1076),-('Gastos Gerais'!$C$4:$C$1076))</f>
        <v>0</v>
      </c>
      <c r="Z36" s="147">
        <f>SUMPRODUCT(-('Gastos Gerais'!$F$4:$F$1076='Gastos das Atividades'!$B36),-('Gastos das Atividades'!Z$1&gt;='Gastos Gerais'!$D$4:$D$1076),-('Gastos das Atividades'!Z$1&lt;='Gastos Gerais'!$E$4:$E$1076),-('Gastos Gerais'!$C$4:$C$1076))</f>
        <v>0</v>
      </c>
      <c r="AA36" s="147">
        <f>SUMPRODUCT(-('Gastos Gerais'!$F$4:$F$1076='Gastos das Atividades'!$B36),-('Gastos das Atividades'!AA$1&gt;='Gastos Gerais'!$D$4:$D$1076),-('Gastos das Atividades'!AA$1&lt;='Gastos Gerais'!$E$4:$E$1076),-('Gastos Gerais'!$C$4:$C$1076))</f>
        <v>0</v>
      </c>
      <c r="AB36" s="147">
        <f>SUMPRODUCT(-('Gastos Gerais'!$F$4:$F$1076='Gastos das Atividades'!$B36),-('Gastos das Atividades'!AB$1&gt;='Gastos Gerais'!$D$4:$D$1076),-('Gastos das Atividades'!AB$1&lt;='Gastos Gerais'!$E$4:$E$1076),-('Gastos Gerais'!$C$4:$C$1076))</f>
        <v>0</v>
      </c>
      <c r="AC36" s="147">
        <f>SUMPRODUCT(-('Gastos Gerais'!$F$4:$F$1076='Gastos das Atividades'!$B36),-('Gastos das Atividades'!AC$1&gt;='Gastos Gerais'!$D$4:$D$1076),-('Gastos das Atividades'!AC$1&lt;='Gastos Gerais'!$E$4:$E$1076),-('Gastos Gerais'!$C$4:$C$1076))</f>
        <v>0</v>
      </c>
      <c r="AD36" s="147">
        <f>SUMPRODUCT(-('Gastos Gerais'!$F$4:$F$1076='Gastos das Atividades'!$B36),-('Gastos das Atividades'!AD$1&gt;='Gastos Gerais'!$D$4:$D$1076),-('Gastos das Atividades'!AD$1&lt;='Gastos Gerais'!$E$4:$E$1076),-('Gastos Gerais'!$C$4:$C$1076))</f>
        <v>0</v>
      </c>
      <c r="AE36" s="147">
        <f>SUMPRODUCT(-('Gastos Gerais'!$F$4:$F$1076='Gastos das Atividades'!$B36),-('Gastos das Atividades'!AE$1&gt;='Gastos Gerais'!$D$4:$D$1076),-('Gastos das Atividades'!AE$1&lt;='Gastos Gerais'!$E$4:$E$1076),-('Gastos Gerais'!$C$4:$C$1076))</f>
        <v>0</v>
      </c>
      <c r="AF36" s="147">
        <f>SUMPRODUCT(-('Gastos Gerais'!$F$4:$F$1076='Gastos das Atividades'!$B36),-('Gastos das Atividades'!AF$1&gt;='Gastos Gerais'!$D$4:$D$1076),-('Gastos das Atividades'!AF$1&lt;='Gastos Gerais'!$E$4:$E$1076),-('Gastos Gerais'!$C$4:$C$1076))</f>
        <v>0</v>
      </c>
      <c r="AG36" s="147">
        <f>SUMPRODUCT(-('Gastos Gerais'!$F$4:$F$1076='Gastos das Atividades'!$B36),-('Gastos das Atividades'!AG$1&gt;='Gastos Gerais'!$D$4:$D$1076),-('Gastos das Atividades'!AG$1&lt;='Gastos Gerais'!$E$4:$E$1076),-('Gastos Gerais'!$C$4:$C$1076))</f>
        <v>0</v>
      </c>
      <c r="AH36" s="147">
        <f>SUMPRODUCT(-('Gastos Gerais'!$F$4:$F$1076='Gastos das Atividades'!$B36),-('Gastos das Atividades'!AH$1&gt;='Gastos Gerais'!$D$4:$D$1076),-('Gastos das Atividades'!AH$1&lt;='Gastos Gerais'!$E$4:$E$1076),-('Gastos Gerais'!$C$4:$C$1076))</f>
        <v>0</v>
      </c>
      <c r="AI36" s="147">
        <f>SUMPRODUCT(-('Gastos Gerais'!$F$4:$F$1076='Gastos das Atividades'!$B36),-('Gastos das Atividades'!AI$1&gt;='Gastos Gerais'!$D$4:$D$1076),-('Gastos das Atividades'!AI$1&lt;='Gastos Gerais'!$E$4:$E$1076),-('Gastos Gerais'!$C$4:$C$1076))</f>
        <v>0</v>
      </c>
      <c r="AJ36" s="147">
        <f>SUMPRODUCT(-('Gastos Gerais'!$F$4:$F$1076='Gastos das Atividades'!$B36),-('Gastos das Atividades'!AJ$1&gt;='Gastos Gerais'!$D$4:$D$1076),-('Gastos das Atividades'!AJ$1&lt;='Gastos Gerais'!$E$4:$E$1076),-('Gastos Gerais'!$C$4:$C$1076))</f>
        <v>0</v>
      </c>
      <c r="AK36" s="147">
        <f>SUMPRODUCT(-('Gastos Gerais'!$F$4:$F$1076='Gastos das Atividades'!$B36),-('Gastos das Atividades'!AK$1&gt;='Gastos Gerais'!$D$4:$D$1076),-('Gastos das Atividades'!AK$1&lt;='Gastos Gerais'!$E$4:$E$1076),-('Gastos Gerais'!$C$4:$C$1076))</f>
        <v>0</v>
      </c>
      <c r="AL36" s="147">
        <f>SUMPRODUCT(-('Gastos Gerais'!$F$4:$F$1076='Gastos das Atividades'!$B36),-('Gastos das Atividades'!AL$1&gt;='Gastos Gerais'!$D$4:$D$1076),-('Gastos das Atividades'!AL$1&lt;='Gastos Gerais'!$E$4:$E$1076),-('Gastos Gerais'!$C$4:$C$1076))</f>
        <v>0</v>
      </c>
      <c r="AM36" s="147">
        <f>SUMPRODUCT(-('Gastos Gerais'!$F$4:$F$1076='Gastos das Atividades'!$B36),-('Gastos das Atividades'!AM$1&gt;='Gastos Gerais'!$D$4:$D$1076),-('Gastos das Atividades'!AM$1&lt;='Gastos Gerais'!$E$4:$E$1076),-('Gastos Gerais'!$C$4:$C$1076))</f>
        <v>0</v>
      </c>
      <c r="AN36" s="147">
        <f>SUMPRODUCT(-('Gastos Gerais'!$F$4:$F$1076='Gastos das Atividades'!$B36),-('Gastos das Atividades'!AN$1&gt;='Gastos Gerais'!$D$4:$D$1076),-('Gastos das Atividades'!AN$1&lt;='Gastos Gerais'!$E$4:$E$1076),-('Gastos Gerais'!$C$4:$C$1076))</f>
        <v>0</v>
      </c>
      <c r="AO36" s="147">
        <f>SUMPRODUCT(-('Gastos Gerais'!$F$4:$F$1076='Gastos das Atividades'!$B36),-('Gastos das Atividades'!AO$1&gt;='Gastos Gerais'!$D$4:$D$1076),-('Gastos das Atividades'!AO$1&lt;='Gastos Gerais'!$E$4:$E$1076),-('Gastos Gerais'!$C$4:$C$1076))</f>
        <v>0</v>
      </c>
      <c r="AP36" s="147">
        <f>SUMPRODUCT(-('Gastos Gerais'!$F$4:$F$1076='Gastos das Atividades'!$B36),-('Gastos das Atividades'!AP$1&gt;='Gastos Gerais'!$D$4:$D$1076),-('Gastos das Atividades'!AP$1&lt;='Gastos Gerais'!$E$4:$E$1076),-('Gastos Gerais'!$C$4:$C$1076))</f>
        <v>0</v>
      </c>
      <c r="AQ36" s="147">
        <f>SUMPRODUCT(-('Gastos Gerais'!$F$4:$F$1076='Gastos das Atividades'!$B36),-('Gastos das Atividades'!AQ$1&gt;='Gastos Gerais'!$D$4:$D$1076),-('Gastos das Atividades'!AQ$1&lt;='Gastos Gerais'!$E$4:$E$1076),-('Gastos Gerais'!$C$4:$C$1076))</f>
        <v>0</v>
      </c>
      <c r="AR36" s="147">
        <f>SUMPRODUCT(-('Gastos Gerais'!$F$4:$F$1076='Gastos das Atividades'!$B36),-('Gastos das Atividades'!AR$1&gt;='Gastos Gerais'!$D$4:$D$1076),-('Gastos das Atividades'!AR$1&lt;='Gastos Gerais'!$E$4:$E$1076),-('Gastos Gerais'!$C$4:$C$1076))</f>
        <v>0</v>
      </c>
      <c r="AS36" s="147">
        <f>SUMPRODUCT(-('Gastos Gerais'!$F$4:$F$1076='Gastos das Atividades'!$B36),-('Gastos das Atividades'!AS$1&gt;='Gastos Gerais'!$D$4:$D$1076),-('Gastos das Atividades'!AS$1&lt;='Gastos Gerais'!$E$4:$E$1076),-('Gastos Gerais'!$C$4:$C$1076))</f>
        <v>0</v>
      </c>
      <c r="AT36" s="147">
        <f>SUMPRODUCT(-('Gastos Gerais'!$F$4:$F$1076='Gastos das Atividades'!$B36),-('Gastos das Atividades'!AT$1&gt;='Gastos Gerais'!$D$4:$D$1076),-('Gastos das Atividades'!AT$1&lt;='Gastos Gerais'!$E$4:$E$1076),-('Gastos Gerais'!$C$4:$C$1076))</f>
        <v>0</v>
      </c>
      <c r="AU36" s="147">
        <f>SUMPRODUCT(-('Gastos Gerais'!$F$4:$F$1076='Gastos das Atividades'!$B36),-('Gastos das Atividades'!AU$1&gt;='Gastos Gerais'!$D$4:$D$1076),-('Gastos das Atividades'!AU$1&lt;='Gastos Gerais'!$E$4:$E$1076),-('Gastos Gerais'!$C$4:$C$1076))</f>
        <v>0</v>
      </c>
      <c r="AV36" s="147">
        <f>SUMPRODUCT(-('Gastos Gerais'!$F$4:$F$1076='Gastos das Atividades'!$B36),-('Gastos das Atividades'!AV$1&gt;='Gastos Gerais'!$D$4:$D$1076),-('Gastos das Atividades'!AV$1&lt;='Gastos Gerais'!$E$4:$E$1076),-('Gastos Gerais'!$C$4:$C$1076))</f>
        <v>0</v>
      </c>
      <c r="AW36" s="147">
        <f>SUMPRODUCT(-('Gastos Gerais'!$F$4:$F$1076='Gastos das Atividades'!$B36),-('Gastos das Atividades'!AW$1&gt;='Gastos Gerais'!$D$4:$D$1076),-('Gastos das Atividades'!AW$1&lt;='Gastos Gerais'!$E$4:$E$1076),-('Gastos Gerais'!$C$4:$C$1076))</f>
        <v>0</v>
      </c>
      <c r="AX36" s="147">
        <f>SUMPRODUCT(-('Gastos Gerais'!$F$4:$F$1076='Gastos das Atividades'!$B36),-('Gastos das Atividades'!AX$1&gt;='Gastos Gerais'!$D$4:$D$1076),-('Gastos das Atividades'!AX$1&lt;='Gastos Gerais'!$E$4:$E$1076),-('Gastos Gerais'!$C$4:$C$1076))</f>
        <v>0</v>
      </c>
      <c r="AY36" s="147">
        <f>SUMPRODUCT(-('Gastos Gerais'!$F$4:$F$1076='Gastos das Atividades'!$B36),-('Gastos das Atividades'!AY$1&gt;='Gastos Gerais'!$D$4:$D$1076),-('Gastos das Atividades'!AY$1&lt;='Gastos Gerais'!$E$4:$E$1076),-('Gastos Gerais'!$C$4:$C$1076))</f>
        <v>0</v>
      </c>
      <c r="AZ36" s="147">
        <f>SUMPRODUCT(-('Gastos Gerais'!$F$4:$F$1076='Gastos das Atividades'!$B36),-('Gastos das Atividades'!AZ$1&gt;='Gastos Gerais'!$D$4:$D$1076),-('Gastos das Atividades'!AZ$1&lt;='Gastos Gerais'!$E$4:$E$1076),-('Gastos Gerais'!$C$4:$C$1076))</f>
        <v>0</v>
      </c>
      <c r="BA36" s="147">
        <f>SUMPRODUCT(-('Gastos Gerais'!$F$4:$F$1076='Gastos das Atividades'!$B36),-('Gastos das Atividades'!BA$1&gt;='Gastos Gerais'!$D$4:$D$1076),-('Gastos das Atividades'!BA$1&lt;='Gastos Gerais'!$E$4:$E$1076),-('Gastos Gerais'!$C$4:$C$1076))</f>
        <v>0</v>
      </c>
      <c r="BB36" s="147">
        <f>SUMPRODUCT(-('Gastos Gerais'!$F$4:$F$1076='Gastos das Atividades'!$B36),-('Gastos das Atividades'!BB$1&gt;='Gastos Gerais'!$D$4:$D$1076),-('Gastos das Atividades'!BB$1&lt;='Gastos Gerais'!$E$4:$E$1076),-('Gastos Gerais'!$C$4:$C$1076))</f>
        <v>0</v>
      </c>
      <c r="BC36" s="147">
        <f>SUMPRODUCT(-('Gastos Gerais'!$F$4:$F$1076='Gastos das Atividades'!$B36),-('Gastos das Atividades'!BC$1&gt;='Gastos Gerais'!$D$4:$D$1076),-('Gastos das Atividades'!BC$1&lt;='Gastos Gerais'!$E$4:$E$1076),-('Gastos Gerais'!$C$4:$C$1076))</f>
        <v>0</v>
      </c>
      <c r="BD36" s="147">
        <f>SUMPRODUCT(-('Gastos Gerais'!$F$4:$F$1076='Gastos das Atividades'!$B36),-('Gastos das Atividades'!BD$1&gt;='Gastos Gerais'!$D$4:$D$1076),-('Gastos das Atividades'!BD$1&lt;='Gastos Gerais'!$E$4:$E$1076),-('Gastos Gerais'!$C$4:$C$1076))</f>
        <v>0</v>
      </c>
      <c r="BE36" s="147">
        <f>SUMPRODUCT(-('Gastos Gerais'!$F$4:$F$1076='Gastos das Atividades'!$B36),-('Gastos das Atividades'!BE$1&gt;='Gastos Gerais'!$D$4:$D$1076),-('Gastos das Atividades'!BE$1&lt;='Gastos Gerais'!$E$4:$E$1076),-('Gastos Gerais'!$C$4:$C$1076))</f>
        <v>0</v>
      </c>
      <c r="BF36" s="147">
        <f>SUMPRODUCT(-('Gastos Gerais'!$F$4:$F$1076='Gastos das Atividades'!$B36),-('Gastos das Atividades'!BF$1&gt;='Gastos Gerais'!$D$4:$D$1076),-('Gastos das Atividades'!BF$1&lt;='Gastos Gerais'!$E$4:$E$1076),-('Gastos Gerais'!$C$4:$C$1076))</f>
        <v>0</v>
      </c>
      <c r="BG36" s="147">
        <f>SUMPRODUCT(-('Gastos Gerais'!$F$4:$F$1076='Gastos das Atividades'!$B36),-('Gastos das Atividades'!BG$1&gt;='Gastos Gerais'!$D$4:$D$1076),-('Gastos das Atividades'!BG$1&lt;='Gastos Gerais'!$E$4:$E$1076),-('Gastos Gerais'!$C$4:$C$1076))</f>
        <v>0</v>
      </c>
      <c r="BH36" s="147">
        <f>SUMPRODUCT(-('Gastos Gerais'!$F$4:$F$1076='Gastos das Atividades'!$B36),-('Gastos das Atividades'!BH$1&gt;='Gastos Gerais'!$D$4:$D$1076),-('Gastos das Atividades'!BH$1&lt;='Gastos Gerais'!$E$4:$E$1076),-('Gastos Gerais'!$C$4:$C$1076))</f>
        <v>0</v>
      </c>
      <c r="BI36" s="147">
        <f>SUMPRODUCT(-('Gastos Gerais'!$F$4:$F$1076='Gastos das Atividades'!$B36),-('Gastos das Atividades'!BI$1&gt;='Gastos Gerais'!$D$4:$D$1076),-('Gastos das Atividades'!BI$1&lt;='Gastos Gerais'!$E$4:$E$1076),-('Gastos Gerais'!$C$4:$C$1076))</f>
        <v>0</v>
      </c>
      <c r="BJ36" s="147">
        <f>SUMPRODUCT(-('Gastos Gerais'!$F$4:$F$1076='Gastos das Atividades'!$B36),-('Gastos das Atividades'!BJ$1&gt;='Gastos Gerais'!$D$4:$D$1076),-('Gastos das Atividades'!BJ$1&lt;='Gastos Gerais'!$E$4:$E$1076),-('Gastos Gerais'!$C$4:$C$1076))</f>
        <v>0</v>
      </c>
      <c r="BK36" s="295">
        <f t="shared" si="8"/>
        <v>0</v>
      </c>
      <c r="BL36" s="147">
        <f t="shared" si="9"/>
        <v>200000</v>
      </c>
      <c r="BM36" s="147">
        <f t="shared" si="10"/>
        <v>0</v>
      </c>
      <c r="BN36" s="147">
        <f t="shared" si="11"/>
        <v>0</v>
      </c>
      <c r="BO36" s="147">
        <f t="shared" si="12"/>
        <v>0</v>
      </c>
      <c r="BP36" s="296">
        <f t="shared" si="2"/>
        <v>200000</v>
      </c>
      <c r="BQ36" s="152">
        <f t="shared" si="17"/>
        <v>0</v>
      </c>
      <c r="BR36" s="152">
        <f t="shared" si="18"/>
        <v>2.1330110051889013E-2</v>
      </c>
      <c r="BS36" s="152">
        <f t="shared" si="19"/>
        <v>0</v>
      </c>
      <c r="BT36" s="152">
        <f t="shared" si="20"/>
        <v>0</v>
      </c>
      <c r="BU36" s="152">
        <f t="shared" si="21"/>
        <v>0</v>
      </c>
      <c r="BV36" s="297">
        <f t="shared" si="22"/>
        <v>2.1330110051889013E-2</v>
      </c>
    </row>
    <row r="37" spans="1:74" ht="13.5" thickBot="1">
      <c r="A37" s="298">
        <v>27</v>
      </c>
      <c r="B37" s="320" t="s">
        <v>145</v>
      </c>
      <c r="C37" s="147">
        <f>SUMPRODUCT(-('Gastos Gerais'!$F$4:$F$1076='Gastos das Atividades'!$B37),-('Gastos das Atividades'!C$1&gt;='Gastos Gerais'!$D$4:$D$1076),-('Gastos das Atividades'!C$1&lt;='Gastos Gerais'!$E$4:$E$1076),-('Gastos Gerais'!$C$4:$C$1076))</f>
        <v>0</v>
      </c>
      <c r="D37" s="147">
        <f>SUMPRODUCT(-('Gastos Gerais'!$F$4:$F$1076='Gastos das Atividades'!$B37),-('Gastos das Atividades'!D$1&gt;='Gastos Gerais'!$D$4:$D$1076),-('Gastos das Atividades'!D$1&lt;='Gastos Gerais'!$E$4:$E$1076),-('Gastos Gerais'!$C$4:$C$1076))</f>
        <v>0</v>
      </c>
      <c r="E37" s="147">
        <f>SUMPRODUCT(-('Gastos Gerais'!$F$4:$F$1076='Gastos das Atividades'!$B37),-('Gastos das Atividades'!E$1&gt;='Gastos Gerais'!$D$4:$D$1076),-('Gastos das Atividades'!E$1&lt;='Gastos Gerais'!$E$4:$E$1076),-('Gastos Gerais'!$C$4:$C$1076))</f>
        <v>0</v>
      </c>
      <c r="F37" s="147">
        <f>SUMPRODUCT(-('Gastos Gerais'!$F$4:$F$1076='Gastos das Atividades'!$B37),-('Gastos das Atividades'!F$1&gt;='Gastos Gerais'!$D$4:$D$1076),-('Gastos das Atividades'!F$1&lt;='Gastos Gerais'!$E$4:$E$1076),-('Gastos Gerais'!$C$4:$C$1076))</f>
        <v>0</v>
      </c>
      <c r="G37" s="147">
        <f>SUMPRODUCT(-('Gastos Gerais'!$F$4:$F$1076='Gastos das Atividades'!$B37),-('Gastos das Atividades'!G$1&gt;='Gastos Gerais'!$D$4:$D$1076),-('Gastos das Atividades'!G$1&lt;='Gastos Gerais'!$E$4:$E$1076),-('Gastos Gerais'!$C$4:$C$1076))</f>
        <v>0</v>
      </c>
      <c r="H37" s="147">
        <f>SUMPRODUCT(-('Gastos Gerais'!$F$4:$F$1076='Gastos das Atividades'!$B37),-('Gastos das Atividades'!H$1&gt;='Gastos Gerais'!$D$4:$D$1076),-('Gastos das Atividades'!H$1&lt;='Gastos Gerais'!$E$4:$E$1076),-('Gastos Gerais'!$C$4:$C$1076))</f>
        <v>0</v>
      </c>
      <c r="I37" s="147">
        <f>SUMPRODUCT(-('Gastos Gerais'!$F$4:$F$1076='Gastos das Atividades'!$B37),-('Gastos das Atividades'!I$1&gt;='Gastos Gerais'!$D$4:$D$1076),-('Gastos das Atividades'!I$1&lt;='Gastos Gerais'!$E$4:$E$1076),-('Gastos Gerais'!$C$4:$C$1076))</f>
        <v>0</v>
      </c>
      <c r="J37" s="147">
        <f>SUMPRODUCT(-('Gastos Gerais'!$F$4:$F$1076='Gastos das Atividades'!$B37),-('Gastos das Atividades'!J$1&gt;='Gastos Gerais'!$D$4:$D$1076),-('Gastos das Atividades'!J$1&lt;='Gastos Gerais'!$E$4:$E$1076),-('Gastos Gerais'!$C$4:$C$1076))</f>
        <v>0</v>
      </c>
      <c r="K37" s="147">
        <f>SUMPRODUCT(-('Gastos Gerais'!$F$4:$F$1076='Gastos das Atividades'!$B37),-('Gastos das Atividades'!K$1&gt;='Gastos Gerais'!$D$4:$D$1076),-('Gastos das Atividades'!K$1&lt;='Gastos Gerais'!$E$4:$E$1076),-('Gastos Gerais'!$C$4:$C$1076))</f>
        <v>0</v>
      </c>
      <c r="L37" s="147">
        <f>SUMPRODUCT(-('Gastos Gerais'!$F$4:$F$1076='Gastos das Atividades'!$B37),-('Gastos das Atividades'!L$1&gt;='Gastos Gerais'!$D$4:$D$1076),-('Gastos das Atividades'!L$1&lt;='Gastos Gerais'!$E$4:$E$1076),-('Gastos Gerais'!$C$4:$C$1076))</f>
        <v>0</v>
      </c>
      <c r="M37" s="147">
        <f>SUMPRODUCT(-('Gastos Gerais'!$F$4:$F$1076='Gastos das Atividades'!$B37),-('Gastos das Atividades'!M$1&gt;='Gastos Gerais'!$D$4:$D$1076),-('Gastos das Atividades'!M$1&lt;='Gastos Gerais'!$E$4:$E$1076),-('Gastos Gerais'!$C$4:$C$1076))</f>
        <v>0</v>
      </c>
      <c r="N37" s="147">
        <f>SUMPRODUCT(-('Gastos Gerais'!$F$4:$F$1076='Gastos das Atividades'!$B37),-('Gastos das Atividades'!N$1&gt;='Gastos Gerais'!$D$4:$D$1076),-('Gastos das Atividades'!N$1&lt;='Gastos Gerais'!$E$4:$E$1076),-('Gastos Gerais'!$C$4:$C$1076))</f>
        <v>0</v>
      </c>
      <c r="O37" s="147">
        <f>SUMPRODUCT(-('Gastos Gerais'!$F$4:$F$1076='Gastos das Atividades'!$B37),-('Gastos das Atividades'!O$1&gt;='Gastos Gerais'!$D$4:$D$1076),-('Gastos das Atividades'!O$1&lt;='Gastos Gerais'!$E$4:$E$1076),-('Gastos Gerais'!$C$4:$C$1076))</f>
        <v>0</v>
      </c>
      <c r="P37" s="147">
        <f>SUMPRODUCT(-('Gastos Gerais'!$F$4:$F$1076='Gastos das Atividades'!$B37),-('Gastos das Atividades'!P$1&gt;='Gastos Gerais'!$D$4:$D$1076),-('Gastos das Atividades'!P$1&lt;='Gastos Gerais'!$E$4:$E$1076),-('Gastos Gerais'!$C$4:$C$1076))</f>
        <v>0</v>
      </c>
      <c r="Q37" s="147">
        <f>SUMPRODUCT(-('Gastos Gerais'!$F$4:$F$1076='Gastos das Atividades'!$B37),-('Gastos das Atividades'!Q$1&gt;='Gastos Gerais'!$D$4:$D$1076),-('Gastos das Atividades'!Q$1&lt;='Gastos Gerais'!$E$4:$E$1076),-('Gastos Gerais'!$C$4:$C$1076))</f>
        <v>0</v>
      </c>
      <c r="R37" s="147">
        <f>SUMPRODUCT(-('Gastos Gerais'!$F$4:$F$1076='Gastos das Atividades'!$B37),-('Gastos das Atividades'!R$1&gt;='Gastos Gerais'!$D$4:$D$1076),-('Gastos das Atividades'!R$1&lt;='Gastos Gerais'!$E$4:$E$1076),-('Gastos Gerais'!$C$4:$C$1076))</f>
        <v>0</v>
      </c>
      <c r="S37" s="147">
        <f>SUMPRODUCT(-('Gastos Gerais'!$F$4:$F$1076='Gastos das Atividades'!$B37),-('Gastos das Atividades'!S$1&gt;='Gastos Gerais'!$D$4:$D$1076),-('Gastos das Atividades'!S$1&lt;='Gastos Gerais'!$E$4:$E$1076),-('Gastos Gerais'!$C$4:$C$1076))</f>
        <v>0</v>
      </c>
      <c r="T37" s="147">
        <f>SUMPRODUCT(-('Gastos Gerais'!$F$4:$F$1076='Gastos das Atividades'!$B37),-('Gastos das Atividades'!T$1&gt;='Gastos Gerais'!$D$4:$D$1076),-('Gastos das Atividades'!T$1&lt;='Gastos Gerais'!$E$4:$E$1076),-('Gastos Gerais'!$C$4:$C$1076))</f>
        <v>0</v>
      </c>
      <c r="U37" s="147">
        <f>SUMPRODUCT(-('Gastos Gerais'!$F$4:$F$1076='Gastos das Atividades'!$B37),-('Gastos das Atividades'!U$1&gt;='Gastos Gerais'!$D$4:$D$1076),-('Gastos das Atividades'!U$1&lt;='Gastos Gerais'!$E$4:$E$1076),-('Gastos Gerais'!$C$4:$C$1076))</f>
        <v>0</v>
      </c>
      <c r="V37" s="147">
        <f>SUMPRODUCT(-('Gastos Gerais'!$F$4:$F$1076='Gastos das Atividades'!$B37),-('Gastos das Atividades'!V$1&gt;='Gastos Gerais'!$D$4:$D$1076),-('Gastos das Atividades'!V$1&lt;='Gastos Gerais'!$E$4:$E$1076),-('Gastos Gerais'!$C$4:$C$1076))</f>
        <v>0</v>
      </c>
      <c r="W37" s="147">
        <f>SUMPRODUCT(-('Gastos Gerais'!$F$4:$F$1076='Gastos das Atividades'!$B37),-('Gastos das Atividades'!W$1&gt;='Gastos Gerais'!$D$4:$D$1076),-('Gastos das Atividades'!W$1&lt;='Gastos Gerais'!$E$4:$E$1076),-('Gastos Gerais'!$C$4:$C$1076))</f>
        <v>0</v>
      </c>
      <c r="X37" s="147">
        <f>SUMPRODUCT(-('Gastos Gerais'!$F$4:$F$1076='Gastos das Atividades'!$B37),-('Gastos das Atividades'!X$1&gt;='Gastos Gerais'!$D$4:$D$1076),-('Gastos das Atividades'!X$1&lt;='Gastos Gerais'!$E$4:$E$1076),-('Gastos Gerais'!$C$4:$C$1076))</f>
        <v>17723.675555000002</v>
      </c>
      <c r="Y37" s="147">
        <f>SUMPRODUCT(-('Gastos Gerais'!$F$4:$F$1076='Gastos das Atividades'!$B37),-('Gastos das Atividades'!Y$1&gt;='Gastos Gerais'!$D$4:$D$1076),-('Gastos das Atividades'!Y$1&lt;='Gastos Gerais'!$E$4:$E$1076),-('Gastos Gerais'!$C$4:$C$1076))</f>
        <v>0</v>
      </c>
      <c r="Z37" s="147">
        <f>SUMPRODUCT(-('Gastos Gerais'!$F$4:$F$1076='Gastos das Atividades'!$B37),-('Gastos das Atividades'!Z$1&gt;='Gastos Gerais'!$D$4:$D$1076),-('Gastos das Atividades'!Z$1&lt;='Gastos Gerais'!$E$4:$E$1076),-('Gastos Gerais'!$C$4:$C$1076))</f>
        <v>0</v>
      </c>
      <c r="AA37" s="147">
        <f>SUMPRODUCT(-('Gastos Gerais'!$F$4:$F$1076='Gastos das Atividades'!$B37),-('Gastos das Atividades'!AA$1&gt;='Gastos Gerais'!$D$4:$D$1076),-('Gastos das Atividades'!AA$1&lt;='Gastos Gerais'!$E$4:$E$1076),-('Gastos Gerais'!$C$4:$C$1076))</f>
        <v>0</v>
      </c>
      <c r="AB37" s="147">
        <f>SUMPRODUCT(-('Gastos Gerais'!$F$4:$F$1076='Gastos das Atividades'!$B37),-('Gastos das Atividades'!AB$1&gt;='Gastos Gerais'!$D$4:$D$1076),-('Gastos das Atividades'!AB$1&lt;='Gastos Gerais'!$E$4:$E$1076),-('Gastos Gerais'!$C$4:$C$1076))</f>
        <v>0</v>
      </c>
      <c r="AC37" s="147">
        <f>SUMPRODUCT(-('Gastos Gerais'!$F$4:$F$1076='Gastos das Atividades'!$B37),-('Gastos das Atividades'!AC$1&gt;='Gastos Gerais'!$D$4:$D$1076),-('Gastos das Atividades'!AC$1&lt;='Gastos Gerais'!$E$4:$E$1076),-('Gastos Gerais'!$C$4:$C$1076))</f>
        <v>0</v>
      </c>
      <c r="AD37" s="147">
        <f>SUMPRODUCT(-('Gastos Gerais'!$F$4:$F$1076='Gastos das Atividades'!$B37),-('Gastos das Atividades'!AD$1&gt;='Gastos Gerais'!$D$4:$D$1076),-('Gastos das Atividades'!AD$1&lt;='Gastos Gerais'!$E$4:$E$1076),-('Gastos Gerais'!$C$4:$C$1076))</f>
        <v>0</v>
      </c>
      <c r="AE37" s="147">
        <f>SUMPRODUCT(-('Gastos Gerais'!$F$4:$F$1076='Gastos das Atividades'!$B37),-('Gastos das Atividades'!AE$1&gt;='Gastos Gerais'!$D$4:$D$1076),-('Gastos das Atividades'!AE$1&lt;='Gastos Gerais'!$E$4:$E$1076),-('Gastos Gerais'!$C$4:$C$1076))</f>
        <v>0</v>
      </c>
      <c r="AF37" s="147">
        <f>SUMPRODUCT(-('Gastos Gerais'!$F$4:$F$1076='Gastos das Atividades'!$B37),-('Gastos das Atividades'!AF$1&gt;='Gastos Gerais'!$D$4:$D$1076),-('Gastos das Atividades'!AF$1&lt;='Gastos Gerais'!$E$4:$E$1076),-('Gastos Gerais'!$C$4:$C$1076))</f>
        <v>0</v>
      </c>
      <c r="AG37" s="147">
        <f>SUMPRODUCT(-('Gastos Gerais'!$F$4:$F$1076='Gastos das Atividades'!$B37),-('Gastos das Atividades'!AG$1&gt;='Gastos Gerais'!$D$4:$D$1076),-('Gastos das Atividades'!AG$1&lt;='Gastos Gerais'!$E$4:$E$1076),-('Gastos Gerais'!$C$4:$C$1076))</f>
        <v>0</v>
      </c>
      <c r="AH37" s="147">
        <f>SUMPRODUCT(-('Gastos Gerais'!$F$4:$F$1076='Gastos das Atividades'!$B37),-('Gastos das Atividades'!AH$1&gt;='Gastos Gerais'!$D$4:$D$1076),-('Gastos das Atividades'!AH$1&lt;='Gastos Gerais'!$E$4:$E$1076),-('Gastos Gerais'!$C$4:$C$1076))</f>
        <v>0</v>
      </c>
      <c r="AI37" s="147">
        <f>SUMPRODUCT(-('Gastos Gerais'!$F$4:$F$1076='Gastos das Atividades'!$B37),-('Gastos das Atividades'!AI$1&gt;='Gastos Gerais'!$D$4:$D$1076),-('Gastos das Atividades'!AI$1&lt;='Gastos Gerais'!$E$4:$E$1076),-('Gastos Gerais'!$C$4:$C$1076))</f>
        <v>0</v>
      </c>
      <c r="AJ37" s="147">
        <f>SUMPRODUCT(-('Gastos Gerais'!$F$4:$F$1076='Gastos das Atividades'!$B37),-('Gastos das Atividades'!AJ$1&gt;='Gastos Gerais'!$D$4:$D$1076),-('Gastos das Atividades'!AJ$1&lt;='Gastos Gerais'!$E$4:$E$1076),-('Gastos Gerais'!$C$4:$C$1076))</f>
        <v>0</v>
      </c>
      <c r="AK37" s="147">
        <f>SUMPRODUCT(-('Gastos Gerais'!$F$4:$F$1076='Gastos das Atividades'!$B37),-('Gastos das Atividades'!AK$1&gt;='Gastos Gerais'!$D$4:$D$1076),-('Gastos das Atividades'!AK$1&lt;='Gastos Gerais'!$E$4:$E$1076),-('Gastos Gerais'!$C$4:$C$1076))</f>
        <v>0</v>
      </c>
      <c r="AL37" s="147">
        <f>SUMPRODUCT(-('Gastos Gerais'!$F$4:$F$1076='Gastos das Atividades'!$B37),-('Gastos das Atividades'!AL$1&gt;='Gastos Gerais'!$D$4:$D$1076),-('Gastos das Atividades'!AL$1&lt;='Gastos Gerais'!$E$4:$E$1076),-('Gastos Gerais'!$C$4:$C$1076))</f>
        <v>0</v>
      </c>
      <c r="AM37" s="147">
        <f>SUMPRODUCT(-('Gastos Gerais'!$F$4:$F$1076='Gastos das Atividades'!$B37),-('Gastos das Atividades'!AM$1&gt;='Gastos Gerais'!$D$4:$D$1076),-('Gastos das Atividades'!AM$1&lt;='Gastos Gerais'!$E$4:$E$1076),-('Gastos Gerais'!$C$4:$C$1076))</f>
        <v>0</v>
      </c>
      <c r="AN37" s="147">
        <f>SUMPRODUCT(-('Gastos Gerais'!$F$4:$F$1076='Gastos das Atividades'!$B37),-('Gastos das Atividades'!AN$1&gt;='Gastos Gerais'!$D$4:$D$1076),-('Gastos das Atividades'!AN$1&lt;='Gastos Gerais'!$E$4:$E$1076),-('Gastos Gerais'!$C$4:$C$1076))</f>
        <v>0</v>
      </c>
      <c r="AO37" s="147">
        <f>SUMPRODUCT(-('Gastos Gerais'!$F$4:$F$1076='Gastos das Atividades'!$B37),-('Gastos das Atividades'!AO$1&gt;='Gastos Gerais'!$D$4:$D$1076),-('Gastos das Atividades'!AO$1&lt;='Gastos Gerais'!$E$4:$E$1076),-('Gastos Gerais'!$C$4:$C$1076))</f>
        <v>0</v>
      </c>
      <c r="AP37" s="147">
        <f>SUMPRODUCT(-('Gastos Gerais'!$F$4:$F$1076='Gastos das Atividades'!$B37),-('Gastos das Atividades'!AP$1&gt;='Gastos Gerais'!$D$4:$D$1076),-('Gastos das Atividades'!AP$1&lt;='Gastos Gerais'!$E$4:$E$1076),-('Gastos Gerais'!$C$4:$C$1076))</f>
        <v>0</v>
      </c>
      <c r="AQ37" s="147">
        <f>SUMPRODUCT(-('Gastos Gerais'!$F$4:$F$1076='Gastos das Atividades'!$B37),-('Gastos das Atividades'!AQ$1&gt;='Gastos Gerais'!$D$4:$D$1076),-('Gastos das Atividades'!AQ$1&lt;='Gastos Gerais'!$E$4:$E$1076),-('Gastos Gerais'!$C$4:$C$1076))</f>
        <v>0</v>
      </c>
      <c r="AR37" s="147">
        <f>SUMPRODUCT(-('Gastos Gerais'!$F$4:$F$1076='Gastos das Atividades'!$B37),-('Gastos das Atividades'!AR$1&gt;='Gastos Gerais'!$D$4:$D$1076),-('Gastos das Atividades'!AR$1&lt;='Gastos Gerais'!$E$4:$E$1076),-('Gastos Gerais'!$C$4:$C$1076))</f>
        <v>0</v>
      </c>
      <c r="AS37" s="147">
        <f>SUMPRODUCT(-('Gastos Gerais'!$F$4:$F$1076='Gastos das Atividades'!$B37),-('Gastos das Atividades'!AS$1&gt;='Gastos Gerais'!$D$4:$D$1076),-('Gastos das Atividades'!AS$1&lt;='Gastos Gerais'!$E$4:$E$1076),-('Gastos Gerais'!$C$4:$C$1076))</f>
        <v>0</v>
      </c>
      <c r="AT37" s="147">
        <f>SUMPRODUCT(-('Gastos Gerais'!$F$4:$F$1076='Gastos das Atividades'!$B37),-('Gastos das Atividades'!AT$1&gt;='Gastos Gerais'!$D$4:$D$1076),-('Gastos das Atividades'!AT$1&lt;='Gastos Gerais'!$E$4:$E$1076),-('Gastos Gerais'!$C$4:$C$1076))</f>
        <v>0</v>
      </c>
      <c r="AU37" s="147">
        <f>SUMPRODUCT(-('Gastos Gerais'!$F$4:$F$1076='Gastos das Atividades'!$B37),-('Gastos das Atividades'!AU$1&gt;='Gastos Gerais'!$D$4:$D$1076),-('Gastos das Atividades'!AU$1&lt;='Gastos Gerais'!$E$4:$E$1076),-('Gastos Gerais'!$C$4:$C$1076))</f>
        <v>0</v>
      </c>
      <c r="AV37" s="147">
        <f>SUMPRODUCT(-('Gastos Gerais'!$F$4:$F$1076='Gastos das Atividades'!$B37),-('Gastos das Atividades'!AV$1&gt;='Gastos Gerais'!$D$4:$D$1076),-('Gastos das Atividades'!AV$1&lt;='Gastos Gerais'!$E$4:$E$1076),-('Gastos Gerais'!$C$4:$C$1076))</f>
        <v>0</v>
      </c>
      <c r="AW37" s="147">
        <f>SUMPRODUCT(-('Gastos Gerais'!$F$4:$F$1076='Gastos das Atividades'!$B37),-('Gastos das Atividades'!AW$1&gt;='Gastos Gerais'!$D$4:$D$1076),-('Gastos das Atividades'!AW$1&lt;='Gastos Gerais'!$E$4:$E$1076),-('Gastos Gerais'!$C$4:$C$1076))</f>
        <v>0</v>
      </c>
      <c r="AX37" s="147">
        <f>SUMPRODUCT(-('Gastos Gerais'!$F$4:$F$1076='Gastos das Atividades'!$B37),-('Gastos das Atividades'!AX$1&gt;='Gastos Gerais'!$D$4:$D$1076),-('Gastos das Atividades'!AX$1&lt;='Gastos Gerais'!$E$4:$E$1076),-('Gastos Gerais'!$C$4:$C$1076))</f>
        <v>0</v>
      </c>
      <c r="AY37" s="147">
        <f>SUMPRODUCT(-('Gastos Gerais'!$F$4:$F$1076='Gastos das Atividades'!$B37),-('Gastos das Atividades'!AY$1&gt;='Gastos Gerais'!$D$4:$D$1076),-('Gastos das Atividades'!AY$1&lt;='Gastos Gerais'!$E$4:$E$1076),-('Gastos Gerais'!$C$4:$C$1076))</f>
        <v>0</v>
      </c>
      <c r="AZ37" s="147">
        <f>SUMPRODUCT(-('Gastos Gerais'!$F$4:$F$1076='Gastos das Atividades'!$B37),-('Gastos das Atividades'!AZ$1&gt;='Gastos Gerais'!$D$4:$D$1076),-('Gastos das Atividades'!AZ$1&lt;='Gastos Gerais'!$E$4:$E$1076),-('Gastos Gerais'!$C$4:$C$1076))</f>
        <v>0</v>
      </c>
      <c r="BA37" s="147">
        <f>SUMPRODUCT(-('Gastos Gerais'!$F$4:$F$1076='Gastos das Atividades'!$B37),-('Gastos das Atividades'!BA$1&gt;='Gastos Gerais'!$D$4:$D$1076),-('Gastos das Atividades'!BA$1&lt;='Gastos Gerais'!$E$4:$E$1076),-('Gastos Gerais'!$C$4:$C$1076))</f>
        <v>0</v>
      </c>
      <c r="BB37" s="147">
        <f>SUMPRODUCT(-('Gastos Gerais'!$F$4:$F$1076='Gastos das Atividades'!$B37),-('Gastos das Atividades'!BB$1&gt;='Gastos Gerais'!$D$4:$D$1076),-('Gastos das Atividades'!BB$1&lt;='Gastos Gerais'!$E$4:$E$1076),-('Gastos Gerais'!$C$4:$C$1076))</f>
        <v>0</v>
      </c>
      <c r="BC37" s="147">
        <f>SUMPRODUCT(-('Gastos Gerais'!$F$4:$F$1076='Gastos das Atividades'!$B37),-('Gastos das Atividades'!BC$1&gt;='Gastos Gerais'!$D$4:$D$1076),-('Gastos das Atividades'!BC$1&lt;='Gastos Gerais'!$E$4:$E$1076),-('Gastos Gerais'!$C$4:$C$1076))</f>
        <v>0</v>
      </c>
      <c r="BD37" s="147">
        <f>SUMPRODUCT(-('Gastos Gerais'!$F$4:$F$1076='Gastos das Atividades'!$B37),-('Gastos das Atividades'!BD$1&gt;='Gastos Gerais'!$D$4:$D$1076),-('Gastos das Atividades'!BD$1&lt;='Gastos Gerais'!$E$4:$E$1076),-('Gastos Gerais'!$C$4:$C$1076))</f>
        <v>0</v>
      </c>
      <c r="BE37" s="147">
        <f>SUMPRODUCT(-('Gastos Gerais'!$F$4:$F$1076='Gastos das Atividades'!$B37),-('Gastos das Atividades'!BE$1&gt;='Gastos Gerais'!$D$4:$D$1076),-('Gastos das Atividades'!BE$1&lt;='Gastos Gerais'!$E$4:$E$1076),-('Gastos Gerais'!$C$4:$C$1076))</f>
        <v>0</v>
      </c>
      <c r="BF37" s="147">
        <f>SUMPRODUCT(-('Gastos Gerais'!$F$4:$F$1076='Gastos das Atividades'!$B37),-('Gastos das Atividades'!BF$1&gt;='Gastos Gerais'!$D$4:$D$1076),-('Gastos das Atividades'!BF$1&lt;='Gastos Gerais'!$E$4:$E$1076),-('Gastos Gerais'!$C$4:$C$1076))</f>
        <v>0</v>
      </c>
      <c r="BG37" s="147">
        <f>SUMPRODUCT(-('Gastos Gerais'!$F$4:$F$1076='Gastos das Atividades'!$B37),-('Gastos das Atividades'!BG$1&gt;='Gastos Gerais'!$D$4:$D$1076),-('Gastos das Atividades'!BG$1&lt;='Gastos Gerais'!$E$4:$E$1076),-('Gastos Gerais'!$C$4:$C$1076))</f>
        <v>0</v>
      </c>
      <c r="BH37" s="147">
        <f>SUMPRODUCT(-('Gastos Gerais'!$F$4:$F$1076='Gastos das Atividades'!$B37),-('Gastos das Atividades'!BH$1&gt;='Gastos Gerais'!$D$4:$D$1076),-('Gastos das Atividades'!BH$1&lt;='Gastos Gerais'!$E$4:$E$1076),-('Gastos Gerais'!$C$4:$C$1076))</f>
        <v>0</v>
      </c>
      <c r="BI37" s="147">
        <f>SUMPRODUCT(-('Gastos Gerais'!$F$4:$F$1076='Gastos das Atividades'!$B37),-('Gastos das Atividades'!BI$1&gt;='Gastos Gerais'!$D$4:$D$1076),-('Gastos das Atividades'!BI$1&lt;='Gastos Gerais'!$E$4:$E$1076),-('Gastos Gerais'!$C$4:$C$1076))</f>
        <v>0</v>
      </c>
      <c r="BJ37" s="147">
        <f>SUMPRODUCT(-('Gastos Gerais'!$F$4:$F$1076='Gastos das Atividades'!$B37),-('Gastos das Atividades'!BJ$1&gt;='Gastos Gerais'!$D$4:$D$1076),-('Gastos das Atividades'!BJ$1&lt;='Gastos Gerais'!$E$4:$E$1076),-('Gastos Gerais'!$C$4:$C$1076))</f>
        <v>0</v>
      </c>
      <c r="BK37" s="295">
        <f t="shared" si="8"/>
        <v>0</v>
      </c>
      <c r="BL37" s="147">
        <f t="shared" si="9"/>
        <v>17723.675555000002</v>
      </c>
      <c r="BM37" s="147">
        <f t="shared" si="10"/>
        <v>0</v>
      </c>
      <c r="BN37" s="147">
        <f t="shared" si="11"/>
        <v>0</v>
      </c>
      <c r="BO37" s="147">
        <f t="shared" si="12"/>
        <v>0</v>
      </c>
      <c r="BP37" s="296">
        <f t="shared" si="2"/>
        <v>17723.675555000002</v>
      </c>
      <c r="BQ37" s="152">
        <f t="shared" si="17"/>
        <v>0</v>
      </c>
      <c r="BR37" s="152">
        <f t="shared" si="18"/>
        <v>1.8902397505606255E-3</v>
      </c>
      <c r="BS37" s="152">
        <f t="shared" si="19"/>
        <v>0</v>
      </c>
      <c r="BT37" s="152">
        <f t="shared" si="20"/>
        <v>0</v>
      </c>
      <c r="BU37" s="152">
        <f t="shared" si="21"/>
        <v>0</v>
      </c>
      <c r="BV37" s="297">
        <f t="shared" si="22"/>
        <v>1.8902397505606255E-3</v>
      </c>
    </row>
    <row r="38" spans="1:74" hidden="1">
      <c r="A38" s="298">
        <v>28</v>
      </c>
      <c r="B38" s="320" t="s">
        <v>146</v>
      </c>
      <c r="C38" s="147">
        <f>SUMPRODUCT(-('Gastos Gerais'!$F$4:$F$1076='Gastos das Atividades'!$B38),-('Gastos das Atividades'!C$1&gt;='Gastos Gerais'!$D$4:$D$1076),-('Gastos das Atividades'!C$1&lt;='Gastos Gerais'!$E$4:$E$1076),-('Gastos Gerais'!$C$4:$C$1076))</f>
        <v>0</v>
      </c>
      <c r="D38" s="147">
        <f>SUMPRODUCT(-('Gastos Gerais'!$F$4:$F$1076='Gastos das Atividades'!$B38),-('Gastos das Atividades'!D$1&gt;='Gastos Gerais'!$D$4:$D$1076),-('Gastos das Atividades'!D$1&lt;='Gastos Gerais'!$E$4:$E$1076),-('Gastos Gerais'!$C$4:$C$1076))</f>
        <v>0</v>
      </c>
      <c r="E38" s="147">
        <f>SUMPRODUCT(-('Gastos Gerais'!$F$4:$F$1076='Gastos das Atividades'!$B38),-('Gastos das Atividades'!E$1&gt;='Gastos Gerais'!$D$4:$D$1076),-('Gastos das Atividades'!E$1&lt;='Gastos Gerais'!$E$4:$E$1076),-('Gastos Gerais'!$C$4:$C$1076))</f>
        <v>0</v>
      </c>
      <c r="F38" s="147">
        <f>SUMPRODUCT(-('Gastos Gerais'!$F$4:$F$1076='Gastos das Atividades'!$B38),-('Gastos das Atividades'!F$1&gt;='Gastos Gerais'!$D$4:$D$1076),-('Gastos das Atividades'!F$1&lt;='Gastos Gerais'!$E$4:$E$1076),-('Gastos Gerais'!$C$4:$C$1076))</f>
        <v>0</v>
      </c>
      <c r="G38" s="147">
        <f>SUMPRODUCT(-('Gastos Gerais'!$F$4:$F$1076='Gastos das Atividades'!$B38),-('Gastos das Atividades'!G$1&gt;='Gastos Gerais'!$D$4:$D$1076),-('Gastos das Atividades'!G$1&lt;='Gastos Gerais'!$E$4:$E$1076),-('Gastos Gerais'!$C$4:$C$1076))</f>
        <v>0</v>
      </c>
      <c r="H38" s="147">
        <f>SUMPRODUCT(-('Gastos Gerais'!$F$4:$F$1076='Gastos das Atividades'!$B38),-('Gastos das Atividades'!H$1&gt;='Gastos Gerais'!$D$4:$D$1076),-('Gastos das Atividades'!H$1&lt;='Gastos Gerais'!$E$4:$E$1076),-('Gastos Gerais'!$C$4:$C$1076))</f>
        <v>0</v>
      </c>
      <c r="I38" s="147">
        <f>SUMPRODUCT(-('Gastos Gerais'!$F$4:$F$1076='Gastos das Atividades'!$B38),-('Gastos das Atividades'!I$1&gt;='Gastos Gerais'!$D$4:$D$1076),-('Gastos das Atividades'!I$1&lt;='Gastos Gerais'!$E$4:$E$1076),-('Gastos Gerais'!$C$4:$C$1076))</f>
        <v>0</v>
      </c>
      <c r="J38" s="147">
        <f>SUMPRODUCT(-('Gastos Gerais'!$F$4:$F$1076='Gastos das Atividades'!$B38),-('Gastos das Atividades'!J$1&gt;='Gastos Gerais'!$D$4:$D$1076),-('Gastos das Atividades'!J$1&lt;='Gastos Gerais'!$E$4:$E$1076),-('Gastos Gerais'!$C$4:$C$1076))</f>
        <v>0</v>
      </c>
      <c r="K38" s="147">
        <f>SUMPRODUCT(-('Gastos Gerais'!$F$4:$F$1076='Gastos das Atividades'!$B38),-('Gastos das Atividades'!K$1&gt;='Gastos Gerais'!$D$4:$D$1076),-('Gastos das Atividades'!K$1&lt;='Gastos Gerais'!$E$4:$E$1076),-('Gastos Gerais'!$C$4:$C$1076))</f>
        <v>0</v>
      </c>
      <c r="L38" s="147">
        <f>SUMPRODUCT(-('Gastos Gerais'!$F$4:$F$1076='Gastos das Atividades'!$B38),-('Gastos das Atividades'!L$1&gt;='Gastos Gerais'!$D$4:$D$1076),-('Gastos das Atividades'!L$1&lt;='Gastos Gerais'!$E$4:$E$1076),-('Gastos Gerais'!$C$4:$C$1076))</f>
        <v>0</v>
      </c>
      <c r="M38" s="147">
        <f>SUMPRODUCT(-('Gastos Gerais'!$F$4:$F$1076='Gastos das Atividades'!$B38),-('Gastos das Atividades'!M$1&gt;='Gastos Gerais'!$D$4:$D$1076),-('Gastos das Atividades'!M$1&lt;='Gastos Gerais'!$E$4:$E$1076),-('Gastos Gerais'!$C$4:$C$1076))</f>
        <v>0</v>
      </c>
      <c r="N38" s="147">
        <f>SUMPRODUCT(-('Gastos Gerais'!$F$4:$F$1076='Gastos das Atividades'!$B38),-('Gastos das Atividades'!N$1&gt;='Gastos Gerais'!$D$4:$D$1076),-('Gastos das Atividades'!N$1&lt;='Gastos Gerais'!$E$4:$E$1076),-('Gastos Gerais'!$C$4:$C$1076))</f>
        <v>0</v>
      </c>
      <c r="O38" s="147">
        <f>SUMPRODUCT(-('Gastos Gerais'!$F$4:$F$1076='Gastos das Atividades'!$B38),-('Gastos das Atividades'!O$1&gt;='Gastos Gerais'!$D$4:$D$1076),-('Gastos das Atividades'!O$1&lt;='Gastos Gerais'!$E$4:$E$1076),-('Gastos Gerais'!$C$4:$C$1076))</f>
        <v>0</v>
      </c>
      <c r="P38" s="147">
        <f>SUMPRODUCT(-('Gastos Gerais'!$F$4:$F$1076='Gastos das Atividades'!$B38),-('Gastos das Atividades'!P$1&gt;='Gastos Gerais'!$D$4:$D$1076),-('Gastos das Atividades'!P$1&lt;='Gastos Gerais'!$E$4:$E$1076),-('Gastos Gerais'!$C$4:$C$1076))</f>
        <v>0</v>
      </c>
      <c r="Q38" s="147">
        <f>SUMPRODUCT(-('Gastos Gerais'!$F$4:$F$1076='Gastos das Atividades'!$B38),-('Gastos das Atividades'!Q$1&gt;='Gastos Gerais'!$D$4:$D$1076),-('Gastos das Atividades'!Q$1&lt;='Gastos Gerais'!$E$4:$E$1076),-('Gastos Gerais'!$C$4:$C$1076))</f>
        <v>0</v>
      </c>
      <c r="R38" s="147">
        <f>SUMPRODUCT(-('Gastos Gerais'!$F$4:$F$1076='Gastos das Atividades'!$B38),-('Gastos das Atividades'!R$1&gt;='Gastos Gerais'!$D$4:$D$1076),-('Gastos das Atividades'!R$1&lt;='Gastos Gerais'!$E$4:$E$1076),-('Gastos Gerais'!$C$4:$C$1076))</f>
        <v>0</v>
      </c>
      <c r="S38" s="147">
        <f>SUMPRODUCT(-('Gastos Gerais'!$F$4:$F$1076='Gastos das Atividades'!$B38),-('Gastos das Atividades'!S$1&gt;='Gastos Gerais'!$D$4:$D$1076),-('Gastos das Atividades'!S$1&lt;='Gastos Gerais'!$E$4:$E$1076),-('Gastos Gerais'!$C$4:$C$1076))</f>
        <v>0</v>
      </c>
      <c r="T38" s="147">
        <f>SUMPRODUCT(-('Gastos Gerais'!$F$4:$F$1076='Gastos das Atividades'!$B38),-('Gastos das Atividades'!T$1&gt;='Gastos Gerais'!$D$4:$D$1076),-('Gastos das Atividades'!T$1&lt;='Gastos Gerais'!$E$4:$E$1076),-('Gastos Gerais'!$C$4:$C$1076))</f>
        <v>0</v>
      </c>
      <c r="U38" s="147">
        <f>SUMPRODUCT(-('Gastos Gerais'!$F$4:$F$1076='Gastos das Atividades'!$B38),-('Gastos das Atividades'!U$1&gt;='Gastos Gerais'!$D$4:$D$1076),-('Gastos das Atividades'!U$1&lt;='Gastos Gerais'!$E$4:$E$1076),-('Gastos Gerais'!$C$4:$C$1076))</f>
        <v>0</v>
      </c>
      <c r="V38" s="147">
        <f>SUMPRODUCT(-('Gastos Gerais'!$F$4:$F$1076='Gastos das Atividades'!$B38),-('Gastos das Atividades'!V$1&gt;='Gastos Gerais'!$D$4:$D$1076),-('Gastos das Atividades'!V$1&lt;='Gastos Gerais'!$E$4:$E$1076),-('Gastos Gerais'!$C$4:$C$1076))</f>
        <v>0</v>
      </c>
      <c r="W38" s="147">
        <f>SUMPRODUCT(-('Gastos Gerais'!$F$4:$F$1076='Gastos das Atividades'!$B38),-('Gastos das Atividades'!W$1&gt;='Gastos Gerais'!$D$4:$D$1076),-('Gastos das Atividades'!W$1&lt;='Gastos Gerais'!$E$4:$E$1076),-('Gastos Gerais'!$C$4:$C$1076))</f>
        <v>0</v>
      </c>
      <c r="X38" s="147">
        <f>SUMPRODUCT(-('Gastos Gerais'!$F$4:$F$1076='Gastos das Atividades'!$B38),-('Gastos das Atividades'!X$1&gt;='Gastos Gerais'!$D$4:$D$1076),-('Gastos das Atividades'!X$1&lt;='Gastos Gerais'!$E$4:$E$1076),-('Gastos Gerais'!$C$4:$C$1076))</f>
        <v>0</v>
      </c>
      <c r="Y38" s="147">
        <f>SUMPRODUCT(-('Gastos Gerais'!$F$4:$F$1076='Gastos das Atividades'!$B38),-('Gastos das Atividades'!Y$1&gt;='Gastos Gerais'!$D$4:$D$1076),-('Gastos das Atividades'!Y$1&lt;='Gastos Gerais'!$E$4:$E$1076),-('Gastos Gerais'!$C$4:$C$1076))</f>
        <v>0</v>
      </c>
      <c r="Z38" s="147">
        <f>SUMPRODUCT(-('Gastos Gerais'!$F$4:$F$1076='Gastos das Atividades'!$B38),-('Gastos das Atividades'!Z$1&gt;='Gastos Gerais'!$D$4:$D$1076),-('Gastos das Atividades'!Z$1&lt;='Gastos Gerais'!$E$4:$E$1076),-('Gastos Gerais'!$C$4:$C$1076))</f>
        <v>0</v>
      </c>
      <c r="AA38" s="147">
        <f>SUMPRODUCT(-('Gastos Gerais'!$F$4:$F$1076='Gastos das Atividades'!$B38),-('Gastos das Atividades'!AA$1&gt;='Gastos Gerais'!$D$4:$D$1076),-('Gastos das Atividades'!AA$1&lt;='Gastos Gerais'!$E$4:$E$1076),-('Gastos Gerais'!$C$4:$C$1076))</f>
        <v>0</v>
      </c>
      <c r="AB38" s="147">
        <f>SUMPRODUCT(-('Gastos Gerais'!$F$4:$F$1076='Gastos das Atividades'!$B38),-('Gastos das Atividades'!AB$1&gt;='Gastos Gerais'!$D$4:$D$1076),-('Gastos das Atividades'!AB$1&lt;='Gastos Gerais'!$E$4:$E$1076),-('Gastos Gerais'!$C$4:$C$1076))</f>
        <v>0</v>
      </c>
      <c r="AC38" s="147">
        <f>SUMPRODUCT(-('Gastos Gerais'!$F$4:$F$1076='Gastos das Atividades'!$B38),-('Gastos das Atividades'!AC$1&gt;='Gastos Gerais'!$D$4:$D$1076),-('Gastos das Atividades'!AC$1&lt;='Gastos Gerais'!$E$4:$E$1076),-('Gastos Gerais'!$C$4:$C$1076))</f>
        <v>0</v>
      </c>
      <c r="AD38" s="147">
        <f>SUMPRODUCT(-('Gastos Gerais'!$F$4:$F$1076='Gastos das Atividades'!$B38),-('Gastos das Atividades'!AD$1&gt;='Gastos Gerais'!$D$4:$D$1076),-('Gastos das Atividades'!AD$1&lt;='Gastos Gerais'!$E$4:$E$1076),-('Gastos Gerais'!$C$4:$C$1076))</f>
        <v>0</v>
      </c>
      <c r="AE38" s="147">
        <f>SUMPRODUCT(-('Gastos Gerais'!$F$4:$F$1076='Gastos das Atividades'!$B38),-('Gastos das Atividades'!AE$1&gt;='Gastos Gerais'!$D$4:$D$1076),-('Gastos das Atividades'!AE$1&lt;='Gastos Gerais'!$E$4:$E$1076),-('Gastos Gerais'!$C$4:$C$1076))</f>
        <v>0</v>
      </c>
      <c r="AF38" s="147">
        <f>SUMPRODUCT(-('Gastos Gerais'!$F$4:$F$1076='Gastos das Atividades'!$B38),-('Gastos das Atividades'!AF$1&gt;='Gastos Gerais'!$D$4:$D$1076),-('Gastos das Atividades'!AF$1&lt;='Gastos Gerais'!$E$4:$E$1076),-('Gastos Gerais'!$C$4:$C$1076))</f>
        <v>0</v>
      </c>
      <c r="AG38" s="147">
        <f>SUMPRODUCT(-('Gastos Gerais'!$F$4:$F$1076='Gastos das Atividades'!$B38),-('Gastos das Atividades'!AG$1&gt;='Gastos Gerais'!$D$4:$D$1076),-('Gastos das Atividades'!AG$1&lt;='Gastos Gerais'!$E$4:$E$1076),-('Gastos Gerais'!$C$4:$C$1076))</f>
        <v>0</v>
      </c>
      <c r="AH38" s="147">
        <f>SUMPRODUCT(-('Gastos Gerais'!$F$4:$F$1076='Gastos das Atividades'!$B38),-('Gastos das Atividades'!AH$1&gt;='Gastos Gerais'!$D$4:$D$1076),-('Gastos das Atividades'!AH$1&lt;='Gastos Gerais'!$E$4:$E$1076),-('Gastos Gerais'!$C$4:$C$1076))</f>
        <v>0</v>
      </c>
      <c r="AI38" s="147">
        <f>SUMPRODUCT(-('Gastos Gerais'!$F$4:$F$1076='Gastos das Atividades'!$B38),-('Gastos das Atividades'!AI$1&gt;='Gastos Gerais'!$D$4:$D$1076),-('Gastos das Atividades'!AI$1&lt;='Gastos Gerais'!$E$4:$E$1076),-('Gastos Gerais'!$C$4:$C$1076))</f>
        <v>0</v>
      </c>
      <c r="AJ38" s="147">
        <f>SUMPRODUCT(-('Gastos Gerais'!$F$4:$F$1076='Gastos das Atividades'!$B38),-('Gastos das Atividades'!AJ$1&gt;='Gastos Gerais'!$D$4:$D$1076),-('Gastos das Atividades'!AJ$1&lt;='Gastos Gerais'!$E$4:$E$1076),-('Gastos Gerais'!$C$4:$C$1076))</f>
        <v>0</v>
      </c>
      <c r="AK38" s="147">
        <f>SUMPRODUCT(-('Gastos Gerais'!$F$4:$F$1076='Gastos das Atividades'!$B38),-('Gastos das Atividades'!AK$1&gt;='Gastos Gerais'!$D$4:$D$1076),-('Gastos das Atividades'!AK$1&lt;='Gastos Gerais'!$E$4:$E$1076),-('Gastos Gerais'!$C$4:$C$1076))</f>
        <v>0</v>
      </c>
      <c r="AL38" s="147">
        <f>SUMPRODUCT(-('Gastos Gerais'!$F$4:$F$1076='Gastos das Atividades'!$B38),-('Gastos das Atividades'!AL$1&gt;='Gastos Gerais'!$D$4:$D$1076),-('Gastos das Atividades'!AL$1&lt;='Gastos Gerais'!$E$4:$E$1076),-('Gastos Gerais'!$C$4:$C$1076))</f>
        <v>0</v>
      </c>
      <c r="AM38" s="147">
        <f>SUMPRODUCT(-('Gastos Gerais'!$F$4:$F$1076='Gastos das Atividades'!$B38),-('Gastos das Atividades'!AM$1&gt;='Gastos Gerais'!$D$4:$D$1076),-('Gastos das Atividades'!AM$1&lt;='Gastos Gerais'!$E$4:$E$1076),-('Gastos Gerais'!$C$4:$C$1076))</f>
        <v>0</v>
      </c>
      <c r="AN38" s="147">
        <f>SUMPRODUCT(-('Gastos Gerais'!$F$4:$F$1076='Gastos das Atividades'!$B38),-('Gastos das Atividades'!AN$1&gt;='Gastos Gerais'!$D$4:$D$1076),-('Gastos das Atividades'!AN$1&lt;='Gastos Gerais'!$E$4:$E$1076),-('Gastos Gerais'!$C$4:$C$1076))</f>
        <v>0</v>
      </c>
      <c r="AO38" s="147">
        <f>SUMPRODUCT(-('Gastos Gerais'!$F$4:$F$1076='Gastos das Atividades'!$B38),-('Gastos das Atividades'!AO$1&gt;='Gastos Gerais'!$D$4:$D$1076),-('Gastos das Atividades'!AO$1&lt;='Gastos Gerais'!$E$4:$E$1076),-('Gastos Gerais'!$C$4:$C$1076))</f>
        <v>0</v>
      </c>
      <c r="AP38" s="147">
        <f>SUMPRODUCT(-('Gastos Gerais'!$F$4:$F$1076='Gastos das Atividades'!$B38),-('Gastos das Atividades'!AP$1&gt;='Gastos Gerais'!$D$4:$D$1076),-('Gastos das Atividades'!AP$1&lt;='Gastos Gerais'!$E$4:$E$1076),-('Gastos Gerais'!$C$4:$C$1076))</f>
        <v>0</v>
      </c>
      <c r="AQ38" s="147">
        <f>SUMPRODUCT(-('Gastos Gerais'!$F$4:$F$1076='Gastos das Atividades'!$B38),-('Gastos das Atividades'!AQ$1&gt;='Gastos Gerais'!$D$4:$D$1076),-('Gastos das Atividades'!AQ$1&lt;='Gastos Gerais'!$E$4:$E$1076),-('Gastos Gerais'!$C$4:$C$1076))</f>
        <v>0</v>
      </c>
      <c r="AR38" s="147">
        <f>SUMPRODUCT(-('Gastos Gerais'!$F$4:$F$1076='Gastos das Atividades'!$B38),-('Gastos das Atividades'!AR$1&gt;='Gastos Gerais'!$D$4:$D$1076),-('Gastos das Atividades'!AR$1&lt;='Gastos Gerais'!$E$4:$E$1076),-('Gastos Gerais'!$C$4:$C$1076))</f>
        <v>0</v>
      </c>
      <c r="AS38" s="147">
        <f>SUMPRODUCT(-('Gastos Gerais'!$F$4:$F$1076='Gastos das Atividades'!$B38),-('Gastos das Atividades'!AS$1&gt;='Gastos Gerais'!$D$4:$D$1076),-('Gastos das Atividades'!AS$1&lt;='Gastos Gerais'!$E$4:$E$1076),-('Gastos Gerais'!$C$4:$C$1076))</f>
        <v>0</v>
      </c>
      <c r="AT38" s="147">
        <f>SUMPRODUCT(-('Gastos Gerais'!$F$4:$F$1076='Gastos das Atividades'!$B38),-('Gastos das Atividades'!AT$1&gt;='Gastos Gerais'!$D$4:$D$1076),-('Gastos das Atividades'!AT$1&lt;='Gastos Gerais'!$E$4:$E$1076),-('Gastos Gerais'!$C$4:$C$1076))</f>
        <v>0</v>
      </c>
      <c r="AU38" s="147">
        <f>SUMPRODUCT(-('Gastos Gerais'!$F$4:$F$1076='Gastos das Atividades'!$B38),-('Gastos das Atividades'!AU$1&gt;='Gastos Gerais'!$D$4:$D$1076),-('Gastos das Atividades'!AU$1&lt;='Gastos Gerais'!$E$4:$E$1076),-('Gastos Gerais'!$C$4:$C$1076))</f>
        <v>0</v>
      </c>
      <c r="AV38" s="147">
        <f>SUMPRODUCT(-('Gastos Gerais'!$F$4:$F$1076='Gastos das Atividades'!$B38),-('Gastos das Atividades'!AV$1&gt;='Gastos Gerais'!$D$4:$D$1076),-('Gastos das Atividades'!AV$1&lt;='Gastos Gerais'!$E$4:$E$1076),-('Gastos Gerais'!$C$4:$C$1076))</f>
        <v>0</v>
      </c>
      <c r="AW38" s="147">
        <f>SUMPRODUCT(-('Gastos Gerais'!$F$4:$F$1076='Gastos das Atividades'!$B38),-('Gastos das Atividades'!AW$1&gt;='Gastos Gerais'!$D$4:$D$1076),-('Gastos das Atividades'!AW$1&lt;='Gastos Gerais'!$E$4:$E$1076),-('Gastos Gerais'!$C$4:$C$1076))</f>
        <v>0</v>
      </c>
      <c r="AX38" s="147">
        <f>SUMPRODUCT(-('Gastos Gerais'!$F$4:$F$1076='Gastos das Atividades'!$B38),-('Gastos das Atividades'!AX$1&gt;='Gastos Gerais'!$D$4:$D$1076),-('Gastos das Atividades'!AX$1&lt;='Gastos Gerais'!$E$4:$E$1076),-('Gastos Gerais'!$C$4:$C$1076))</f>
        <v>0</v>
      </c>
      <c r="AY38" s="147">
        <f>SUMPRODUCT(-('Gastos Gerais'!$F$4:$F$1076='Gastos das Atividades'!$B38),-('Gastos das Atividades'!AY$1&gt;='Gastos Gerais'!$D$4:$D$1076),-('Gastos das Atividades'!AY$1&lt;='Gastos Gerais'!$E$4:$E$1076),-('Gastos Gerais'!$C$4:$C$1076))</f>
        <v>0</v>
      </c>
      <c r="AZ38" s="147">
        <f>SUMPRODUCT(-('Gastos Gerais'!$F$4:$F$1076='Gastos das Atividades'!$B38),-('Gastos das Atividades'!AZ$1&gt;='Gastos Gerais'!$D$4:$D$1076),-('Gastos das Atividades'!AZ$1&lt;='Gastos Gerais'!$E$4:$E$1076),-('Gastos Gerais'!$C$4:$C$1076))</f>
        <v>0</v>
      </c>
      <c r="BA38" s="147">
        <f>SUMPRODUCT(-('Gastos Gerais'!$F$4:$F$1076='Gastos das Atividades'!$B38),-('Gastos das Atividades'!BA$1&gt;='Gastos Gerais'!$D$4:$D$1076),-('Gastos das Atividades'!BA$1&lt;='Gastos Gerais'!$E$4:$E$1076),-('Gastos Gerais'!$C$4:$C$1076))</f>
        <v>0</v>
      </c>
      <c r="BB38" s="147">
        <f>SUMPRODUCT(-('Gastos Gerais'!$F$4:$F$1076='Gastos das Atividades'!$B38),-('Gastos das Atividades'!BB$1&gt;='Gastos Gerais'!$D$4:$D$1076),-('Gastos das Atividades'!BB$1&lt;='Gastos Gerais'!$E$4:$E$1076),-('Gastos Gerais'!$C$4:$C$1076))</f>
        <v>0</v>
      </c>
      <c r="BC38" s="147">
        <f>SUMPRODUCT(-('Gastos Gerais'!$F$4:$F$1076='Gastos das Atividades'!$B38),-('Gastos das Atividades'!BC$1&gt;='Gastos Gerais'!$D$4:$D$1076),-('Gastos das Atividades'!BC$1&lt;='Gastos Gerais'!$E$4:$E$1076),-('Gastos Gerais'!$C$4:$C$1076))</f>
        <v>0</v>
      </c>
      <c r="BD38" s="147">
        <f>SUMPRODUCT(-('Gastos Gerais'!$F$4:$F$1076='Gastos das Atividades'!$B38),-('Gastos das Atividades'!BD$1&gt;='Gastos Gerais'!$D$4:$D$1076),-('Gastos das Atividades'!BD$1&lt;='Gastos Gerais'!$E$4:$E$1076),-('Gastos Gerais'!$C$4:$C$1076))</f>
        <v>0</v>
      </c>
      <c r="BE38" s="147">
        <f>SUMPRODUCT(-('Gastos Gerais'!$F$4:$F$1076='Gastos das Atividades'!$B38),-('Gastos das Atividades'!BE$1&gt;='Gastos Gerais'!$D$4:$D$1076),-('Gastos das Atividades'!BE$1&lt;='Gastos Gerais'!$E$4:$E$1076),-('Gastos Gerais'!$C$4:$C$1076))</f>
        <v>0</v>
      </c>
      <c r="BF38" s="147">
        <f>SUMPRODUCT(-('Gastos Gerais'!$F$4:$F$1076='Gastos das Atividades'!$B38),-('Gastos das Atividades'!BF$1&gt;='Gastos Gerais'!$D$4:$D$1076),-('Gastos das Atividades'!BF$1&lt;='Gastos Gerais'!$E$4:$E$1076),-('Gastos Gerais'!$C$4:$C$1076))</f>
        <v>0</v>
      </c>
      <c r="BG38" s="147">
        <f>SUMPRODUCT(-('Gastos Gerais'!$F$4:$F$1076='Gastos das Atividades'!$B38),-('Gastos das Atividades'!BG$1&gt;='Gastos Gerais'!$D$4:$D$1076),-('Gastos das Atividades'!BG$1&lt;='Gastos Gerais'!$E$4:$E$1076),-('Gastos Gerais'!$C$4:$C$1076))</f>
        <v>0</v>
      </c>
      <c r="BH38" s="147">
        <f>SUMPRODUCT(-('Gastos Gerais'!$F$4:$F$1076='Gastos das Atividades'!$B38),-('Gastos das Atividades'!BH$1&gt;='Gastos Gerais'!$D$4:$D$1076),-('Gastos das Atividades'!BH$1&lt;='Gastos Gerais'!$E$4:$E$1076),-('Gastos Gerais'!$C$4:$C$1076))</f>
        <v>0</v>
      </c>
      <c r="BI38" s="147">
        <f>SUMPRODUCT(-('Gastos Gerais'!$F$4:$F$1076='Gastos das Atividades'!$B38),-('Gastos das Atividades'!BI$1&gt;='Gastos Gerais'!$D$4:$D$1076),-('Gastos das Atividades'!BI$1&lt;='Gastos Gerais'!$E$4:$E$1076),-('Gastos Gerais'!$C$4:$C$1076))</f>
        <v>0</v>
      </c>
      <c r="BJ38" s="147">
        <f>SUMPRODUCT(-('Gastos Gerais'!$F$4:$F$1076='Gastos das Atividades'!$B38),-('Gastos das Atividades'!BJ$1&gt;='Gastos Gerais'!$D$4:$D$1076),-('Gastos das Atividades'!BJ$1&lt;='Gastos Gerais'!$E$4:$E$1076),-('Gastos Gerais'!$C$4:$C$1076))</f>
        <v>0</v>
      </c>
      <c r="BK38" s="295">
        <f t="shared" si="8"/>
        <v>0</v>
      </c>
      <c r="BL38" s="147">
        <f t="shared" si="9"/>
        <v>0</v>
      </c>
      <c r="BM38" s="147">
        <f t="shared" si="10"/>
        <v>0</v>
      </c>
      <c r="BN38" s="147">
        <f t="shared" si="11"/>
        <v>0</v>
      </c>
      <c r="BO38" s="147">
        <f t="shared" si="12"/>
        <v>0</v>
      </c>
      <c r="BP38" s="296">
        <f t="shared" si="2"/>
        <v>0</v>
      </c>
      <c r="BQ38" s="152">
        <f t="shared" si="17"/>
        <v>0</v>
      </c>
      <c r="BR38" s="152">
        <f t="shared" si="18"/>
        <v>0</v>
      </c>
      <c r="BS38" s="152">
        <f t="shared" si="19"/>
        <v>0</v>
      </c>
      <c r="BT38" s="152">
        <f t="shared" si="20"/>
        <v>0</v>
      </c>
      <c r="BU38" s="152">
        <f t="shared" si="21"/>
        <v>0</v>
      </c>
      <c r="BV38" s="297">
        <f t="shared" si="22"/>
        <v>0</v>
      </c>
    </row>
    <row r="39" spans="1:74" hidden="1">
      <c r="A39" s="298">
        <v>29</v>
      </c>
      <c r="B39" s="320" t="s">
        <v>147</v>
      </c>
      <c r="C39" s="147">
        <f>SUMPRODUCT(-('Gastos Gerais'!$F$4:$F$1076='Gastos das Atividades'!$B39),-('Gastos das Atividades'!C$1&gt;='Gastos Gerais'!$D$4:$D$1076),-('Gastos das Atividades'!C$1&lt;='Gastos Gerais'!$E$4:$E$1076),-('Gastos Gerais'!$C$4:$C$1076))</f>
        <v>0</v>
      </c>
      <c r="D39" s="147">
        <f>SUMPRODUCT(-('Gastos Gerais'!$F$4:$F$1076='Gastos das Atividades'!$B39),-('Gastos das Atividades'!D$1&gt;='Gastos Gerais'!$D$4:$D$1076),-('Gastos das Atividades'!D$1&lt;='Gastos Gerais'!$E$4:$E$1076),-('Gastos Gerais'!$C$4:$C$1076))</f>
        <v>0</v>
      </c>
      <c r="E39" s="147">
        <f>SUMPRODUCT(-('Gastos Gerais'!$F$4:$F$1076='Gastos das Atividades'!$B39),-('Gastos das Atividades'!E$1&gt;='Gastos Gerais'!$D$4:$D$1076),-('Gastos das Atividades'!E$1&lt;='Gastos Gerais'!$E$4:$E$1076),-('Gastos Gerais'!$C$4:$C$1076))</f>
        <v>0</v>
      </c>
      <c r="F39" s="147">
        <f>SUMPRODUCT(-('Gastos Gerais'!$F$4:$F$1076='Gastos das Atividades'!$B39),-('Gastos das Atividades'!F$1&gt;='Gastos Gerais'!$D$4:$D$1076),-('Gastos das Atividades'!F$1&lt;='Gastos Gerais'!$E$4:$E$1076),-('Gastos Gerais'!$C$4:$C$1076))</f>
        <v>0</v>
      </c>
      <c r="G39" s="147">
        <f>SUMPRODUCT(-('Gastos Gerais'!$F$4:$F$1076='Gastos das Atividades'!$B39),-('Gastos das Atividades'!G$1&gt;='Gastos Gerais'!$D$4:$D$1076),-('Gastos das Atividades'!G$1&lt;='Gastos Gerais'!$E$4:$E$1076),-('Gastos Gerais'!$C$4:$C$1076))</f>
        <v>0</v>
      </c>
      <c r="H39" s="147">
        <f>SUMPRODUCT(-('Gastos Gerais'!$F$4:$F$1076='Gastos das Atividades'!$B39),-('Gastos das Atividades'!H$1&gt;='Gastos Gerais'!$D$4:$D$1076),-('Gastos das Atividades'!H$1&lt;='Gastos Gerais'!$E$4:$E$1076),-('Gastos Gerais'!$C$4:$C$1076))</f>
        <v>0</v>
      </c>
      <c r="I39" s="147">
        <f>SUMPRODUCT(-('Gastos Gerais'!$F$4:$F$1076='Gastos das Atividades'!$B39),-('Gastos das Atividades'!I$1&gt;='Gastos Gerais'!$D$4:$D$1076),-('Gastos das Atividades'!I$1&lt;='Gastos Gerais'!$E$4:$E$1076),-('Gastos Gerais'!$C$4:$C$1076))</f>
        <v>0</v>
      </c>
      <c r="J39" s="147">
        <f>SUMPRODUCT(-('Gastos Gerais'!$F$4:$F$1076='Gastos das Atividades'!$B39),-('Gastos das Atividades'!J$1&gt;='Gastos Gerais'!$D$4:$D$1076),-('Gastos das Atividades'!J$1&lt;='Gastos Gerais'!$E$4:$E$1076),-('Gastos Gerais'!$C$4:$C$1076))</f>
        <v>0</v>
      </c>
      <c r="K39" s="147">
        <f>SUMPRODUCT(-('Gastos Gerais'!$F$4:$F$1076='Gastos das Atividades'!$B39),-('Gastos das Atividades'!K$1&gt;='Gastos Gerais'!$D$4:$D$1076),-('Gastos das Atividades'!K$1&lt;='Gastos Gerais'!$E$4:$E$1076),-('Gastos Gerais'!$C$4:$C$1076))</f>
        <v>0</v>
      </c>
      <c r="L39" s="147">
        <f>SUMPRODUCT(-('Gastos Gerais'!$F$4:$F$1076='Gastos das Atividades'!$B39),-('Gastos das Atividades'!L$1&gt;='Gastos Gerais'!$D$4:$D$1076),-('Gastos das Atividades'!L$1&lt;='Gastos Gerais'!$E$4:$E$1076),-('Gastos Gerais'!$C$4:$C$1076))</f>
        <v>0</v>
      </c>
      <c r="M39" s="147">
        <f>SUMPRODUCT(-('Gastos Gerais'!$F$4:$F$1076='Gastos das Atividades'!$B39),-('Gastos das Atividades'!M$1&gt;='Gastos Gerais'!$D$4:$D$1076),-('Gastos das Atividades'!M$1&lt;='Gastos Gerais'!$E$4:$E$1076),-('Gastos Gerais'!$C$4:$C$1076))</f>
        <v>0</v>
      </c>
      <c r="N39" s="147">
        <f>SUMPRODUCT(-('Gastos Gerais'!$F$4:$F$1076='Gastos das Atividades'!$B39),-('Gastos das Atividades'!N$1&gt;='Gastos Gerais'!$D$4:$D$1076),-('Gastos das Atividades'!N$1&lt;='Gastos Gerais'!$E$4:$E$1076),-('Gastos Gerais'!$C$4:$C$1076))</f>
        <v>0</v>
      </c>
      <c r="O39" s="147">
        <f>SUMPRODUCT(-('Gastos Gerais'!$F$4:$F$1076='Gastos das Atividades'!$B39),-('Gastos das Atividades'!O$1&gt;='Gastos Gerais'!$D$4:$D$1076),-('Gastos das Atividades'!O$1&lt;='Gastos Gerais'!$E$4:$E$1076),-('Gastos Gerais'!$C$4:$C$1076))</f>
        <v>0</v>
      </c>
      <c r="P39" s="147">
        <f>SUMPRODUCT(-('Gastos Gerais'!$F$4:$F$1076='Gastos das Atividades'!$B39),-('Gastos das Atividades'!P$1&gt;='Gastos Gerais'!$D$4:$D$1076),-('Gastos das Atividades'!P$1&lt;='Gastos Gerais'!$E$4:$E$1076),-('Gastos Gerais'!$C$4:$C$1076))</f>
        <v>0</v>
      </c>
      <c r="Q39" s="147">
        <f>SUMPRODUCT(-('Gastos Gerais'!$F$4:$F$1076='Gastos das Atividades'!$B39),-('Gastos das Atividades'!Q$1&gt;='Gastos Gerais'!$D$4:$D$1076),-('Gastos das Atividades'!Q$1&lt;='Gastos Gerais'!$E$4:$E$1076),-('Gastos Gerais'!$C$4:$C$1076))</f>
        <v>0</v>
      </c>
      <c r="R39" s="147">
        <f>SUMPRODUCT(-('Gastos Gerais'!$F$4:$F$1076='Gastos das Atividades'!$B39),-('Gastos das Atividades'!R$1&gt;='Gastos Gerais'!$D$4:$D$1076),-('Gastos das Atividades'!R$1&lt;='Gastos Gerais'!$E$4:$E$1076),-('Gastos Gerais'!$C$4:$C$1076))</f>
        <v>0</v>
      </c>
      <c r="S39" s="147">
        <f>SUMPRODUCT(-('Gastos Gerais'!$F$4:$F$1076='Gastos das Atividades'!$B39),-('Gastos das Atividades'!S$1&gt;='Gastos Gerais'!$D$4:$D$1076),-('Gastos das Atividades'!S$1&lt;='Gastos Gerais'!$E$4:$E$1076),-('Gastos Gerais'!$C$4:$C$1076))</f>
        <v>0</v>
      </c>
      <c r="T39" s="147">
        <f>SUMPRODUCT(-('Gastos Gerais'!$F$4:$F$1076='Gastos das Atividades'!$B39),-('Gastos das Atividades'!T$1&gt;='Gastos Gerais'!$D$4:$D$1076),-('Gastos das Atividades'!T$1&lt;='Gastos Gerais'!$E$4:$E$1076),-('Gastos Gerais'!$C$4:$C$1076))</f>
        <v>0</v>
      </c>
      <c r="U39" s="147">
        <f>SUMPRODUCT(-('Gastos Gerais'!$F$4:$F$1076='Gastos das Atividades'!$B39),-('Gastos das Atividades'!U$1&gt;='Gastos Gerais'!$D$4:$D$1076),-('Gastos das Atividades'!U$1&lt;='Gastos Gerais'!$E$4:$E$1076),-('Gastos Gerais'!$C$4:$C$1076))</f>
        <v>0</v>
      </c>
      <c r="V39" s="147">
        <f>SUMPRODUCT(-('Gastos Gerais'!$F$4:$F$1076='Gastos das Atividades'!$B39),-('Gastos das Atividades'!V$1&gt;='Gastos Gerais'!$D$4:$D$1076),-('Gastos das Atividades'!V$1&lt;='Gastos Gerais'!$E$4:$E$1076),-('Gastos Gerais'!$C$4:$C$1076))</f>
        <v>0</v>
      </c>
      <c r="W39" s="147">
        <f>SUMPRODUCT(-('Gastos Gerais'!$F$4:$F$1076='Gastos das Atividades'!$B39),-('Gastos das Atividades'!W$1&gt;='Gastos Gerais'!$D$4:$D$1076),-('Gastos das Atividades'!W$1&lt;='Gastos Gerais'!$E$4:$E$1076),-('Gastos Gerais'!$C$4:$C$1076))</f>
        <v>0</v>
      </c>
      <c r="X39" s="147">
        <f>SUMPRODUCT(-('Gastos Gerais'!$F$4:$F$1076='Gastos das Atividades'!$B39),-('Gastos das Atividades'!X$1&gt;='Gastos Gerais'!$D$4:$D$1076),-('Gastos das Atividades'!X$1&lt;='Gastos Gerais'!$E$4:$E$1076),-('Gastos Gerais'!$C$4:$C$1076))</f>
        <v>0</v>
      </c>
      <c r="Y39" s="147">
        <f>SUMPRODUCT(-('Gastos Gerais'!$F$4:$F$1076='Gastos das Atividades'!$B39),-('Gastos das Atividades'!Y$1&gt;='Gastos Gerais'!$D$4:$D$1076),-('Gastos das Atividades'!Y$1&lt;='Gastos Gerais'!$E$4:$E$1076),-('Gastos Gerais'!$C$4:$C$1076))</f>
        <v>0</v>
      </c>
      <c r="Z39" s="147">
        <f>SUMPRODUCT(-('Gastos Gerais'!$F$4:$F$1076='Gastos das Atividades'!$B39),-('Gastos das Atividades'!Z$1&gt;='Gastos Gerais'!$D$4:$D$1076),-('Gastos das Atividades'!Z$1&lt;='Gastos Gerais'!$E$4:$E$1076),-('Gastos Gerais'!$C$4:$C$1076))</f>
        <v>0</v>
      </c>
      <c r="AA39" s="147">
        <f>SUMPRODUCT(-('Gastos Gerais'!$F$4:$F$1076='Gastos das Atividades'!$B39),-('Gastos das Atividades'!AA$1&gt;='Gastos Gerais'!$D$4:$D$1076),-('Gastos das Atividades'!AA$1&lt;='Gastos Gerais'!$E$4:$E$1076),-('Gastos Gerais'!$C$4:$C$1076))</f>
        <v>0</v>
      </c>
      <c r="AB39" s="147">
        <f>SUMPRODUCT(-('Gastos Gerais'!$F$4:$F$1076='Gastos das Atividades'!$B39),-('Gastos das Atividades'!AB$1&gt;='Gastos Gerais'!$D$4:$D$1076),-('Gastos das Atividades'!AB$1&lt;='Gastos Gerais'!$E$4:$E$1076),-('Gastos Gerais'!$C$4:$C$1076))</f>
        <v>0</v>
      </c>
      <c r="AC39" s="147">
        <f>SUMPRODUCT(-('Gastos Gerais'!$F$4:$F$1076='Gastos das Atividades'!$B39),-('Gastos das Atividades'!AC$1&gt;='Gastos Gerais'!$D$4:$D$1076),-('Gastos das Atividades'!AC$1&lt;='Gastos Gerais'!$E$4:$E$1076),-('Gastos Gerais'!$C$4:$C$1076))</f>
        <v>0</v>
      </c>
      <c r="AD39" s="147">
        <f>SUMPRODUCT(-('Gastos Gerais'!$F$4:$F$1076='Gastos das Atividades'!$B39),-('Gastos das Atividades'!AD$1&gt;='Gastos Gerais'!$D$4:$D$1076),-('Gastos das Atividades'!AD$1&lt;='Gastos Gerais'!$E$4:$E$1076),-('Gastos Gerais'!$C$4:$C$1076))</f>
        <v>0</v>
      </c>
      <c r="AE39" s="147">
        <f>SUMPRODUCT(-('Gastos Gerais'!$F$4:$F$1076='Gastos das Atividades'!$B39),-('Gastos das Atividades'!AE$1&gt;='Gastos Gerais'!$D$4:$D$1076),-('Gastos das Atividades'!AE$1&lt;='Gastos Gerais'!$E$4:$E$1076),-('Gastos Gerais'!$C$4:$C$1076))</f>
        <v>0</v>
      </c>
      <c r="AF39" s="147">
        <f>SUMPRODUCT(-('Gastos Gerais'!$F$4:$F$1076='Gastos das Atividades'!$B39),-('Gastos das Atividades'!AF$1&gt;='Gastos Gerais'!$D$4:$D$1076),-('Gastos das Atividades'!AF$1&lt;='Gastos Gerais'!$E$4:$E$1076),-('Gastos Gerais'!$C$4:$C$1076))</f>
        <v>0</v>
      </c>
      <c r="AG39" s="147">
        <f>SUMPRODUCT(-('Gastos Gerais'!$F$4:$F$1076='Gastos das Atividades'!$B39),-('Gastos das Atividades'!AG$1&gt;='Gastos Gerais'!$D$4:$D$1076),-('Gastos das Atividades'!AG$1&lt;='Gastos Gerais'!$E$4:$E$1076),-('Gastos Gerais'!$C$4:$C$1076))</f>
        <v>0</v>
      </c>
      <c r="AH39" s="147">
        <f>SUMPRODUCT(-('Gastos Gerais'!$F$4:$F$1076='Gastos das Atividades'!$B39),-('Gastos das Atividades'!AH$1&gt;='Gastos Gerais'!$D$4:$D$1076),-('Gastos das Atividades'!AH$1&lt;='Gastos Gerais'!$E$4:$E$1076),-('Gastos Gerais'!$C$4:$C$1076))</f>
        <v>0</v>
      </c>
      <c r="AI39" s="147">
        <f>SUMPRODUCT(-('Gastos Gerais'!$F$4:$F$1076='Gastos das Atividades'!$B39),-('Gastos das Atividades'!AI$1&gt;='Gastos Gerais'!$D$4:$D$1076),-('Gastos das Atividades'!AI$1&lt;='Gastos Gerais'!$E$4:$E$1076),-('Gastos Gerais'!$C$4:$C$1076))</f>
        <v>0</v>
      </c>
      <c r="AJ39" s="147">
        <f>SUMPRODUCT(-('Gastos Gerais'!$F$4:$F$1076='Gastos das Atividades'!$B39),-('Gastos das Atividades'!AJ$1&gt;='Gastos Gerais'!$D$4:$D$1076),-('Gastos das Atividades'!AJ$1&lt;='Gastos Gerais'!$E$4:$E$1076),-('Gastos Gerais'!$C$4:$C$1076))</f>
        <v>0</v>
      </c>
      <c r="AK39" s="147">
        <f>SUMPRODUCT(-('Gastos Gerais'!$F$4:$F$1076='Gastos das Atividades'!$B39),-('Gastos das Atividades'!AK$1&gt;='Gastos Gerais'!$D$4:$D$1076),-('Gastos das Atividades'!AK$1&lt;='Gastos Gerais'!$E$4:$E$1076),-('Gastos Gerais'!$C$4:$C$1076))</f>
        <v>0</v>
      </c>
      <c r="AL39" s="147">
        <f>SUMPRODUCT(-('Gastos Gerais'!$F$4:$F$1076='Gastos das Atividades'!$B39),-('Gastos das Atividades'!AL$1&gt;='Gastos Gerais'!$D$4:$D$1076),-('Gastos das Atividades'!AL$1&lt;='Gastos Gerais'!$E$4:$E$1076),-('Gastos Gerais'!$C$4:$C$1076))</f>
        <v>0</v>
      </c>
      <c r="AM39" s="147">
        <f>SUMPRODUCT(-('Gastos Gerais'!$F$4:$F$1076='Gastos das Atividades'!$B39),-('Gastos das Atividades'!AM$1&gt;='Gastos Gerais'!$D$4:$D$1076),-('Gastos das Atividades'!AM$1&lt;='Gastos Gerais'!$E$4:$E$1076),-('Gastos Gerais'!$C$4:$C$1076))</f>
        <v>0</v>
      </c>
      <c r="AN39" s="147">
        <f>SUMPRODUCT(-('Gastos Gerais'!$F$4:$F$1076='Gastos das Atividades'!$B39),-('Gastos das Atividades'!AN$1&gt;='Gastos Gerais'!$D$4:$D$1076),-('Gastos das Atividades'!AN$1&lt;='Gastos Gerais'!$E$4:$E$1076),-('Gastos Gerais'!$C$4:$C$1076))</f>
        <v>0</v>
      </c>
      <c r="AO39" s="147">
        <f>SUMPRODUCT(-('Gastos Gerais'!$F$4:$F$1076='Gastos das Atividades'!$B39),-('Gastos das Atividades'!AO$1&gt;='Gastos Gerais'!$D$4:$D$1076),-('Gastos das Atividades'!AO$1&lt;='Gastos Gerais'!$E$4:$E$1076),-('Gastos Gerais'!$C$4:$C$1076))</f>
        <v>0</v>
      </c>
      <c r="AP39" s="147">
        <f>SUMPRODUCT(-('Gastos Gerais'!$F$4:$F$1076='Gastos das Atividades'!$B39),-('Gastos das Atividades'!AP$1&gt;='Gastos Gerais'!$D$4:$D$1076),-('Gastos das Atividades'!AP$1&lt;='Gastos Gerais'!$E$4:$E$1076),-('Gastos Gerais'!$C$4:$C$1076))</f>
        <v>0</v>
      </c>
      <c r="AQ39" s="147">
        <f>SUMPRODUCT(-('Gastos Gerais'!$F$4:$F$1076='Gastos das Atividades'!$B39),-('Gastos das Atividades'!AQ$1&gt;='Gastos Gerais'!$D$4:$D$1076),-('Gastos das Atividades'!AQ$1&lt;='Gastos Gerais'!$E$4:$E$1076),-('Gastos Gerais'!$C$4:$C$1076))</f>
        <v>0</v>
      </c>
      <c r="AR39" s="147">
        <f>SUMPRODUCT(-('Gastos Gerais'!$F$4:$F$1076='Gastos das Atividades'!$B39),-('Gastos das Atividades'!AR$1&gt;='Gastos Gerais'!$D$4:$D$1076),-('Gastos das Atividades'!AR$1&lt;='Gastos Gerais'!$E$4:$E$1076),-('Gastos Gerais'!$C$4:$C$1076))</f>
        <v>0</v>
      </c>
      <c r="AS39" s="147">
        <f>SUMPRODUCT(-('Gastos Gerais'!$F$4:$F$1076='Gastos das Atividades'!$B39),-('Gastos das Atividades'!AS$1&gt;='Gastos Gerais'!$D$4:$D$1076),-('Gastos das Atividades'!AS$1&lt;='Gastos Gerais'!$E$4:$E$1076),-('Gastos Gerais'!$C$4:$C$1076))</f>
        <v>0</v>
      </c>
      <c r="AT39" s="147">
        <f>SUMPRODUCT(-('Gastos Gerais'!$F$4:$F$1076='Gastos das Atividades'!$B39),-('Gastos das Atividades'!AT$1&gt;='Gastos Gerais'!$D$4:$D$1076),-('Gastos das Atividades'!AT$1&lt;='Gastos Gerais'!$E$4:$E$1076),-('Gastos Gerais'!$C$4:$C$1076))</f>
        <v>0</v>
      </c>
      <c r="AU39" s="147">
        <f>SUMPRODUCT(-('Gastos Gerais'!$F$4:$F$1076='Gastos das Atividades'!$B39),-('Gastos das Atividades'!AU$1&gt;='Gastos Gerais'!$D$4:$D$1076),-('Gastos das Atividades'!AU$1&lt;='Gastos Gerais'!$E$4:$E$1076),-('Gastos Gerais'!$C$4:$C$1076))</f>
        <v>0</v>
      </c>
      <c r="AV39" s="147">
        <f>SUMPRODUCT(-('Gastos Gerais'!$F$4:$F$1076='Gastos das Atividades'!$B39),-('Gastos das Atividades'!AV$1&gt;='Gastos Gerais'!$D$4:$D$1076),-('Gastos das Atividades'!AV$1&lt;='Gastos Gerais'!$E$4:$E$1076),-('Gastos Gerais'!$C$4:$C$1076))</f>
        <v>0</v>
      </c>
      <c r="AW39" s="147">
        <f>SUMPRODUCT(-('Gastos Gerais'!$F$4:$F$1076='Gastos das Atividades'!$B39),-('Gastos das Atividades'!AW$1&gt;='Gastos Gerais'!$D$4:$D$1076),-('Gastos das Atividades'!AW$1&lt;='Gastos Gerais'!$E$4:$E$1076),-('Gastos Gerais'!$C$4:$C$1076))</f>
        <v>0</v>
      </c>
      <c r="AX39" s="147">
        <f>SUMPRODUCT(-('Gastos Gerais'!$F$4:$F$1076='Gastos das Atividades'!$B39),-('Gastos das Atividades'!AX$1&gt;='Gastos Gerais'!$D$4:$D$1076),-('Gastos das Atividades'!AX$1&lt;='Gastos Gerais'!$E$4:$E$1076),-('Gastos Gerais'!$C$4:$C$1076))</f>
        <v>0</v>
      </c>
      <c r="AY39" s="147">
        <f>SUMPRODUCT(-('Gastos Gerais'!$F$4:$F$1076='Gastos das Atividades'!$B39),-('Gastos das Atividades'!AY$1&gt;='Gastos Gerais'!$D$4:$D$1076),-('Gastos das Atividades'!AY$1&lt;='Gastos Gerais'!$E$4:$E$1076),-('Gastos Gerais'!$C$4:$C$1076))</f>
        <v>0</v>
      </c>
      <c r="AZ39" s="147">
        <f>SUMPRODUCT(-('Gastos Gerais'!$F$4:$F$1076='Gastos das Atividades'!$B39),-('Gastos das Atividades'!AZ$1&gt;='Gastos Gerais'!$D$4:$D$1076),-('Gastos das Atividades'!AZ$1&lt;='Gastos Gerais'!$E$4:$E$1076),-('Gastos Gerais'!$C$4:$C$1076))</f>
        <v>0</v>
      </c>
      <c r="BA39" s="147">
        <f>SUMPRODUCT(-('Gastos Gerais'!$F$4:$F$1076='Gastos das Atividades'!$B39),-('Gastos das Atividades'!BA$1&gt;='Gastos Gerais'!$D$4:$D$1076),-('Gastos das Atividades'!BA$1&lt;='Gastos Gerais'!$E$4:$E$1076),-('Gastos Gerais'!$C$4:$C$1076))</f>
        <v>0</v>
      </c>
      <c r="BB39" s="147">
        <f>SUMPRODUCT(-('Gastos Gerais'!$F$4:$F$1076='Gastos das Atividades'!$B39),-('Gastos das Atividades'!BB$1&gt;='Gastos Gerais'!$D$4:$D$1076),-('Gastos das Atividades'!BB$1&lt;='Gastos Gerais'!$E$4:$E$1076),-('Gastos Gerais'!$C$4:$C$1076))</f>
        <v>0</v>
      </c>
      <c r="BC39" s="147">
        <f>SUMPRODUCT(-('Gastos Gerais'!$F$4:$F$1076='Gastos das Atividades'!$B39),-('Gastos das Atividades'!BC$1&gt;='Gastos Gerais'!$D$4:$D$1076),-('Gastos das Atividades'!BC$1&lt;='Gastos Gerais'!$E$4:$E$1076),-('Gastos Gerais'!$C$4:$C$1076))</f>
        <v>0</v>
      </c>
      <c r="BD39" s="147">
        <f>SUMPRODUCT(-('Gastos Gerais'!$F$4:$F$1076='Gastos das Atividades'!$B39),-('Gastos das Atividades'!BD$1&gt;='Gastos Gerais'!$D$4:$D$1076),-('Gastos das Atividades'!BD$1&lt;='Gastos Gerais'!$E$4:$E$1076),-('Gastos Gerais'!$C$4:$C$1076))</f>
        <v>0</v>
      </c>
      <c r="BE39" s="147">
        <f>SUMPRODUCT(-('Gastos Gerais'!$F$4:$F$1076='Gastos das Atividades'!$B39),-('Gastos das Atividades'!BE$1&gt;='Gastos Gerais'!$D$4:$D$1076),-('Gastos das Atividades'!BE$1&lt;='Gastos Gerais'!$E$4:$E$1076),-('Gastos Gerais'!$C$4:$C$1076))</f>
        <v>0</v>
      </c>
      <c r="BF39" s="147">
        <f>SUMPRODUCT(-('Gastos Gerais'!$F$4:$F$1076='Gastos das Atividades'!$B39),-('Gastos das Atividades'!BF$1&gt;='Gastos Gerais'!$D$4:$D$1076),-('Gastos das Atividades'!BF$1&lt;='Gastos Gerais'!$E$4:$E$1076),-('Gastos Gerais'!$C$4:$C$1076))</f>
        <v>0</v>
      </c>
      <c r="BG39" s="147">
        <f>SUMPRODUCT(-('Gastos Gerais'!$F$4:$F$1076='Gastos das Atividades'!$B39),-('Gastos das Atividades'!BG$1&gt;='Gastos Gerais'!$D$4:$D$1076),-('Gastos das Atividades'!BG$1&lt;='Gastos Gerais'!$E$4:$E$1076),-('Gastos Gerais'!$C$4:$C$1076))</f>
        <v>0</v>
      </c>
      <c r="BH39" s="147">
        <f>SUMPRODUCT(-('Gastos Gerais'!$F$4:$F$1076='Gastos das Atividades'!$B39),-('Gastos das Atividades'!BH$1&gt;='Gastos Gerais'!$D$4:$D$1076),-('Gastos das Atividades'!BH$1&lt;='Gastos Gerais'!$E$4:$E$1076),-('Gastos Gerais'!$C$4:$C$1076))</f>
        <v>0</v>
      </c>
      <c r="BI39" s="147">
        <f>SUMPRODUCT(-('Gastos Gerais'!$F$4:$F$1076='Gastos das Atividades'!$B39),-('Gastos das Atividades'!BI$1&gt;='Gastos Gerais'!$D$4:$D$1076),-('Gastos das Atividades'!BI$1&lt;='Gastos Gerais'!$E$4:$E$1076),-('Gastos Gerais'!$C$4:$C$1076))</f>
        <v>0</v>
      </c>
      <c r="BJ39" s="147">
        <f>SUMPRODUCT(-('Gastos Gerais'!$F$4:$F$1076='Gastos das Atividades'!$B39),-('Gastos das Atividades'!BJ$1&gt;='Gastos Gerais'!$D$4:$D$1076),-('Gastos das Atividades'!BJ$1&lt;='Gastos Gerais'!$E$4:$E$1076),-('Gastos Gerais'!$C$4:$C$1076))</f>
        <v>0</v>
      </c>
      <c r="BK39" s="295">
        <f t="shared" si="8"/>
        <v>0</v>
      </c>
      <c r="BL39" s="147">
        <f t="shared" si="9"/>
        <v>0</v>
      </c>
      <c r="BM39" s="147">
        <f t="shared" si="10"/>
        <v>0</v>
      </c>
      <c r="BN39" s="147">
        <f t="shared" si="11"/>
        <v>0</v>
      </c>
      <c r="BO39" s="147">
        <f t="shared" si="12"/>
        <v>0</v>
      </c>
      <c r="BP39" s="296">
        <f t="shared" si="2"/>
        <v>0</v>
      </c>
      <c r="BQ39" s="152">
        <f t="shared" si="17"/>
        <v>0</v>
      </c>
      <c r="BR39" s="152">
        <f t="shared" si="18"/>
        <v>0</v>
      </c>
      <c r="BS39" s="152">
        <f t="shared" si="19"/>
        <v>0</v>
      </c>
      <c r="BT39" s="152">
        <f t="shared" si="20"/>
        <v>0</v>
      </c>
      <c r="BU39" s="152">
        <f t="shared" si="21"/>
        <v>0</v>
      </c>
      <c r="BV39" s="297">
        <f t="shared" si="22"/>
        <v>0</v>
      </c>
    </row>
    <row r="40" spans="1:74" ht="13.5" hidden="1" thickBot="1">
      <c r="A40" s="298">
        <v>30</v>
      </c>
      <c r="B40" s="320" t="s">
        <v>148</v>
      </c>
      <c r="C40" s="147">
        <f>SUMPRODUCT(-('Gastos Gerais'!$F$4:$F$1076='Gastos das Atividades'!$B40),-('Gastos das Atividades'!C$1&gt;='Gastos Gerais'!$D$4:$D$1076),-('Gastos das Atividades'!C$1&lt;='Gastos Gerais'!$E$4:$E$1076),-('Gastos Gerais'!$C$4:$C$1076))</f>
        <v>0</v>
      </c>
      <c r="D40" s="147">
        <f>SUMPRODUCT(-('Gastos Gerais'!$F$4:$F$1076='Gastos das Atividades'!$B40),-('Gastos das Atividades'!D$1&gt;='Gastos Gerais'!$D$4:$D$1076),-('Gastos das Atividades'!D$1&lt;='Gastos Gerais'!$E$4:$E$1076),-('Gastos Gerais'!$C$4:$C$1076))</f>
        <v>0</v>
      </c>
      <c r="E40" s="147">
        <f>SUMPRODUCT(-('Gastos Gerais'!$F$4:$F$1076='Gastos das Atividades'!$B40),-('Gastos das Atividades'!E$1&gt;='Gastos Gerais'!$D$4:$D$1076),-('Gastos das Atividades'!E$1&lt;='Gastos Gerais'!$E$4:$E$1076),-('Gastos Gerais'!$C$4:$C$1076))</f>
        <v>0</v>
      </c>
      <c r="F40" s="147">
        <f>SUMPRODUCT(-('Gastos Gerais'!$F$4:$F$1076='Gastos das Atividades'!$B40),-('Gastos das Atividades'!F$1&gt;='Gastos Gerais'!$D$4:$D$1076),-('Gastos das Atividades'!F$1&lt;='Gastos Gerais'!$E$4:$E$1076),-('Gastos Gerais'!$C$4:$C$1076))</f>
        <v>0</v>
      </c>
      <c r="G40" s="147">
        <f>SUMPRODUCT(-('Gastos Gerais'!$F$4:$F$1076='Gastos das Atividades'!$B40),-('Gastos das Atividades'!G$1&gt;='Gastos Gerais'!$D$4:$D$1076),-('Gastos das Atividades'!G$1&lt;='Gastos Gerais'!$E$4:$E$1076),-('Gastos Gerais'!$C$4:$C$1076))</f>
        <v>0</v>
      </c>
      <c r="H40" s="147">
        <f>SUMPRODUCT(-('Gastos Gerais'!$F$4:$F$1076='Gastos das Atividades'!$B40),-('Gastos das Atividades'!H$1&gt;='Gastos Gerais'!$D$4:$D$1076),-('Gastos das Atividades'!H$1&lt;='Gastos Gerais'!$E$4:$E$1076),-('Gastos Gerais'!$C$4:$C$1076))</f>
        <v>0</v>
      </c>
      <c r="I40" s="147">
        <f>SUMPRODUCT(-('Gastos Gerais'!$F$4:$F$1076='Gastos das Atividades'!$B40),-('Gastos das Atividades'!I$1&gt;='Gastos Gerais'!$D$4:$D$1076),-('Gastos das Atividades'!I$1&lt;='Gastos Gerais'!$E$4:$E$1076),-('Gastos Gerais'!$C$4:$C$1076))</f>
        <v>0</v>
      </c>
      <c r="J40" s="147">
        <f>SUMPRODUCT(-('Gastos Gerais'!$F$4:$F$1076='Gastos das Atividades'!$B40),-('Gastos das Atividades'!J$1&gt;='Gastos Gerais'!$D$4:$D$1076),-('Gastos das Atividades'!J$1&lt;='Gastos Gerais'!$E$4:$E$1076),-('Gastos Gerais'!$C$4:$C$1076))</f>
        <v>0</v>
      </c>
      <c r="K40" s="147">
        <f>SUMPRODUCT(-('Gastos Gerais'!$F$4:$F$1076='Gastos das Atividades'!$B40),-('Gastos das Atividades'!K$1&gt;='Gastos Gerais'!$D$4:$D$1076),-('Gastos das Atividades'!K$1&lt;='Gastos Gerais'!$E$4:$E$1076),-('Gastos Gerais'!$C$4:$C$1076))</f>
        <v>0</v>
      </c>
      <c r="L40" s="147">
        <f>SUMPRODUCT(-('Gastos Gerais'!$F$4:$F$1076='Gastos das Atividades'!$B40),-('Gastos das Atividades'!L$1&gt;='Gastos Gerais'!$D$4:$D$1076),-('Gastos das Atividades'!L$1&lt;='Gastos Gerais'!$E$4:$E$1076),-('Gastos Gerais'!$C$4:$C$1076))</f>
        <v>0</v>
      </c>
      <c r="M40" s="147">
        <f>SUMPRODUCT(-('Gastos Gerais'!$F$4:$F$1076='Gastos das Atividades'!$B40),-('Gastos das Atividades'!M$1&gt;='Gastos Gerais'!$D$4:$D$1076),-('Gastos das Atividades'!M$1&lt;='Gastos Gerais'!$E$4:$E$1076),-('Gastos Gerais'!$C$4:$C$1076))</f>
        <v>0</v>
      </c>
      <c r="N40" s="147">
        <f>SUMPRODUCT(-('Gastos Gerais'!$F$4:$F$1076='Gastos das Atividades'!$B40),-('Gastos das Atividades'!N$1&gt;='Gastos Gerais'!$D$4:$D$1076),-('Gastos das Atividades'!N$1&lt;='Gastos Gerais'!$E$4:$E$1076),-('Gastos Gerais'!$C$4:$C$1076))</f>
        <v>0</v>
      </c>
      <c r="O40" s="147">
        <f>SUMPRODUCT(-('Gastos Gerais'!$F$4:$F$1076='Gastos das Atividades'!$B40),-('Gastos das Atividades'!O$1&gt;='Gastos Gerais'!$D$4:$D$1076),-('Gastos das Atividades'!O$1&lt;='Gastos Gerais'!$E$4:$E$1076),-('Gastos Gerais'!$C$4:$C$1076))</f>
        <v>0</v>
      </c>
      <c r="P40" s="147">
        <f>SUMPRODUCT(-('Gastos Gerais'!$F$4:$F$1076='Gastos das Atividades'!$B40),-('Gastos das Atividades'!P$1&gt;='Gastos Gerais'!$D$4:$D$1076),-('Gastos das Atividades'!P$1&lt;='Gastos Gerais'!$E$4:$E$1076),-('Gastos Gerais'!$C$4:$C$1076))</f>
        <v>0</v>
      </c>
      <c r="Q40" s="147">
        <f>SUMPRODUCT(-('Gastos Gerais'!$F$4:$F$1076='Gastos das Atividades'!$B40),-('Gastos das Atividades'!Q$1&gt;='Gastos Gerais'!$D$4:$D$1076),-('Gastos das Atividades'!Q$1&lt;='Gastos Gerais'!$E$4:$E$1076),-('Gastos Gerais'!$C$4:$C$1076))</f>
        <v>0</v>
      </c>
      <c r="R40" s="147">
        <f>SUMPRODUCT(-('Gastos Gerais'!$F$4:$F$1076='Gastos das Atividades'!$B40),-('Gastos das Atividades'!R$1&gt;='Gastos Gerais'!$D$4:$D$1076),-('Gastos das Atividades'!R$1&lt;='Gastos Gerais'!$E$4:$E$1076),-('Gastos Gerais'!$C$4:$C$1076))</f>
        <v>0</v>
      </c>
      <c r="S40" s="147">
        <f>SUMPRODUCT(-('Gastos Gerais'!$F$4:$F$1076='Gastos das Atividades'!$B40),-('Gastos das Atividades'!S$1&gt;='Gastos Gerais'!$D$4:$D$1076),-('Gastos das Atividades'!S$1&lt;='Gastos Gerais'!$E$4:$E$1076),-('Gastos Gerais'!$C$4:$C$1076))</f>
        <v>0</v>
      </c>
      <c r="T40" s="147">
        <f>SUMPRODUCT(-('Gastos Gerais'!$F$4:$F$1076='Gastos das Atividades'!$B40),-('Gastos das Atividades'!T$1&gt;='Gastos Gerais'!$D$4:$D$1076),-('Gastos das Atividades'!T$1&lt;='Gastos Gerais'!$E$4:$E$1076),-('Gastos Gerais'!$C$4:$C$1076))</f>
        <v>0</v>
      </c>
      <c r="U40" s="147">
        <f>SUMPRODUCT(-('Gastos Gerais'!$F$4:$F$1076='Gastos das Atividades'!$B40),-('Gastos das Atividades'!U$1&gt;='Gastos Gerais'!$D$4:$D$1076),-('Gastos das Atividades'!U$1&lt;='Gastos Gerais'!$E$4:$E$1076),-('Gastos Gerais'!$C$4:$C$1076))</f>
        <v>0</v>
      </c>
      <c r="V40" s="147">
        <f>SUMPRODUCT(-('Gastos Gerais'!$F$4:$F$1076='Gastos das Atividades'!$B40),-('Gastos das Atividades'!V$1&gt;='Gastos Gerais'!$D$4:$D$1076),-('Gastos das Atividades'!V$1&lt;='Gastos Gerais'!$E$4:$E$1076),-('Gastos Gerais'!$C$4:$C$1076))</f>
        <v>0</v>
      </c>
      <c r="W40" s="147">
        <f>SUMPRODUCT(-('Gastos Gerais'!$F$4:$F$1076='Gastos das Atividades'!$B40),-('Gastos das Atividades'!W$1&gt;='Gastos Gerais'!$D$4:$D$1076),-('Gastos das Atividades'!W$1&lt;='Gastos Gerais'!$E$4:$E$1076),-('Gastos Gerais'!$C$4:$C$1076))</f>
        <v>0</v>
      </c>
      <c r="X40" s="147">
        <f>SUMPRODUCT(-('Gastos Gerais'!$F$4:$F$1076='Gastos das Atividades'!$B40),-('Gastos das Atividades'!X$1&gt;='Gastos Gerais'!$D$4:$D$1076),-('Gastos das Atividades'!X$1&lt;='Gastos Gerais'!$E$4:$E$1076),-('Gastos Gerais'!$C$4:$C$1076))</f>
        <v>0</v>
      </c>
      <c r="Y40" s="147">
        <f>SUMPRODUCT(-('Gastos Gerais'!$F$4:$F$1076='Gastos das Atividades'!$B40),-('Gastos das Atividades'!Y$1&gt;='Gastos Gerais'!$D$4:$D$1076),-('Gastos das Atividades'!Y$1&lt;='Gastos Gerais'!$E$4:$E$1076),-('Gastos Gerais'!$C$4:$C$1076))</f>
        <v>0</v>
      </c>
      <c r="Z40" s="147">
        <f>SUMPRODUCT(-('Gastos Gerais'!$F$4:$F$1076='Gastos das Atividades'!$B40),-('Gastos das Atividades'!Z$1&gt;='Gastos Gerais'!$D$4:$D$1076),-('Gastos das Atividades'!Z$1&lt;='Gastos Gerais'!$E$4:$E$1076),-('Gastos Gerais'!$C$4:$C$1076))</f>
        <v>0</v>
      </c>
      <c r="AA40" s="147">
        <f>SUMPRODUCT(-('Gastos Gerais'!$F$4:$F$1076='Gastos das Atividades'!$B40),-('Gastos das Atividades'!AA$1&gt;='Gastos Gerais'!$D$4:$D$1076),-('Gastos das Atividades'!AA$1&lt;='Gastos Gerais'!$E$4:$E$1076),-('Gastos Gerais'!$C$4:$C$1076))</f>
        <v>0</v>
      </c>
      <c r="AB40" s="147">
        <f>SUMPRODUCT(-('Gastos Gerais'!$F$4:$F$1076='Gastos das Atividades'!$B40),-('Gastos das Atividades'!AB$1&gt;='Gastos Gerais'!$D$4:$D$1076),-('Gastos das Atividades'!AB$1&lt;='Gastos Gerais'!$E$4:$E$1076),-('Gastos Gerais'!$C$4:$C$1076))</f>
        <v>0</v>
      </c>
      <c r="AC40" s="147">
        <f>SUMPRODUCT(-('Gastos Gerais'!$F$4:$F$1076='Gastos das Atividades'!$B40),-('Gastos das Atividades'!AC$1&gt;='Gastos Gerais'!$D$4:$D$1076),-('Gastos das Atividades'!AC$1&lt;='Gastos Gerais'!$E$4:$E$1076),-('Gastos Gerais'!$C$4:$C$1076))</f>
        <v>0</v>
      </c>
      <c r="AD40" s="147">
        <f>SUMPRODUCT(-('Gastos Gerais'!$F$4:$F$1076='Gastos das Atividades'!$B40),-('Gastos das Atividades'!AD$1&gt;='Gastos Gerais'!$D$4:$D$1076),-('Gastos das Atividades'!AD$1&lt;='Gastos Gerais'!$E$4:$E$1076),-('Gastos Gerais'!$C$4:$C$1076))</f>
        <v>0</v>
      </c>
      <c r="AE40" s="147">
        <f>SUMPRODUCT(-('Gastos Gerais'!$F$4:$F$1076='Gastos das Atividades'!$B40),-('Gastos das Atividades'!AE$1&gt;='Gastos Gerais'!$D$4:$D$1076),-('Gastos das Atividades'!AE$1&lt;='Gastos Gerais'!$E$4:$E$1076),-('Gastos Gerais'!$C$4:$C$1076))</f>
        <v>0</v>
      </c>
      <c r="AF40" s="147">
        <f>SUMPRODUCT(-('Gastos Gerais'!$F$4:$F$1076='Gastos das Atividades'!$B40),-('Gastos das Atividades'!AF$1&gt;='Gastos Gerais'!$D$4:$D$1076),-('Gastos das Atividades'!AF$1&lt;='Gastos Gerais'!$E$4:$E$1076),-('Gastos Gerais'!$C$4:$C$1076))</f>
        <v>0</v>
      </c>
      <c r="AG40" s="147">
        <f>SUMPRODUCT(-('Gastos Gerais'!$F$4:$F$1076='Gastos das Atividades'!$B40),-('Gastos das Atividades'!AG$1&gt;='Gastos Gerais'!$D$4:$D$1076),-('Gastos das Atividades'!AG$1&lt;='Gastos Gerais'!$E$4:$E$1076),-('Gastos Gerais'!$C$4:$C$1076))</f>
        <v>0</v>
      </c>
      <c r="AH40" s="147">
        <f>SUMPRODUCT(-('Gastos Gerais'!$F$4:$F$1076='Gastos das Atividades'!$B40),-('Gastos das Atividades'!AH$1&gt;='Gastos Gerais'!$D$4:$D$1076),-('Gastos das Atividades'!AH$1&lt;='Gastos Gerais'!$E$4:$E$1076),-('Gastos Gerais'!$C$4:$C$1076))</f>
        <v>0</v>
      </c>
      <c r="AI40" s="147">
        <f>SUMPRODUCT(-('Gastos Gerais'!$F$4:$F$1076='Gastos das Atividades'!$B40),-('Gastos das Atividades'!AI$1&gt;='Gastos Gerais'!$D$4:$D$1076),-('Gastos das Atividades'!AI$1&lt;='Gastos Gerais'!$E$4:$E$1076),-('Gastos Gerais'!$C$4:$C$1076))</f>
        <v>0</v>
      </c>
      <c r="AJ40" s="147">
        <f>SUMPRODUCT(-('Gastos Gerais'!$F$4:$F$1076='Gastos das Atividades'!$B40),-('Gastos das Atividades'!AJ$1&gt;='Gastos Gerais'!$D$4:$D$1076),-('Gastos das Atividades'!AJ$1&lt;='Gastos Gerais'!$E$4:$E$1076),-('Gastos Gerais'!$C$4:$C$1076))</f>
        <v>0</v>
      </c>
      <c r="AK40" s="147">
        <f>SUMPRODUCT(-('Gastos Gerais'!$F$4:$F$1076='Gastos das Atividades'!$B40),-('Gastos das Atividades'!AK$1&gt;='Gastos Gerais'!$D$4:$D$1076),-('Gastos das Atividades'!AK$1&lt;='Gastos Gerais'!$E$4:$E$1076),-('Gastos Gerais'!$C$4:$C$1076))</f>
        <v>0</v>
      </c>
      <c r="AL40" s="147">
        <f>SUMPRODUCT(-('Gastos Gerais'!$F$4:$F$1076='Gastos das Atividades'!$B40),-('Gastos das Atividades'!AL$1&gt;='Gastos Gerais'!$D$4:$D$1076),-('Gastos das Atividades'!AL$1&lt;='Gastos Gerais'!$E$4:$E$1076),-('Gastos Gerais'!$C$4:$C$1076))</f>
        <v>0</v>
      </c>
      <c r="AM40" s="147">
        <f>SUMPRODUCT(-('Gastos Gerais'!$F$4:$F$1076='Gastos das Atividades'!$B40),-('Gastos das Atividades'!AM$1&gt;='Gastos Gerais'!$D$4:$D$1076),-('Gastos das Atividades'!AM$1&lt;='Gastos Gerais'!$E$4:$E$1076),-('Gastos Gerais'!$C$4:$C$1076))</f>
        <v>0</v>
      </c>
      <c r="AN40" s="147">
        <f>SUMPRODUCT(-('Gastos Gerais'!$F$4:$F$1076='Gastos das Atividades'!$B40),-('Gastos das Atividades'!AN$1&gt;='Gastos Gerais'!$D$4:$D$1076),-('Gastos das Atividades'!AN$1&lt;='Gastos Gerais'!$E$4:$E$1076),-('Gastos Gerais'!$C$4:$C$1076))</f>
        <v>0</v>
      </c>
      <c r="AO40" s="147">
        <f>SUMPRODUCT(-('Gastos Gerais'!$F$4:$F$1076='Gastos das Atividades'!$B40),-('Gastos das Atividades'!AO$1&gt;='Gastos Gerais'!$D$4:$D$1076),-('Gastos das Atividades'!AO$1&lt;='Gastos Gerais'!$E$4:$E$1076),-('Gastos Gerais'!$C$4:$C$1076))</f>
        <v>0</v>
      </c>
      <c r="AP40" s="147">
        <f>SUMPRODUCT(-('Gastos Gerais'!$F$4:$F$1076='Gastos das Atividades'!$B40),-('Gastos das Atividades'!AP$1&gt;='Gastos Gerais'!$D$4:$D$1076),-('Gastos das Atividades'!AP$1&lt;='Gastos Gerais'!$E$4:$E$1076),-('Gastos Gerais'!$C$4:$C$1076))</f>
        <v>0</v>
      </c>
      <c r="AQ40" s="147">
        <f>SUMPRODUCT(-('Gastos Gerais'!$F$4:$F$1076='Gastos das Atividades'!$B40),-('Gastos das Atividades'!AQ$1&gt;='Gastos Gerais'!$D$4:$D$1076),-('Gastos das Atividades'!AQ$1&lt;='Gastos Gerais'!$E$4:$E$1076),-('Gastos Gerais'!$C$4:$C$1076))</f>
        <v>0</v>
      </c>
      <c r="AR40" s="147">
        <f>SUMPRODUCT(-('Gastos Gerais'!$F$4:$F$1076='Gastos das Atividades'!$B40),-('Gastos das Atividades'!AR$1&gt;='Gastos Gerais'!$D$4:$D$1076),-('Gastos das Atividades'!AR$1&lt;='Gastos Gerais'!$E$4:$E$1076),-('Gastos Gerais'!$C$4:$C$1076))</f>
        <v>0</v>
      </c>
      <c r="AS40" s="147">
        <f>SUMPRODUCT(-('Gastos Gerais'!$F$4:$F$1076='Gastos das Atividades'!$B40),-('Gastos das Atividades'!AS$1&gt;='Gastos Gerais'!$D$4:$D$1076),-('Gastos das Atividades'!AS$1&lt;='Gastos Gerais'!$E$4:$E$1076),-('Gastos Gerais'!$C$4:$C$1076))</f>
        <v>0</v>
      </c>
      <c r="AT40" s="147">
        <f>SUMPRODUCT(-('Gastos Gerais'!$F$4:$F$1076='Gastos das Atividades'!$B40),-('Gastos das Atividades'!AT$1&gt;='Gastos Gerais'!$D$4:$D$1076),-('Gastos das Atividades'!AT$1&lt;='Gastos Gerais'!$E$4:$E$1076),-('Gastos Gerais'!$C$4:$C$1076))</f>
        <v>0</v>
      </c>
      <c r="AU40" s="147">
        <f>SUMPRODUCT(-('Gastos Gerais'!$F$4:$F$1076='Gastos das Atividades'!$B40),-('Gastos das Atividades'!AU$1&gt;='Gastos Gerais'!$D$4:$D$1076),-('Gastos das Atividades'!AU$1&lt;='Gastos Gerais'!$E$4:$E$1076),-('Gastos Gerais'!$C$4:$C$1076))</f>
        <v>0</v>
      </c>
      <c r="AV40" s="147">
        <f>SUMPRODUCT(-('Gastos Gerais'!$F$4:$F$1076='Gastos das Atividades'!$B40),-('Gastos das Atividades'!AV$1&gt;='Gastos Gerais'!$D$4:$D$1076),-('Gastos das Atividades'!AV$1&lt;='Gastos Gerais'!$E$4:$E$1076),-('Gastos Gerais'!$C$4:$C$1076))</f>
        <v>0</v>
      </c>
      <c r="AW40" s="147">
        <f>SUMPRODUCT(-('Gastos Gerais'!$F$4:$F$1076='Gastos das Atividades'!$B40),-('Gastos das Atividades'!AW$1&gt;='Gastos Gerais'!$D$4:$D$1076),-('Gastos das Atividades'!AW$1&lt;='Gastos Gerais'!$E$4:$E$1076),-('Gastos Gerais'!$C$4:$C$1076))</f>
        <v>0</v>
      </c>
      <c r="AX40" s="147">
        <f>SUMPRODUCT(-('Gastos Gerais'!$F$4:$F$1076='Gastos das Atividades'!$B40),-('Gastos das Atividades'!AX$1&gt;='Gastos Gerais'!$D$4:$D$1076),-('Gastos das Atividades'!AX$1&lt;='Gastos Gerais'!$E$4:$E$1076),-('Gastos Gerais'!$C$4:$C$1076))</f>
        <v>0</v>
      </c>
      <c r="AY40" s="147">
        <f>SUMPRODUCT(-('Gastos Gerais'!$F$4:$F$1076='Gastos das Atividades'!$B40),-('Gastos das Atividades'!AY$1&gt;='Gastos Gerais'!$D$4:$D$1076),-('Gastos das Atividades'!AY$1&lt;='Gastos Gerais'!$E$4:$E$1076),-('Gastos Gerais'!$C$4:$C$1076))</f>
        <v>0</v>
      </c>
      <c r="AZ40" s="147">
        <f>SUMPRODUCT(-('Gastos Gerais'!$F$4:$F$1076='Gastos das Atividades'!$B40),-('Gastos das Atividades'!AZ$1&gt;='Gastos Gerais'!$D$4:$D$1076),-('Gastos das Atividades'!AZ$1&lt;='Gastos Gerais'!$E$4:$E$1076),-('Gastos Gerais'!$C$4:$C$1076))</f>
        <v>0</v>
      </c>
      <c r="BA40" s="147">
        <f>SUMPRODUCT(-('Gastos Gerais'!$F$4:$F$1076='Gastos das Atividades'!$B40),-('Gastos das Atividades'!BA$1&gt;='Gastos Gerais'!$D$4:$D$1076),-('Gastos das Atividades'!BA$1&lt;='Gastos Gerais'!$E$4:$E$1076),-('Gastos Gerais'!$C$4:$C$1076))</f>
        <v>0</v>
      </c>
      <c r="BB40" s="147">
        <f>SUMPRODUCT(-('Gastos Gerais'!$F$4:$F$1076='Gastos das Atividades'!$B40),-('Gastos das Atividades'!BB$1&gt;='Gastos Gerais'!$D$4:$D$1076),-('Gastos das Atividades'!BB$1&lt;='Gastos Gerais'!$E$4:$E$1076),-('Gastos Gerais'!$C$4:$C$1076))</f>
        <v>0</v>
      </c>
      <c r="BC40" s="147">
        <f>SUMPRODUCT(-('Gastos Gerais'!$F$4:$F$1076='Gastos das Atividades'!$B40),-('Gastos das Atividades'!BC$1&gt;='Gastos Gerais'!$D$4:$D$1076),-('Gastos das Atividades'!BC$1&lt;='Gastos Gerais'!$E$4:$E$1076),-('Gastos Gerais'!$C$4:$C$1076))</f>
        <v>0</v>
      </c>
      <c r="BD40" s="147">
        <f>SUMPRODUCT(-('Gastos Gerais'!$F$4:$F$1076='Gastos das Atividades'!$B40),-('Gastos das Atividades'!BD$1&gt;='Gastos Gerais'!$D$4:$D$1076),-('Gastos das Atividades'!BD$1&lt;='Gastos Gerais'!$E$4:$E$1076),-('Gastos Gerais'!$C$4:$C$1076))</f>
        <v>0</v>
      </c>
      <c r="BE40" s="147">
        <f>SUMPRODUCT(-('Gastos Gerais'!$F$4:$F$1076='Gastos das Atividades'!$B40),-('Gastos das Atividades'!BE$1&gt;='Gastos Gerais'!$D$4:$D$1076),-('Gastos das Atividades'!BE$1&lt;='Gastos Gerais'!$E$4:$E$1076),-('Gastos Gerais'!$C$4:$C$1076))</f>
        <v>0</v>
      </c>
      <c r="BF40" s="147">
        <f>SUMPRODUCT(-('Gastos Gerais'!$F$4:$F$1076='Gastos das Atividades'!$B40),-('Gastos das Atividades'!BF$1&gt;='Gastos Gerais'!$D$4:$D$1076),-('Gastos das Atividades'!BF$1&lt;='Gastos Gerais'!$E$4:$E$1076),-('Gastos Gerais'!$C$4:$C$1076))</f>
        <v>0</v>
      </c>
      <c r="BG40" s="147">
        <f>SUMPRODUCT(-('Gastos Gerais'!$F$4:$F$1076='Gastos das Atividades'!$B40),-('Gastos das Atividades'!BG$1&gt;='Gastos Gerais'!$D$4:$D$1076),-('Gastos das Atividades'!BG$1&lt;='Gastos Gerais'!$E$4:$E$1076),-('Gastos Gerais'!$C$4:$C$1076))</f>
        <v>0</v>
      </c>
      <c r="BH40" s="147">
        <f>SUMPRODUCT(-('Gastos Gerais'!$F$4:$F$1076='Gastos das Atividades'!$B40),-('Gastos das Atividades'!BH$1&gt;='Gastos Gerais'!$D$4:$D$1076),-('Gastos das Atividades'!BH$1&lt;='Gastos Gerais'!$E$4:$E$1076),-('Gastos Gerais'!$C$4:$C$1076))</f>
        <v>0</v>
      </c>
      <c r="BI40" s="147">
        <f>SUMPRODUCT(-('Gastos Gerais'!$F$4:$F$1076='Gastos das Atividades'!$B40),-('Gastos das Atividades'!BI$1&gt;='Gastos Gerais'!$D$4:$D$1076),-('Gastos das Atividades'!BI$1&lt;='Gastos Gerais'!$E$4:$E$1076),-('Gastos Gerais'!$C$4:$C$1076))</f>
        <v>0</v>
      </c>
      <c r="BJ40" s="147">
        <f>SUMPRODUCT(-('Gastos Gerais'!$F$4:$F$1076='Gastos das Atividades'!$B40),-('Gastos das Atividades'!BJ$1&gt;='Gastos Gerais'!$D$4:$D$1076),-('Gastos das Atividades'!BJ$1&lt;='Gastos Gerais'!$E$4:$E$1076),-('Gastos Gerais'!$C$4:$C$1076))</f>
        <v>0</v>
      </c>
      <c r="BK40" s="295">
        <f t="shared" si="8"/>
        <v>0</v>
      </c>
      <c r="BL40" s="147">
        <f t="shared" si="9"/>
        <v>0</v>
      </c>
      <c r="BM40" s="147">
        <f t="shared" si="10"/>
        <v>0</v>
      </c>
      <c r="BN40" s="147">
        <f t="shared" si="11"/>
        <v>0</v>
      </c>
      <c r="BO40" s="147">
        <f t="shared" si="12"/>
        <v>0</v>
      </c>
      <c r="BP40" s="296">
        <f t="shared" si="2"/>
        <v>0</v>
      </c>
      <c r="BQ40" s="152">
        <f t="shared" si="17"/>
        <v>0</v>
      </c>
      <c r="BR40" s="152">
        <f t="shared" si="18"/>
        <v>0</v>
      </c>
      <c r="BS40" s="152">
        <f t="shared" si="19"/>
        <v>0</v>
      </c>
      <c r="BT40" s="152">
        <f t="shared" si="20"/>
        <v>0</v>
      </c>
      <c r="BU40" s="152">
        <f t="shared" si="21"/>
        <v>0</v>
      </c>
      <c r="BV40" s="297">
        <f t="shared" si="22"/>
        <v>0</v>
      </c>
    </row>
    <row r="41" spans="1:74" ht="19.5" customHeight="1" thickBot="1">
      <c r="A41" s="299"/>
      <c r="B41" s="289" t="s">
        <v>5</v>
      </c>
      <c r="C41" s="80">
        <f t="shared" ref="C41:AG41" si="23">SUBTOTAL(109,C5:C40)</f>
        <v>38715.54</v>
      </c>
      <c r="D41" s="80">
        <f t="shared" si="23"/>
        <v>38715.54</v>
      </c>
      <c r="E41" s="80">
        <f t="shared" si="23"/>
        <v>57715.54</v>
      </c>
      <c r="F41" s="80">
        <f t="shared" si="23"/>
        <v>116906.1</v>
      </c>
      <c r="G41" s="80">
        <f t="shared" si="23"/>
        <v>73290.100000000006</v>
      </c>
      <c r="H41" s="80">
        <f t="shared" si="23"/>
        <v>120690.1</v>
      </c>
      <c r="I41" s="80">
        <f t="shared" si="23"/>
        <v>164690.1</v>
      </c>
      <c r="J41" s="80">
        <f t="shared" si="23"/>
        <v>155290.1</v>
      </c>
      <c r="K41" s="80">
        <f t="shared" si="23"/>
        <v>162290.1</v>
      </c>
      <c r="L41" s="80">
        <f t="shared" si="23"/>
        <v>142290.1</v>
      </c>
      <c r="M41" s="80">
        <f t="shared" si="23"/>
        <v>135290.1</v>
      </c>
      <c r="N41" s="80">
        <f t="shared" si="23"/>
        <v>163290.1</v>
      </c>
      <c r="O41" s="80">
        <f t="shared" si="23"/>
        <v>190308.33733333333</v>
      </c>
      <c r="P41" s="80">
        <f t="shared" si="23"/>
        <v>176594.05161904762</v>
      </c>
      <c r="Q41" s="80">
        <f t="shared" si="23"/>
        <v>184894.05161904762</v>
      </c>
      <c r="R41" s="80">
        <f t="shared" si="23"/>
        <v>473151.30761904758</v>
      </c>
      <c r="S41" s="80">
        <f t="shared" si="23"/>
        <v>445962.34761904756</v>
      </c>
      <c r="T41" s="80">
        <f t="shared" si="23"/>
        <v>519092.34761904756</v>
      </c>
      <c r="U41" s="80">
        <f t="shared" si="23"/>
        <v>511534.01428571425</v>
      </c>
      <c r="V41" s="80">
        <f t="shared" si="23"/>
        <v>225534.01428571428</v>
      </c>
      <c r="W41" s="80">
        <f t="shared" si="23"/>
        <v>133118.29999999999</v>
      </c>
      <c r="X41" s="80">
        <f t="shared" si="23"/>
        <v>101841.97555500001</v>
      </c>
      <c r="Y41" s="80">
        <f t="shared" si="23"/>
        <v>382208.64519999997</v>
      </c>
      <c r="Z41" s="80">
        <f t="shared" si="23"/>
        <v>372708.64519999997</v>
      </c>
      <c r="AA41" s="80">
        <f t="shared" si="23"/>
        <v>388921.06510000001</v>
      </c>
      <c r="AB41" s="80">
        <f t="shared" si="23"/>
        <v>70255.719899999996</v>
      </c>
      <c r="AC41" s="80">
        <f t="shared" si="23"/>
        <v>87505.719899999996</v>
      </c>
      <c r="AD41" s="80">
        <f t="shared" si="23"/>
        <v>508975.95149999997</v>
      </c>
      <c r="AE41" s="80">
        <f t="shared" si="23"/>
        <v>534722.31979999994</v>
      </c>
      <c r="AF41" s="80">
        <f t="shared" si="23"/>
        <v>564691.28276296658</v>
      </c>
      <c r="AG41" s="80">
        <f t="shared" si="23"/>
        <v>479691.28276296664</v>
      </c>
      <c r="AH41" s="80">
        <f t="shared" ref="AH41:AK41" si="24">SUBTOTAL(109,AH5:AH40)</f>
        <v>477391.28276296664</v>
      </c>
      <c r="AI41" s="80">
        <f t="shared" si="24"/>
        <v>119011.03276296667</v>
      </c>
      <c r="AJ41" s="80">
        <f t="shared" si="24"/>
        <v>69011.032762966672</v>
      </c>
      <c r="AK41" s="80">
        <f t="shared" si="24"/>
        <v>141344.36686296668</v>
      </c>
      <c r="AL41" s="80">
        <f t="shared" ref="AL41:BJ41" si="25">SUBTOTAL(109,AL5:AL40)</f>
        <v>69344.366862966679</v>
      </c>
      <c r="AM41" s="80">
        <f t="shared" si="25"/>
        <v>69638.41240796668</v>
      </c>
      <c r="AN41" s="80">
        <f t="shared" si="25"/>
        <v>69638.41240796668</v>
      </c>
      <c r="AO41" s="80">
        <f t="shared" si="25"/>
        <v>55162.449445000006</v>
      </c>
      <c r="AP41" s="80">
        <f t="shared" si="25"/>
        <v>106473.72920500001</v>
      </c>
      <c r="AQ41" s="80">
        <f t="shared" si="25"/>
        <v>54323.213749000002</v>
      </c>
      <c r="AR41" s="80">
        <f t="shared" si="25"/>
        <v>84966.880415699998</v>
      </c>
      <c r="AS41" s="80">
        <f t="shared" si="25"/>
        <v>84966.880415699998</v>
      </c>
      <c r="AT41" s="80">
        <f t="shared" si="25"/>
        <v>84966.880415699998</v>
      </c>
      <c r="AU41" s="80">
        <f t="shared" si="25"/>
        <v>42323.213749000002</v>
      </c>
      <c r="AV41" s="80">
        <f t="shared" si="25"/>
        <v>42323.213749000002</v>
      </c>
      <c r="AW41" s="80">
        <f t="shared" si="25"/>
        <v>42323.213749000002</v>
      </c>
      <c r="AX41" s="80">
        <f t="shared" si="25"/>
        <v>42323.213749000002</v>
      </c>
      <c r="AY41" s="80">
        <f t="shared" si="25"/>
        <v>0</v>
      </c>
      <c r="AZ41" s="80">
        <f t="shared" si="25"/>
        <v>0</v>
      </c>
      <c r="BA41" s="80">
        <f t="shared" si="25"/>
        <v>0</v>
      </c>
      <c r="BB41" s="80">
        <f t="shared" si="25"/>
        <v>0</v>
      </c>
      <c r="BC41" s="80">
        <f t="shared" si="25"/>
        <v>0</v>
      </c>
      <c r="BD41" s="80">
        <f t="shared" si="25"/>
        <v>0</v>
      </c>
      <c r="BE41" s="80">
        <f t="shared" si="25"/>
        <v>0</v>
      </c>
      <c r="BF41" s="80">
        <f t="shared" si="25"/>
        <v>0</v>
      </c>
      <c r="BG41" s="80">
        <f t="shared" si="25"/>
        <v>0</v>
      </c>
      <c r="BH41" s="80">
        <f t="shared" si="25"/>
        <v>0</v>
      </c>
      <c r="BI41" s="80">
        <f t="shared" si="25"/>
        <v>0</v>
      </c>
      <c r="BJ41" s="80">
        <f t="shared" si="25"/>
        <v>0</v>
      </c>
      <c r="BK41" s="290">
        <f t="shared" ref="BK41:BM41" si="26">SUM(BK5:BK40)</f>
        <v>1369173.52</v>
      </c>
      <c r="BL41" s="80">
        <f t="shared" si="26"/>
        <v>3716948.0379550001</v>
      </c>
      <c r="BM41" s="80">
        <f t="shared" si="26"/>
        <v>3510865.4237407669</v>
      </c>
      <c r="BN41" s="80">
        <f t="shared" ref="BN41:BO41" si="27">SUM(BN5:BN40)</f>
        <v>848774.08032100007</v>
      </c>
      <c r="BO41" s="80">
        <f t="shared" si="27"/>
        <v>0</v>
      </c>
      <c r="BP41" s="291">
        <f>SUM(BP5:BP40)</f>
        <v>9376416.6951537989</v>
      </c>
      <c r="BQ41" s="120">
        <f t="shared" ref="BQ41:BU41" si="28">SUM(BQ5:BQ40)</f>
        <v>0.1460231093086613</v>
      </c>
      <c r="BR41" s="120">
        <f t="shared" si="28"/>
        <v>0.39641455353366545</v>
      </c>
      <c r="BS41" s="120">
        <f t="shared" si="28"/>
        <v>0.37443572932881258</v>
      </c>
      <c r="BT41" s="120">
        <f t="shared" si="28"/>
        <v>9.0522222712189071E-2</v>
      </c>
      <c r="BU41" s="120">
        <f t="shared" si="28"/>
        <v>0</v>
      </c>
      <c r="BV41" s="292">
        <f>IF($BP$41=0,0,BP41/$BP$41)</f>
        <v>1</v>
      </c>
    </row>
    <row r="42" spans="1:74">
      <c r="A42" s="171"/>
      <c r="B42" s="214"/>
      <c r="C42" s="213"/>
      <c r="D42" s="213"/>
      <c r="E42" s="213"/>
    </row>
  </sheetData>
  <sheetProtection algorithmName="SHA-512" hashValue="UCQQJACo892KzZOS03tva5HHhBp2RqdoX0/QJAv68vxb+R7Ye0lQgTThVGmY1Lt3pzMxqyqQp9H4x37gxGFg0Q==" saltValue="Cx1tEP7h3jnNVK9IvmF1Gw==" spinCount="100000" sheet="1" objects="1" scenarios="1" formatColumns="0" formatRows="0" insertRows="0" deleteColumns="0" deleteRows="0"/>
  <mergeCells count="2">
    <mergeCell ref="B2:BV2"/>
    <mergeCell ref="B3:BV3"/>
  </mergeCells>
  <phoneticPr fontId="45" type="noConversion"/>
  <pageMargins left="0.19685039370078741" right="0.19685039370078741" top="0.59055118110236227" bottom="0.59055118110236227" header="0" footer="0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theme="6" tint="0.39997558519241921"/>
  </sheetPr>
  <dimension ref="A1:CG141"/>
  <sheetViews>
    <sheetView showGridLines="0" zoomScale="115" zoomScaleNormal="115" zoomScaleSheetLayoutView="100" zoomScalePageLayoutView="115" workbookViewId="0">
      <pane xSplit="2" ySplit="4" topLeftCell="C5" activePane="bottomRight" state="frozen"/>
      <selection pane="bottomRight" activeCell="C2" sqref="C2:N2"/>
      <selection pane="bottomLeft" activeCell="C14" sqref="C14"/>
      <selection pane="topRight" activeCell="C14" sqref="C14"/>
    </sheetView>
  </sheetViews>
  <sheetFormatPr defaultColWidth="8.85546875" defaultRowHeight="12.75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42578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50" width="13.85546875" style="3" customWidth="1"/>
    <col min="51" max="62" width="13.85546875" style="3" hidden="1" customWidth="1"/>
    <col min="63" max="63" width="15.42578125" style="3" bestFit="1" customWidth="1"/>
    <col min="64" max="64" width="10.42578125" style="238" customWidth="1"/>
    <col min="65" max="65" width="11.7109375" style="3" bestFit="1" customWidth="1"/>
    <col min="66" max="67" width="8.85546875" style="3"/>
    <col min="68" max="71" width="12.85546875" style="3" bestFit="1" customWidth="1"/>
    <col min="72" max="72" width="8.85546875" style="3"/>
    <col min="73" max="73" width="30.7109375" style="3" hidden="1" customWidth="1"/>
    <col min="74" max="74" width="18.140625" style="3" hidden="1" customWidth="1"/>
    <col min="75" max="75" width="23.28515625" style="3" hidden="1" customWidth="1"/>
    <col min="76" max="77" width="22.85546875" style="3" hidden="1" customWidth="1"/>
    <col min="78" max="78" width="24.42578125" style="3" hidden="1" customWidth="1"/>
    <col min="79" max="85" width="22.42578125" style="3" hidden="1" customWidth="1"/>
    <col min="86" max="16384" width="8.85546875" style="3"/>
  </cols>
  <sheetData>
    <row r="1" spans="1:81" s="98" customFormat="1" hidden="1">
      <c r="A1" s="3"/>
      <c r="B1" s="3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>
        <v>25</v>
      </c>
      <c r="AB1" s="3">
        <v>26</v>
      </c>
      <c r="AC1" s="3">
        <v>27</v>
      </c>
      <c r="AD1" s="3">
        <v>28</v>
      </c>
      <c r="AE1" s="3">
        <v>29</v>
      </c>
      <c r="AF1" s="3">
        <v>30</v>
      </c>
      <c r="AG1" s="3">
        <v>31</v>
      </c>
      <c r="AH1" s="3">
        <v>32</v>
      </c>
      <c r="AI1" s="3">
        <v>33</v>
      </c>
      <c r="AJ1" s="3">
        <v>34</v>
      </c>
      <c r="AK1" s="3">
        <v>35</v>
      </c>
      <c r="AL1" s="3">
        <v>36</v>
      </c>
      <c r="AM1" s="3">
        <v>37</v>
      </c>
      <c r="AN1" s="3">
        <v>38</v>
      </c>
      <c r="AO1" s="3">
        <v>39</v>
      </c>
      <c r="AP1" s="3">
        <v>40</v>
      </c>
      <c r="AQ1" s="3">
        <v>41</v>
      </c>
      <c r="AR1" s="3">
        <v>42</v>
      </c>
      <c r="AS1" s="3">
        <v>43</v>
      </c>
      <c r="AT1" s="3">
        <v>44</v>
      </c>
      <c r="AU1" s="3">
        <v>45</v>
      </c>
      <c r="AV1" s="3">
        <v>46</v>
      </c>
      <c r="AW1" s="3">
        <v>47</v>
      </c>
      <c r="AX1" s="3">
        <v>48</v>
      </c>
      <c r="AY1" s="3">
        <v>49</v>
      </c>
      <c r="AZ1" s="3">
        <v>50</v>
      </c>
      <c r="BA1" s="3">
        <v>51</v>
      </c>
      <c r="BB1" s="3">
        <v>52</v>
      </c>
      <c r="BC1" s="3">
        <v>53</v>
      </c>
      <c r="BD1" s="3">
        <v>54</v>
      </c>
      <c r="BE1" s="3">
        <v>55</v>
      </c>
      <c r="BF1" s="3">
        <v>56</v>
      </c>
      <c r="BG1" s="3">
        <v>57</v>
      </c>
      <c r="BH1" s="3">
        <v>58</v>
      </c>
      <c r="BI1" s="3">
        <v>59</v>
      </c>
      <c r="BJ1" s="3">
        <v>60</v>
      </c>
      <c r="BK1" s="3"/>
      <c r="BL1" s="236"/>
      <c r="BV1" s="3"/>
      <c r="BW1" s="3"/>
    </row>
    <row r="2" spans="1:81" s="98" customFormat="1" ht="34.5" customHeight="1">
      <c r="B2" s="240"/>
      <c r="C2" s="420" t="str">
        <f>Capa!A1</f>
        <v>Memória de Cálculo
Termo de Parceria nº 51/2021 celebrado entre o Instituto Estadual de Florestas - OEP e o Instituto Ekos Brasil (OSCIP)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190"/>
      <c r="BN2" s="190"/>
      <c r="BO2" s="190"/>
      <c r="BP2" s="190"/>
      <c r="BV2" s="3"/>
      <c r="BW2" s="3"/>
    </row>
    <row r="3" spans="1:81" s="98" customFormat="1" ht="21" customHeight="1" thickBot="1">
      <c r="A3" s="265"/>
      <c r="B3" s="264"/>
      <c r="C3" s="416" t="s">
        <v>149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 t="s">
        <v>149</v>
      </c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 t="s">
        <v>149</v>
      </c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264"/>
      <c r="BL3" s="264"/>
      <c r="BM3" s="190"/>
      <c r="BN3" s="190"/>
      <c r="BO3" s="190"/>
      <c r="BP3" s="190"/>
    </row>
    <row r="4" spans="1:81" s="98" customFormat="1" ht="24" customHeight="1" thickBot="1">
      <c r="A4" s="94"/>
      <c r="B4" s="94"/>
      <c r="C4" s="112" t="s">
        <v>46</v>
      </c>
      <c r="D4" s="112" t="s">
        <v>47</v>
      </c>
      <c r="E4" s="112" t="s">
        <v>48</v>
      </c>
      <c r="F4" s="112" t="s">
        <v>49</v>
      </c>
      <c r="G4" s="112" t="s">
        <v>50</v>
      </c>
      <c r="H4" s="112" t="s">
        <v>51</v>
      </c>
      <c r="I4" s="112" t="s">
        <v>52</v>
      </c>
      <c r="J4" s="112" t="s">
        <v>53</v>
      </c>
      <c r="K4" s="112" t="s">
        <v>54</v>
      </c>
      <c r="L4" s="112" t="s">
        <v>55</v>
      </c>
      <c r="M4" s="112" t="s">
        <v>56</v>
      </c>
      <c r="N4" s="112" t="s">
        <v>57</v>
      </c>
      <c r="O4" s="112" t="s">
        <v>58</v>
      </c>
      <c r="P4" s="112" t="s">
        <v>59</v>
      </c>
      <c r="Q4" s="112" t="s">
        <v>60</v>
      </c>
      <c r="R4" s="112" t="s">
        <v>61</v>
      </c>
      <c r="S4" s="112" t="s">
        <v>62</v>
      </c>
      <c r="T4" s="112" t="s">
        <v>63</v>
      </c>
      <c r="U4" s="112" t="s">
        <v>64</v>
      </c>
      <c r="V4" s="112" t="s">
        <v>65</v>
      </c>
      <c r="W4" s="112" t="s">
        <v>66</v>
      </c>
      <c r="X4" s="112" t="s">
        <v>67</v>
      </c>
      <c r="Y4" s="112" t="s">
        <v>68</v>
      </c>
      <c r="Z4" s="112" t="s">
        <v>69</v>
      </c>
      <c r="AA4" s="112" t="s">
        <v>70</v>
      </c>
      <c r="AB4" s="112" t="s">
        <v>71</v>
      </c>
      <c r="AC4" s="112" t="s">
        <v>72</v>
      </c>
      <c r="AD4" s="112" t="s">
        <v>73</v>
      </c>
      <c r="AE4" s="112" t="s">
        <v>74</v>
      </c>
      <c r="AF4" s="112" t="s">
        <v>75</v>
      </c>
      <c r="AG4" s="112" t="s">
        <v>76</v>
      </c>
      <c r="AH4" s="112" t="s">
        <v>77</v>
      </c>
      <c r="AI4" s="112" t="s">
        <v>78</v>
      </c>
      <c r="AJ4" s="112" t="s">
        <v>79</v>
      </c>
      <c r="AK4" s="112" t="s">
        <v>80</v>
      </c>
      <c r="AL4" s="112" t="s">
        <v>81</v>
      </c>
      <c r="AM4" s="112" t="s">
        <v>82</v>
      </c>
      <c r="AN4" s="112" t="s">
        <v>83</v>
      </c>
      <c r="AO4" s="112" t="s">
        <v>84</v>
      </c>
      <c r="AP4" s="112" t="s">
        <v>85</v>
      </c>
      <c r="AQ4" s="112" t="s">
        <v>86</v>
      </c>
      <c r="AR4" s="112" t="s">
        <v>87</v>
      </c>
      <c r="AS4" s="112" t="s">
        <v>88</v>
      </c>
      <c r="AT4" s="112" t="s">
        <v>89</v>
      </c>
      <c r="AU4" s="112" t="s">
        <v>90</v>
      </c>
      <c r="AV4" s="112" t="s">
        <v>91</v>
      </c>
      <c r="AW4" s="112" t="s">
        <v>92</v>
      </c>
      <c r="AX4" s="112" t="s">
        <v>93</v>
      </c>
      <c r="AY4" s="112" t="s">
        <v>94</v>
      </c>
      <c r="AZ4" s="112" t="s">
        <v>95</v>
      </c>
      <c r="BA4" s="112" t="s">
        <v>96</v>
      </c>
      <c r="BB4" s="112" t="s">
        <v>97</v>
      </c>
      <c r="BC4" s="112" t="s">
        <v>98</v>
      </c>
      <c r="BD4" s="112" t="s">
        <v>99</v>
      </c>
      <c r="BE4" s="112" t="s">
        <v>100</v>
      </c>
      <c r="BF4" s="112" t="s">
        <v>101</v>
      </c>
      <c r="BG4" s="112" t="s">
        <v>102</v>
      </c>
      <c r="BH4" s="112" t="s">
        <v>103</v>
      </c>
      <c r="BI4" s="112" t="s">
        <v>104</v>
      </c>
      <c r="BJ4" s="112" t="s">
        <v>105</v>
      </c>
      <c r="BK4" s="113" t="s">
        <v>5</v>
      </c>
      <c r="BL4" s="119" t="s">
        <v>6</v>
      </c>
      <c r="BM4" s="190"/>
      <c r="BN4" s="190"/>
      <c r="BO4" s="190"/>
      <c r="BP4" s="190" t="s">
        <v>150</v>
      </c>
      <c r="BQ4" s="190" t="s">
        <v>151</v>
      </c>
      <c r="BR4" s="190" t="s">
        <v>152</v>
      </c>
      <c r="BS4" s="190" t="s">
        <v>153</v>
      </c>
    </row>
    <row r="5" spans="1:81" s="98" customFormat="1" ht="23.25" customHeight="1" thickBot="1">
      <c r="A5" s="144" t="s">
        <v>7</v>
      </c>
      <c r="B5" s="144" t="s">
        <v>8</v>
      </c>
      <c r="C5" s="151">
        <v>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>
        <f>C5</f>
        <v>0</v>
      </c>
      <c r="BL5" s="120">
        <f ca="1">IF($BK$14=0,0,BK5/$BK$14)</f>
        <v>0</v>
      </c>
      <c r="BV5" s="3"/>
      <c r="BW5" s="3"/>
    </row>
    <row r="6" spans="1:81" s="98" customFormat="1" ht="23.25" customHeight="1" thickBot="1">
      <c r="A6" s="83"/>
      <c r="B6" s="11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120"/>
      <c r="BV6" s="3"/>
      <c r="BW6" s="3"/>
    </row>
    <row r="7" spans="1:81" s="98" customFormat="1" ht="23.25" customHeight="1" thickBot="1">
      <c r="A7" s="70">
        <v>1</v>
      </c>
      <c r="B7" s="70" t="s">
        <v>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121"/>
      <c r="BV7" s="3"/>
      <c r="BW7" s="3"/>
    </row>
    <row r="8" spans="1:81" s="98" customFormat="1" ht="23.25" customHeight="1">
      <c r="A8" s="72" t="s">
        <v>10</v>
      </c>
      <c r="B8" s="72" t="s">
        <v>11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122"/>
      <c r="BV8" s="3"/>
      <c r="BW8" s="3"/>
    </row>
    <row r="9" spans="1:81" s="98" customFormat="1" ht="23.25" customHeight="1">
      <c r="A9" s="30" t="s">
        <v>12</v>
      </c>
      <c r="B9" s="13" t="s">
        <v>13</v>
      </c>
      <c r="C9" s="60">
        <f ca="1">SUM(C134:F134)</f>
        <v>1249418.3866666667</v>
      </c>
      <c r="D9" s="60">
        <v>0</v>
      </c>
      <c r="E9" s="60">
        <v>0</v>
      </c>
      <c r="F9" s="60">
        <f ca="1">SUM(G134:I134)</f>
        <v>1223042.4325999999</v>
      </c>
      <c r="G9" s="60">
        <v>0</v>
      </c>
      <c r="H9" s="60">
        <v>0</v>
      </c>
      <c r="I9" s="60">
        <f ca="1">SUM(J134:L134)</f>
        <v>1109026.9618119998</v>
      </c>
      <c r="J9" s="60">
        <v>0</v>
      </c>
      <c r="K9" s="60">
        <v>0</v>
      </c>
      <c r="L9" s="60">
        <f ca="1">SUM(M134:O134)</f>
        <v>1126377.0231453332</v>
      </c>
      <c r="M9" s="60">
        <v>0</v>
      </c>
      <c r="N9" s="60">
        <v>0</v>
      </c>
      <c r="O9" s="60">
        <f ca="1">SUM(P134:R134)</f>
        <v>1443907.1446691426</v>
      </c>
      <c r="P9" s="60">
        <v>0</v>
      </c>
      <c r="Q9" s="60">
        <v>0</v>
      </c>
      <c r="R9" s="60">
        <f ca="1">SUM(S134:U134)</f>
        <v>2074905.2689358094</v>
      </c>
      <c r="S9" s="60">
        <v>0</v>
      </c>
      <c r="T9" s="60">
        <v>0</v>
      </c>
      <c r="U9" s="60">
        <f ca="1">SUM(V134:X134)</f>
        <v>1122380.0137656345</v>
      </c>
      <c r="V9" s="60">
        <v>0</v>
      </c>
      <c r="W9" s="60">
        <v>0</v>
      </c>
      <c r="X9" s="60">
        <f ca="1">SUM(Y134:AA134)</f>
        <v>1862237.9722653199</v>
      </c>
      <c r="Y9" s="60">
        <v>0</v>
      </c>
      <c r="Z9" s="60">
        <v>0</v>
      </c>
      <c r="AA9" s="60">
        <f ca="1">SUM(AB134:AD134)</f>
        <v>1380993.0349453203</v>
      </c>
      <c r="AB9" s="60">
        <v>0</v>
      </c>
      <c r="AC9" s="60">
        <v>0</v>
      </c>
      <c r="AD9" s="60">
        <f ca="1">SUM(AE134:AG134)</f>
        <v>2292172.5788304536</v>
      </c>
      <c r="AE9" s="60">
        <v>0</v>
      </c>
      <c r="AF9" s="60">
        <v>0</v>
      </c>
      <c r="AG9" s="60">
        <f ca="1">SUM(AH134:AJ134)</f>
        <v>1427513.5889121392</v>
      </c>
      <c r="AH9" s="60">
        <v>0</v>
      </c>
      <c r="AI9" s="60">
        <v>0</v>
      </c>
      <c r="AJ9" s="60">
        <f ca="1">SUM(AK134:AM134)</f>
        <v>1048242.6633603394</v>
      </c>
      <c r="AK9" s="60">
        <v>0</v>
      </c>
      <c r="AL9" s="60">
        <v>0</v>
      </c>
      <c r="AM9" s="60">
        <f ca="1">SUM(AN134:AP134)</f>
        <v>994833.20877720613</v>
      </c>
      <c r="AN9" s="60">
        <v>0</v>
      </c>
      <c r="AO9" s="60">
        <v>0</v>
      </c>
      <c r="AP9" s="60">
        <f ca="1">SUM(AQ134:AS134)</f>
        <v>986556.36515039159</v>
      </c>
      <c r="AQ9" s="60">
        <v>0</v>
      </c>
      <c r="AR9" s="60">
        <v>0</v>
      </c>
      <c r="AS9" s="60">
        <f ca="1">SUM(AT134:AV134)</f>
        <v>986323.71996883932</v>
      </c>
      <c r="AT9" s="60">
        <v>0</v>
      </c>
      <c r="AU9" s="60">
        <v>0</v>
      </c>
      <c r="AV9" s="60">
        <f ca="1">SUM(AW134:AX134)+BK133</f>
        <v>672069.63571056118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143">
        <f t="shared" ref="BK9:BK14" ca="1" si="0">SUM(C9:BJ9)</f>
        <v>20999999.999515161</v>
      </c>
      <c r="BL9" s="152">
        <f t="shared" ref="BL9:BL14" ca="1" si="1">IF($BK$14=0,0,BK9/$BK$14)</f>
        <v>1</v>
      </c>
      <c r="BV9" s="3"/>
      <c r="BW9" s="3"/>
    </row>
    <row r="10" spans="1:81" s="98" customFormat="1" ht="23.25" customHeight="1">
      <c r="A10" s="30" t="s">
        <v>14</v>
      </c>
      <c r="B10" s="13" t="s">
        <v>15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60">
        <v>0</v>
      </c>
      <c r="BH10" s="60">
        <v>0</v>
      </c>
      <c r="BI10" s="60">
        <v>0</v>
      </c>
      <c r="BJ10" s="60">
        <v>0</v>
      </c>
      <c r="BK10" s="143">
        <f t="shared" si="0"/>
        <v>0</v>
      </c>
      <c r="BL10" s="152">
        <f t="shared" ca="1" si="1"/>
        <v>0</v>
      </c>
      <c r="BV10" s="3"/>
      <c r="BW10" s="3"/>
    </row>
    <row r="11" spans="1:81" s="98" customFormat="1" ht="23.25" customHeight="1" thickBot="1">
      <c r="A11" s="30" t="s">
        <v>16</v>
      </c>
      <c r="B11" s="13" t="s">
        <v>17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143">
        <f t="shared" si="0"/>
        <v>0</v>
      </c>
      <c r="BL11" s="152">
        <f t="shared" ca="1" si="1"/>
        <v>0</v>
      </c>
      <c r="BV11" s="3"/>
      <c r="BW11" s="3"/>
    </row>
    <row r="12" spans="1:81" s="98" customFormat="1" ht="23.25" customHeight="1" thickBot="1">
      <c r="A12" s="144" t="s">
        <v>18</v>
      </c>
      <c r="B12" s="116" t="s">
        <v>19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80">
        <f t="shared" si="0"/>
        <v>0</v>
      </c>
      <c r="BL12" s="201">
        <f t="shared" ca="1" si="1"/>
        <v>0</v>
      </c>
      <c r="BV12" s="3"/>
      <c r="BW12" s="3"/>
    </row>
    <row r="13" spans="1:81" s="98" customFormat="1" ht="23.25" customHeight="1" thickBot="1">
      <c r="A13" s="144" t="s">
        <v>154</v>
      </c>
      <c r="B13" s="79"/>
      <c r="C13" s="80">
        <f ca="1">SUBTOTAL(109,C9:C12)</f>
        <v>1249418.3866666667</v>
      </c>
      <c r="D13" s="80">
        <f t="shared" ref="D13:F13" si="2">SUBTOTAL(109,D9:D12)</f>
        <v>0</v>
      </c>
      <c r="E13" s="80">
        <f t="shared" si="2"/>
        <v>0</v>
      </c>
      <c r="F13" s="80">
        <f t="shared" ca="1" si="2"/>
        <v>1223042.4325999999</v>
      </c>
      <c r="G13" s="80">
        <f t="shared" ref="G13" si="3">SUBTOTAL(109,G9:G12)</f>
        <v>0</v>
      </c>
      <c r="H13" s="80">
        <f t="shared" ref="H13" si="4">SUBTOTAL(109,H9:H12)</f>
        <v>0</v>
      </c>
      <c r="I13" s="80">
        <f t="shared" ref="I13" ca="1" si="5">SUBTOTAL(109,I9:I12)</f>
        <v>1109026.9618119998</v>
      </c>
      <c r="J13" s="80">
        <f t="shared" ref="J13" si="6">SUBTOTAL(109,J9:J12)</f>
        <v>0</v>
      </c>
      <c r="K13" s="80">
        <f t="shared" ref="K13" si="7">SUBTOTAL(109,K9:K12)</f>
        <v>0</v>
      </c>
      <c r="L13" s="80">
        <f t="shared" ref="L13" ca="1" si="8">SUBTOTAL(109,L9:L12)</f>
        <v>1126377.0231453332</v>
      </c>
      <c r="M13" s="80">
        <f t="shared" ref="M13" si="9">SUBTOTAL(109,M9:M12)</f>
        <v>0</v>
      </c>
      <c r="N13" s="80">
        <f t="shared" ref="N13" si="10">SUBTOTAL(109,N9:N12)</f>
        <v>0</v>
      </c>
      <c r="O13" s="80">
        <f t="shared" ref="O13" ca="1" si="11">SUBTOTAL(109,O9:O12)</f>
        <v>1443907.1446691426</v>
      </c>
      <c r="P13" s="80">
        <f t="shared" ref="P13" si="12">SUBTOTAL(109,P9:P12)</f>
        <v>0</v>
      </c>
      <c r="Q13" s="80">
        <f t="shared" ref="Q13" si="13">SUBTOTAL(109,Q9:Q12)</f>
        <v>0</v>
      </c>
      <c r="R13" s="80">
        <f t="shared" ref="R13" ca="1" si="14">SUBTOTAL(109,R9:R12)</f>
        <v>2074905.2689358094</v>
      </c>
      <c r="S13" s="80">
        <f t="shared" ref="S13" si="15">SUBTOTAL(109,S9:S12)</f>
        <v>0</v>
      </c>
      <c r="T13" s="80">
        <f t="shared" ref="T13" si="16">SUBTOTAL(109,T9:T12)</f>
        <v>0</v>
      </c>
      <c r="U13" s="80">
        <f t="shared" ref="U13" ca="1" si="17">SUBTOTAL(109,U9:U12)</f>
        <v>1122380.0137656345</v>
      </c>
      <c r="V13" s="80">
        <f t="shared" ref="V13" si="18">SUBTOTAL(109,V9:V12)</f>
        <v>0</v>
      </c>
      <c r="W13" s="80">
        <f t="shared" ref="W13" si="19">SUBTOTAL(109,W9:W12)</f>
        <v>0</v>
      </c>
      <c r="X13" s="80">
        <f t="shared" ref="X13" ca="1" si="20">SUBTOTAL(109,X9:X12)</f>
        <v>1862237.9722653199</v>
      </c>
      <c r="Y13" s="80">
        <f t="shared" ref="Y13:AJ13" si="21">SUBTOTAL(109,Y9:Y12)</f>
        <v>0</v>
      </c>
      <c r="Z13" s="80">
        <f t="shared" si="21"/>
        <v>0</v>
      </c>
      <c r="AA13" s="80">
        <f t="shared" ca="1" si="21"/>
        <v>1380993.0349453203</v>
      </c>
      <c r="AB13" s="80">
        <f t="shared" si="21"/>
        <v>0</v>
      </c>
      <c r="AC13" s="80">
        <f t="shared" ref="AC13" si="22">SUBTOTAL(109,AC9:AC12)</f>
        <v>0</v>
      </c>
      <c r="AD13" s="80">
        <f t="shared" ca="1" si="21"/>
        <v>2292172.5788304536</v>
      </c>
      <c r="AE13" s="80">
        <f t="shared" si="21"/>
        <v>0</v>
      </c>
      <c r="AF13" s="80">
        <f t="shared" si="21"/>
        <v>0</v>
      </c>
      <c r="AG13" s="80">
        <f t="shared" ref="AG13" ca="1" si="23">SUBTOTAL(109,AG9:AG12)</f>
        <v>1427513.5889121392</v>
      </c>
      <c r="AH13" s="80">
        <f t="shared" si="21"/>
        <v>0</v>
      </c>
      <c r="AI13" s="80">
        <f t="shared" si="21"/>
        <v>0</v>
      </c>
      <c r="AJ13" s="80">
        <f t="shared" ca="1" si="21"/>
        <v>1048242.6633603394</v>
      </c>
      <c r="AK13" s="80">
        <f t="shared" ref="AK13:AR13" si="24">SUBTOTAL(109,AK9:AK12)</f>
        <v>0</v>
      </c>
      <c r="AL13" s="80">
        <f t="shared" si="24"/>
        <v>0</v>
      </c>
      <c r="AM13" s="80">
        <f t="shared" ca="1" si="24"/>
        <v>994833.20877720613</v>
      </c>
      <c r="AN13" s="80">
        <f t="shared" si="24"/>
        <v>0</v>
      </c>
      <c r="AO13" s="80">
        <f t="shared" si="24"/>
        <v>0</v>
      </c>
      <c r="AP13" s="80">
        <f t="shared" ca="1" si="24"/>
        <v>986556.36515039159</v>
      </c>
      <c r="AQ13" s="80">
        <f t="shared" si="24"/>
        <v>0</v>
      </c>
      <c r="AR13" s="80">
        <f t="shared" si="24"/>
        <v>0</v>
      </c>
      <c r="AS13" s="80">
        <f t="shared" ref="AS13:BJ13" ca="1" si="25">SUBTOTAL(109,AS9:AS12)</f>
        <v>986323.71996883932</v>
      </c>
      <c r="AT13" s="80">
        <f t="shared" si="25"/>
        <v>0</v>
      </c>
      <c r="AU13" s="80">
        <f t="shared" si="25"/>
        <v>0</v>
      </c>
      <c r="AV13" s="80">
        <f t="shared" ca="1" si="25"/>
        <v>672069.63571056118</v>
      </c>
      <c r="AW13" s="80">
        <f t="shared" si="25"/>
        <v>0</v>
      </c>
      <c r="AX13" s="80">
        <f t="shared" si="25"/>
        <v>0</v>
      </c>
      <c r="AY13" s="80">
        <f t="shared" si="25"/>
        <v>0</v>
      </c>
      <c r="AZ13" s="80">
        <f t="shared" si="25"/>
        <v>0</v>
      </c>
      <c r="BA13" s="80">
        <f t="shared" si="25"/>
        <v>0</v>
      </c>
      <c r="BB13" s="80">
        <f t="shared" si="25"/>
        <v>0</v>
      </c>
      <c r="BC13" s="80">
        <f t="shared" si="25"/>
        <v>0</v>
      </c>
      <c r="BD13" s="80">
        <f t="shared" si="25"/>
        <v>0</v>
      </c>
      <c r="BE13" s="80">
        <f t="shared" si="25"/>
        <v>0</v>
      </c>
      <c r="BF13" s="80">
        <f t="shared" si="25"/>
        <v>0</v>
      </c>
      <c r="BG13" s="80">
        <f t="shared" si="25"/>
        <v>0</v>
      </c>
      <c r="BH13" s="80">
        <f t="shared" si="25"/>
        <v>0</v>
      </c>
      <c r="BI13" s="80">
        <f t="shared" si="25"/>
        <v>0</v>
      </c>
      <c r="BJ13" s="80">
        <f t="shared" si="25"/>
        <v>0</v>
      </c>
      <c r="BK13" s="80">
        <f t="shared" ca="1" si="0"/>
        <v>20999999.999515161</v>
      </c>
      <c r="BL13" s="120">
        <f t="shared" ca="1" si="1"/>
        <v>1</v>
      </c>
      <c r="BV13" s="3"/>
      <c r="BW13" s="3"/>
    </row>
    <row r="14" spans="1:81" s="98" customFormat="1" ht="23.25" customHeight="1" thickBot="1">
      <c r="A14" s="83" t="s">
        <v>155</v>
      </c>
      <c r="B14" s="115"/>
      <c r="C14" s="80">
        <f t="shared" ref="C14:Y14" ca="1" si="26">SUBTOTAL(109,C5:C13)</f>
        <v>1249418.3866666667</v>
      </c>
      <c r="D14" s="80">
        <f t="shared" si="26"/>
        <v>0</v>
      </c>
      <c r="E14" s="80">
        <f t="shared" si="26"/>
        <v>0</v>
      </c>
      <c r="F14" s="80">
        <f t="shared" ca="1" si="26"/>
        <v>1223042.4325999999</v>
      </c>
      <c r="G14" s="80">
        <f t="shared" si="26"/>
        <v>0</v>
      </c>
      <c r="H14" s="80">
        <f t="shared" si="26"/>
        <v>0</v>
      </c>
      <c r="I14" s="80">
        <f t="shared" ca="1" si="26"/>
        <v>1109026.9618119998</v>
      </c>
      <c r="J14" s="80">
        <f t="shared" si="26"/>
        <v>0</v>
      </c>
      <c r="K14" s="80">
        <f t="shared" si="26"/>
        <v>0</v>
      </c>
      <c r="L14" s="80">
        <f t="shared" ca="1" si="26"/>
        <v>1126377.0231453332</v>
      </c>
      <c r="M14" s="80">
        <f t="shared" si="26"/>
        <v>0</v>
      </c>
      <c r="N14" s="80">
        <f t="shared" si="26"/>
        <v>0</v>
      </c>
      <c r="O14" s="80">
        <f t="shared" ca="1" si="26"/>
        <v>1443907.1446691426</v>
      </c>
      <c r="P14" s="80">
        <f t="shared" si="26"/>
        <v>0</v>
      </c>
      <c r="Q14" s="80">
        <f t="shared" si="26"/>
        <v>0</v>
      </c>
      <c r="R14" s="80">
        <f t="shared" ca="1" si="26"/>
        <v>2074905.2689358094</v>
      </c>
      <c r="S14" s="80">
        <f t="shared" si="26"/>
        <v>0</v>
      </c>
      <c r="T14" s="80">
        <f t="shared" si="26"/>
        <v>0</v>
      </c>
      <c r="U14" s="80">
        <f t="shared" ca="1" si="26"/>
        <v>1122380.0137656345</v>
      </c>
      <c r="V14" s="80">
        <f t="shared" si="26"/>
        <v>0</v>
      </c>
      <c r="W14" s="80">
        <f t="shared" si="26"/>
        <v>0</v>
      </c>
      <c r="X14" s="80">
        <f t="shared" ca="1" si="26"/>
        <v>1862237.9722653199</v>
      </c>
      <c r="Y14" s="80">
        <f t="shared" si="26"/>
        <v>0</v>
      </c>
      <c r="Z14" s="80">
        <f t="shared" ref="Z14:AK14" si="27">SUBTOTAL(109,Z5:Z13)</f>
        <v>0</v>
      </c>
      <c r="AA14" s="80">
        <f t="shared" ca="1" si="27"/>
        <v>1380993.0349453203</v>
      </c>
      <c r="AB14" s="80">
        <f t="shared" si="27"/>
        <v>0</v>
      </c>
      <c r="AC14" s="80">
        <f t="shared" si="27"/>
        <v>0</v>
      </c>
      <c r="AD14" s="80">
        <f t="shared" ca="1" si="27"/>
        <v>2292172.5788304536</v>
      </c>
      <c r="AE14" s="80">
        <f t="shared" si="27"/>
        <v>0</v>
      </c>
      <c r="AF14" s="80">
        <f t="shared" si="27"/>
        <v>0</v>
      </c>
      <c r="AG14" s="80">
        <f t="shared" ca="1" si="27"/>
        <v>1427513.5889121392</v>
      </c>
      <c r="AH14" s="80">
        <f t="shared" si="27"/>
        <v>0</v>
      </c>
      <c r="AI14" s="80">
        <f t="shared" si="27"/>
        <v>0</v>
      </c>
      <c r="AJ14" s="80">
        <f t="shared" ca="1" si="27"/>
        <v>1048242.6633603394</v>
      </c>
      <c r="AK14" s="80">
        <f t="shared" si="27"/>
        <v>0</v>
      </c>
      <c r="AL14" s="80">
        <f t="shared" ref="AL14:AS14" si="28">SUBTOTAL(109,AL5:AL13)</f>
        <v>0</v>
      </c>
      <c r="AM14" s="80">
        <f t="shared" ca="1" si="28"/>
        <v>994833.20877720613</v>
      </c>
      <c r="AN14" s="80">
        <f t="shared" si="28"/>
        <v>0</v>
      </c>
      <c r="AO14" s="80">
        <f t="shared" si="28"/>
        <v>0</v>
      </c>
      <c r="AP14" s="80">
        <f t="shared" ca="1" si="28"/>
        <v>986556.36515039159</v>
      </c>
      <c r="AQ14" s="80">
        <f t="shared" si="28"/>
        <v>0</v>
      </c>
      <c r="AR14" s="80">
        <f t="shared" si="28"/>
        <v>0</v>
      </c>
      <c r="AS14" s="80">
        <f t="shared" ca="1" si="28"/>
        <v>986323.71996883932</v>
      </c>
      <c r="AT14" s="80">
        <f t="shared" ref="AT14:BJ14" si="29">SUBTOTAL(109,AT5:AT13)</f>
        <v>0</v>
      </c>
      <c r="AU14" s="80">
        <f t="shared" si="29"/>
        <v>0</v>
      </c>
      <c r="AV14" s="80">
        <f t="shared" ca="1" si="29"/>
        <v>672069.63571056118</v>
      </c>
      <c r="AW14" s="80">
        <f t="shared" si="29"/>
        <v>0</v>
      </c>
      <c r="AX14" s="80">
        <f t="shared" si="29"/>
        <v>0</v>
      </c>
      <c r="AY14" s="80">
        <f t="shared" si="29"/>
        <v>0</v>
      </c>
      <c r="AZ14" s="80">
        <f t="shared" si="29"/>
        <v>0</v>
      </c>
      <c r="BA14" s="80">
        <f t="shared" si="29"/>
        <v>0</v>
      </c>
      <c r="BB14" s="80">
        <f t="shared" si="29"/>
        <v>0</v>
      </c>
      <c r="BC14" s="80">
        <f t="shared" si="29"/>
        <v>0</v>
      </c>
      <c r="BD14" s="80">
        <f t="shared" si="29"/>
        <v>0</v>
      </c>
      <c r="BE14" s="80">
        <f t="shared" si="29"/>
        <v>0</v>
      </c>
      <c r="BF14" s="80">
        <f t="shared" si="29"/>
        <v>0</v>
      </c>
      <c r="BG14" s="80">
        <f t="shared" si="29"/>
        <v>0</v>
      </c>
      <c r="BH14" s="80">
        <f t="shared" si="29"/>
        <v>0</v>
      </c>
      <c r="BI14" s="80">
        <f t="shared" si="29"/>
        <v>0</v>
      </c>
      <c r="BJ14" s="80">
        <f t="shared" si="29"/>
        <v>0</v>
      </c>
      <c r="BK14" s="80">
        <f t="shared" ca="1" si="0"/>
        <v>20999999.999515161</v>
      </c>
      <c r="BL14" s="120">
        <f t="shared" ca="1" si="1"/>
        <v>1</v>
      </c>
      <c r="BV14" s="3"/>
      <c r="BW14" s="3"/>
    </row>
    <row r="15" spans="1:81" s="98" customFormat="1" ht="23.25" customHeight="1" thickBot="1">
      <c r="A15" s="81"/>
      <c r="B15" s="7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123"/>
      <c r="BU15" s="258"/>
      <c r="BV15" s="259" t="s">
        <v>156</v>
      </c>
      <c r="BW15" s="259" t="s">
        <v>157</v>
      </c>
      <c r="BX15" s="258" t="s">
        <v>158</v>
      </c>
      <c r="BY15" s="258" t="s">
        <v>159</v>
      </c>
      <c r="BZ15" s="258" t="s">
        <v>160</v>
      </c>
      <c r="CA15" s="258" t="s">
        <v>161</v>
      </c>
      <c r="CB15" s="258" t="s">
        <v>162</v>
      </c>
      <c r="CC15" s="258" t="s">
        <v>163</v>
      </c>
    </row>
    <row r="16" spans="1:81" s="98" customFormat="1" ht="23.25" customHeight="1" thickBot="1">
      <c r="A16" s="83">
        <v>2</v>
      </c>
      <c r="B16" s="70" t="s">
        <v>164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123"/>
      <c r="BU16" s="258"/>
      <c r="BV16" s="259" t="s">
        <v>165</v>
      </c>
      <c r="BW16" s="259" t="s">
        <v>28</v>
      </c>
      <c r="BX16" s="259" t="s">
        <v>28</v>
      </c>
      <c r="BY16" s="259" t="s">
        <v>28</v>
      </c>
      <c r="BZ16" s="258"/>
      <c r="CA16" s="258"/>
    </row>
    <row r="17" spans="1:81" s="98" customFormat="1" ht="23.25" customHeight="1">
      <c r="A17" s="72" t="s">
        <v>23</v>
      </c>
      <c r="B17" s="84" t="s">
        <v>24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124"/>
      <c r="BU17" s="258"/>
      <c r="BV17" s="259"/>
      <c r="BW17" s="259"/>
      <c r="BX17" s="258"/>
      <c r="BY17" s="258"/>
      <c r="BZ17" s="258"/>
      <c r="CA17" s="258"/>
    </row>
    <row r="18" spans="1:81" s="98" customFormat="1" ht="23.25" customHeight="1">
      <c r="A18" s="86" t="s">
        <v>25</v>
      </c>
      <c r="B18" s="87" t="s">
        <v>166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125"/>
      <c r="BU18" s="258"/>
      <c r="BV18" s="259" t="s">
        <v>167</v>
      </c>
      <c r="BW18" s="259"/>
      <c r="BX18" s="258"/>
      <c r="BY18" s="258"/>
      <c r="BZ18" s="258"/>
      <c r="CA18" s="258"/>
    </row>
    <row r="19" spans="1:81" s="98" customFormat="1" ht="23.25" customHeight="1">
      <c r="A19" s="31" t="s">
        <v>168</v>
      </c>
      <c r="B19" s="13" t="s">
        <v>26</v>
      </c>
      <c r="C19" s="147">
        <f t="array" aca="1" ref="C19" ca="1">SUM((C$1&gt;='Gastos com Pessoal'!$E$7:$E$106)*(C$1&lt;='Gastos com Pessoal'!$F$7:$F$106)*INDIRECT(CONCATENATE("'Encargos e Benefícios'!",$BV19))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67100</v>
      </c>
      <c r="D19" s="147">
        <f t="array" aca="1" ref="D19" ca="1">SUM((D$1&gt;='Gastos com Pessoal'!$E$7:$E$106)*(D$1&lt;='Gastos com Pessoal'!$F$7:$F$106)*INDIRECT(CONCATENATE("'Encargos e Benefícios'!",$BV19))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69600</v>
      </c>
      <c r="E19" s="147">
        <f t="array" aca="1" ref="E19" ca="1">SUM((E$1&gt;='Gastos com Pessoal'!$E$7:$E$106)*(E$1&lt;='Gastos com Pessoal'!$F$7:$F$106)*INDIRECT(CONCATENATE("'Encargos e Benefícios'!",$BV19))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69600</v>
      </c>
      <c r="F19" s="147">
        <f t="array" aca="1" ref="F19" ca="1">SUM((F$1&gt;='Gastos com Pessoal'!$E$7:$E$106)*(F$1&lt;='Gastos com Pessoal'!$F$7:$F$106)*INDIRECT(CONCATENATE("'Encargos e Benefícios'!",$BV19))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90900</v>
      </c>
      <c r="G19" s="147">
        <f t="array" aca="1" ref="G19" ca="1">SUM((G$1&gt;='Gastos com Pessoal'!$E$7:$E$106)*(G$1&lt;='Gastos com Pessoal'!$F$7:$F$106)*INDIRECT(CONCATENATE("'Encargos e Benefícios'!",$BV19))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90900</v>
      </c>
      <c r="H19" s="147">
        <f t="array" aca="1" ref="H19" ca="1">SUM((H$1&gt;='Gastos com Pessoal'!$E$7:$E$106)*(H$1&lt;='Gastos com Pessoal'!$F$7:$F$106)*INDIRECT(CONCATENATE("'Encargos e Benefícios'!",$BV19))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100436.04000000001</v>
      </c>
      <c r="I19" s="147">
        <f t="array" aca="1" ref="I19" ca="1">SUM((I$1&gt;='Gastos com Pessoal'!$E$7:$E$106)*(I$1&lt;='Gastos com Pessoal'!$F$7:$F$106)*INDIRECT(CONCATENATE("'Encargos e Benefícios'!",$BV19))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100436.04000000001</v>
      </c>
      <c r="J19" s="147">
        <f t="array" aca="1" ref="J19" ca="1">SUM((J$1&gt;='Gastos com Pessoal'!$E$7:$E$106)*(J$1&lt;='Gastos com Pessoal'!$F$7:$F$106)*INDIRECT(CONCATENATE("'Encargos e Benefícios'!",$BV19))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108470.92319999999</v>
      </c>
      <c r="K19" s="147">
        <f t="array" aca="1" ref="K19" ca="1">SUM((K$1&gt;='Gastos com Pessoal'!$E$7:$E$106)*(K$1&lt;='Gastos com Pessoal'!$F$7:$F$106)*INDIRECT(CONCATENATE("'Encargos e Benefícios'!",$BV19))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108470.92319999999</v>
      </c>
      <c r="L19" s="147">
        <f t="array" aca="1" ref="L19" ca="1">SUM((L$1&gt;='Gastos com Pessoal'!$E$7:$E$106)*(L$1&lt;='Gastos com Pessoal'!$F$7:$F$106)*INDIRECT(CONCATENATE("'Encargos e Benefícios'!",$BV19))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108470.92319999999</v>
      </c>
      <c r="M19" s="147">
        <f t="array" aca="1" ref="M19" ca="1">SUM((M$1&gt;='Gastos com Pessoal'!$E$7:$E$106)*(M$1&lt;='Gastos com Pessoal'!$F$7:$F$106)*INDIRECT(CONCATENATE("'Encargos e Benefícios'!",$BV19))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108470.92319999999</v>
      </c>
      <c r="N19" s="147">
        <f t="array" aca="1" ref="N19" ca="1">SUM((N$1&gt;='Gastos com Pessoal'!$E$7:$E$106)*(N$1&lt;='Gastos com Pessoal'!$F$7:$F$106)*INDIRECT(CONCATENATE("'Encargos e Benefícios'!",$BV19))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108470.92319999999</v>
      </c>
      <c r="O19" s="147">
        <f t="array" aca="1" ref="O19" ca="1">SUM((O$1&gt;='Gastos com Pessoal'!$E$7:$E$106)*(O$1&lt;='Gastos com Pessoal'!$F$7:$F$106)*INDIRECT(CONCATENATE("'Encargos e Benefícios'!",$BV19))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108470.92319999999</v>
      </c>
      <c r="P19" s="147">
        <f t="array" aca="1" ref="P19" ca="1">SUM((P$1&gt;='Gastos com Pessoal'!$E$7:$E$106)*(P$1&lt;='Gastos com Pessoal'!$F$7:$F$106)*INDIRECT(CONCATENATE("'Encargos e Benefícios'!",$BV19))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108470.92319999999</v>
      </c>
      <c r="Q19" s="147">
        <f t="array" aca="1" ref="Q19" ca="1">SUM((Q$1&gt;='Gastos com Pessoal'!$E$7:$E$106)*(Q$1&lt;='Gastos com Pessoal'!$F$7:$F$106)*INDIRECT(CONCATENATE("'Encargos e Benefícios'!",$BV19))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108470.92319999999</v>
      </c>
      <c r="R19" s="147">
        <f t="array" aca="1" ref="R19" ca="1">SUM((R$1&gt;='Gastos com Pessoal'!$E$7:$E$106)*(R$1&lt;='Gastos com Pessoal'!$F$7:$F$106)*INDIRECT(CONCATENATE("'Encargos e Benefícios'!",$BV19))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108470.92319999999</v>
      </c>
      <c r="S19" s="147">
        <f t="array" aca="1" ref="S19" ca="1">SUM((S$1&gt;='Gastos com Pessoal'!$E$7:$E$106)*(S$1&lt;='Gastos com Pessoal'!$F$7:$F$106)*INDIRECT(CONCATENATE("'Encargos e Benefícios'!",$BV19))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108470.92319999999</v>
      </c>
      <c r="T19" s="147">
        <f t="array" aca="1" ref="T19" ca="1">SUM((T$1&gt;='Gastos com Pessoal'!$E$7:$E$106)*(T$1&lt;='Gastos com Pessoal'!$F$7:$F$106)*INDIRECT(CONCATENATE("'Encargos e Benefícios'!",$BV19))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108470.92319999999</v>
      </c>
      <c r="U19" s="147">
        <f t="array" aca="1" ref="U19" ca="1">SUM((U$1&gt;='Gastos com Pessoal'!$E$7:$E$106)*(U$1&lt;='Gastos com Pessoal'!$F$7:$F$106)*INDIRECT(CONCATENATE("'Encargos e Benefícios'!",$BV19))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108470.92319999999</v>
      </c>
      <c r="V19" s="147">
        <f t="array" aca="1" ref="V19" ca="1">SUM((V$1&gt;='Gastos com Pessoal'!$E$7:$E$106)*(V$1&lt;='Gastos com Pessoal'!$F$7:$F$106)*INDIRECT(CONCATENATE("'Encargos e Benefícios'!",$BV19))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114979.17859200001</v>
      </c>
      <c r="W19" s="147">
        <f t="array" aca="1" ref="W19" ca="1">SUM((W$1&gt;='Gastos com Pessoal'!$E$7:$E$106)*(W$1&lt;='Gastos com Pessoal'!$F$7:$F$106)*INDIRECT(CONCATENATE("'Encargos e Benefícios'!",$BV19))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114979.17859200001</v>
      </c>
      <c r="X19" s="147">
        <f t="array" aca="1" ref="X19" ca="1">SUM((X$1&gt;='Gastos com Pessoal'!$E$7:$E$106)*(X$1&lt;='Gastos com Pessoal'!$F$7:$F$106)*INDIRECT(CONCATENATE("'Encargos e Benefícios'!",$BV19))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124076.560752</v>
      </c>
      <c r="Y19" s="147">
        <f t="array" aca="1" ref="Y19" ca="1">SUM((Y$1&gt;='Gastos com Pessoal'!$E$7:$E$106)*(Y$1&lt;='Gastos com Pessoal'!$F$7:$F$106)*INDIRECT(CONCATENATE("'Encargos e Benefícios'!",$BV19))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124076.560752</v>
      </c>
      <c r="Z19" s="147">
        <f t="array" aca="1" ref="Z19" ca="1">SUM((Z$1&gt;='Gastos com Pessoal'!$E$7:$E$106)*(Z$1&lt;='Gastos com Pessoal'!$F$7:$F$106)*INDIRECT(CONCATENATE("'Encargos e Benefícios'!",$BV19))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124076.560752</v>
      </c>
      <c r="AA19" s="147">
        <f t="array" aca="1" ref="AA19" ca="1">SUM((AA$1&gt;='Gastos com Pessoal'!$E$7:$E$106)*(AA$1&lt;='Gastos com Pessoal'!$F$7:$F$106)*INDIRECT(CONCATENATE("'Encargos e Benefícios'!",$BV19))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124076.560752</v>
      </c>
      <c r="AB19" s="147">
        <f t="array" aca="1" ref="AB19" ca="1">SUM((AB$1&gt;='Gastos com Pessoal'!$E$7:$E$106)*(AB$1&lt;='Gastos com Pessoal'!$F$7:$F$106)*INDIRECT(CONCATENATE("'Encargos e Benefícios'!",$BV19))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124076.560752</v>
      </c>
      <c r="AC19" s="147">
        <f t="array" aca="1" ref="AC19" ca="1">SUM((AC$1&gt;='Gastos com Pessoal'!$E$7:$E$106)*(AC$1&lt;='Gastos com Pessoal'!$F$7:$F$106)*INDIRECT(CONCATENATE("'Encargos e Benefícios'!",$BV19))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124076.560752</v>
      </c>
      <c r="AD19" s="147">
        <f t="array" aca="1" ref="AD19" ca="1">SUM((AD$1&gt;='Gastos com Pessoal'!$E$7:$E$106)*(AD$1&lt;='Gastos com Pessoal'!$F$7:$F$106)*INDIRECT(CONCATENATE("'Encargos e Benefícios'!",$BV19))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124076.560752</v>
      </c>
      <c r="AE19" s="147">
        <f t="array" aca="1" ref="AE19" ca="1">SUM((AE$1&gt;='Gastos com Pessoal'!$E$7:$E$106)*(AE$1&lt;='Gastos com Pessoal'!$F$7:$F$106)*INDIRECT(CONCATENATE("'Encargos e Benefícios'!",$BV19))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124076.560752</v>
      </c>
      <c r="AF19" s="147">
        <f t="array" aca="1" ref="AF19" ca="1">SUM((AF$1&gt;='Gastos com Pessoal'!$E$7:$E$106)*(AF$1&lt;='Gastos com Pessoal'!$F$7:$F$106)*INDIRECT(CONCATENATE("'Encargos e Benefícios'!",$BV19))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124076.560752</v>
      </c>
      <c r="AG19" s="147">
        <f t="array" aca="1" ref="AG19" ca="1">SUM((AG$1&gt;='Gastos com Pessoal'!$E$7:$E$106)*(AG$1&lt;='Gastos com Pessoal'!$F$7:$F$106)*INDIRECT(CONCATENATE("'Encargos e Benefícios'!",$BV19))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124076.560752</v>
      </c>
      <c r="AH19" s="147">
        <f t="array" aca="1" ref="AH19" ca="1">SUM((AH$1&gt;='Gastos com Pessoal'!$E$7:$E$106)*(AH$1&lt;='Gastos com Pessoal'!$F$7:$F$106)*INDIRECT(CONCATENATE("'Encargos e Benefícios'!",$BV19))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131521.15439712003</v>
      </c>
      <c r="AI19" s="147">
        <f t="array" aca="1" ref="AI19" ca="1">SUM((AI$1&gt;='Gastos com Pessoal'!$E$7:$E$106)*(AI$1&lt;='Gastos com Pessoal'!$F$7:$F$106)*INDIRECT(CONCATENATE("'Encargos e Benefícios'!",$BV19))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131521.15439712003</v>
      </c>
      <c r="AJ19" s="147">
        <f t="array" aca="1" ref="AJ19" ca="1">SUM((AJ$1&gt;='Gastos com Pessoal'!$E$7:$E$106)*(AJ$1&lt;='Gastos com Pessoal'!$F$7:$F$106)*INDIRECT(CONCATENATE("'Encargos e Benefícios'!",$BV19))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131521.15439712003</v>
      </c>
      <c r="AK19" s="147">
        <f t="array" aca="1" ref="AK19" ca="1">SUM((AK$1&gt;='Gastos com Pessoal'!$E$7:$E$106)*(AK$1&lt;='Gastos com Pessoal'!$F$7:$F$106)*INDIRECT(CONCATENATE("'Encargos e Benefícios'!",$BV19))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131521.15439712003</v>
      </c>
      <c r="AL19" s="147">
        <f t="array" aca="1" ref="AL19" ca="1">SUM((AL$1&gt;='Gastos com Pessoal'!$E$7:$E$106)*(AL$1&lt;='Gastos com Pessoal'!$F$7:$F$106)*INDIRECT(CONCATENATE("'Encargos e Benefícios'!",$BV19))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131521.15439712003</v>
      </c>
      <c r="AM19" s="147">
        <f t="array" aca="1" ref="AM19" ca="1">SUM((AM$1&gt;='Gastos com Pessoal'!$E$7:$E$106)*(AM$1&lt;='Gastos com Pessoal'!$F$7:$F$106)*INDIRECT(CONCATENATE("'Encargos e Benefícios'!",$BV19))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131521.15439712003</v>
      </c>
      <c r="AN19" s="147">
        <f t="array" aca="1" ref="AN19" ca="1">SUM((AN$1&gt;='Gastos com Pessoal'!$E$7:$E$106)*(AN$1&lt;='Gastos com Pessoal'!$F$7:$F$106)*INDIRECT(CONCATENATE("'Encargos e Benefícios'!",$BV19))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131521.15439712003</v>
      </c>
      <c r="AO19" s="147">
        <f t="array" aca="1" ref="AO19" ca="1">SUM((AO$1&gt;='Gastos com Pessoal'!$E$7:$E$106)*(AO$1&lt;='Gastos com Pessoal'!$F$7:$F$106)*INDIRECT(CONCATENATE("'Encargos e Benefícios'!",$BV19))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131521.15439712003</v>
      </c>
      <c r="AP19" s="147">
        <f t="array" aca="1" ref="AP19" ca="1">SUM((AP$1&gt;='Gastos com Pessoal'!$E$7:$E$106)*(AP$1&lt;='Gastos com Pessoal'!$F$7:$F$106)*INDIRECT(CONCATENATE("'Encargos e Benefícios'!",$BV19))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131521.15439712003</v>
      </c>
      <c r="AQ19" s="147">
        <f t="array" aca="1" ref="AQ19" ca="1">SUM((AQ$1&gt;='Gastos com Pessoal'!$E$7:$E$106)*(AQ$1&lt;='Gastos com Pessoal'!$F$7:$F$106)*INDIRECT(CONCATENATE("'Encargos e Benefícios'!",$BV19))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131521.15439712003</v>
      </c>
      <c r="AR19" s="147">
        <f t="array" aca="1" ref="AR19" ca="1">SUM((AR$1&gt;='Gastos com Pessoal'!$E$7:$E$106)*(AR$1&lt;='Gastos com Pessoal'!$F$7:$F$106)*INDIRECT(CONCATENATE("'Encargos e Benefícios'!",$BV19))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131521.15439712003</v>
      </c>
      <c r="AS19" s="147">
        <f t="array" aca="1" ref="AS19" ca="1">SUM((AS$1&gt;='Gastos com Pessoal'!$E$7:$E$106)*(AS$1&lt;='Gastos com Pessoal'!$F$7:$F$106)*INDIRECT(CONCATENATE("'Encargos e Benefícios'!",$BV19))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131521.15439712003</v>
      </c>
      <c r="AT19" s="147">
        <f t="array" aca="1" ref="AT19" ca="1">SUM((AT$1&gt;='Gastos com Pessoal'!$E$7:$E$106)*(AT$1&lt;='Gastos com Pessoal'!$F$7:$F$106)*INDIRECT(CONCATENATE("'Encargos e Benefícios'!",$BV19))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139412.42366094721</v>
      </c>
      <c r="AU19" s="147">
        <f t="array" aca="1" ref="AU19" ca="1">SUM((AU$1&gt;='Gastos com Pessoal'!$E$7:$E$106)*(AU$1&lt;='Gastos com Pessoal'!$F$7:$F$106)*INDIRECT(CONCATENATE("'Encargos e Benefícios'!",$BV19))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139412.42366094721</v>
      </c>
      <c r="AV19" s="147">
        <f t="array" aca="1" ref="AV19" ca="1">SUM((AV$1&gt;='Gastos com Pessoal'!$E$7:$E$106)*(AV$1&lt;='Gastos com Pessoal'!$F$7:$F$106)*INDIRECT(CONCATENATE("'Encargos e Benefícios'!",$BV19))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139412.42366094721</v>
      </c>
      <c r="AW19" s="147">
        <f t="array" aca="1" ref="AW19" ca="1">SUM((AW$1&gt;='Gastos com Pessoal'!$E$7:$E$106)*(AW$1&lt;='Gastos com Pessoal'!$F$7:$F$106)*INDIRECT(CONCATENATE("'Encargos e Benefícios'!",$BV19))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139412.42366094721</v>
      </c>
      <c r="AX19" s="147">
        <f t="array" aca="1" ref="AX19" ca="1">SUM((AX$1&gt;='Gastos com Pessoal'!$E$7:$E$106)*(AX$1&lt;='Gastos com Pessoal'!$F$7:$F$106)*INDIRECT(CONCATENATE("'Encargos e Benefícios'!",$BV19))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139412.42366094721</v>
      </c>
      <c r="AY19" s="147">
        <f t="array" aca="1" ref="AY19" ca="1">SUM((AY$1&gt;='Gastos com Pessoal'!$E$7:$E$106)*(AY$1&lt;='Gastos com Pessoal'!$F$7:$F$106)*INDIRECT(CONCATENATE("'Encargos e Benefícios'!",$BV19))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19" s="147">
        <f t="array" aca="1" ref="AZ19" ca="1">SUM((AZ$1&gt;='Gastos com Pessoal'!$E$7:$E$106)*(AZ$1&lt;='Gastos com Pessoal'!$F$7:$F$106)*INDIRECT(CONCATENATE("'Encargos e Benefícios'!",$BV19))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19" s="147">
        <f t="array" aca="1" ref="BA19" ca="1">SUM((BA$1&gt;='Gastos com Pessoal'!$E$7:$E$106)*(BA$1&lt;='Gastos com Pessoal'!$F$7:$F$106)*INDIRECT(CONCATENATE("'Encargos e Benefícios'!",$BV19))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19" s="147">
        <f t="array" aca="1" ref="BB19" ca="1">SUM((BB$1&gt;='Gastos com Pessoal'!$E$7:$E$106)*(BB$1&lt;='Gastos com Pessoal'!$F$7:$F$106)*INDIRECT(CONCATENATE("'Encargos e Benefícios'!",$BV19))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19" s="147">
        <f t="array" aca="1" ref="BC19" ca="1">SUM((BC$1&gt;='Gastos com Pessoal'!$E$7:$E$106)*(BC$1&lt;='Gastos com Pessoal'!$F$7:$F$106)*INDIRECT(CONCATENATE("'Encargos e Benefícios'!",$BV19))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19" s="147">
        <f t="array" aca="1" ref="BD19" ca="1">SUM((BD$1&gt;='Gastos com Pessoal'!$E$7:$E$106)*(BD$1&lt;='Gastos com Pessoal'!$F$7:$F$106)*INDIRECT(CONCATENATE("'Encargos e Benefícios'!",$BV19))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19" s="147">
        <f t="array" aca="1" ref="BE19" ca="1">SUM((BE$1&gt;='Gastos com Pessoal'!$E$7:$E$106)*(BE$1&lt;='Gastos com Pessoal'!$F$7:$F$106)*INDIRECT(CONCATENATE("'Encargos e Benefícios'!",$BV19))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19" s="147">
        <f t="array" aca="1" ref="BF19" ca="1">SUM((BF$1&gt;='Gastos com Pessoal'!$E$7:$E$106)*(BF$1&lt;='Gastos com Pessoal'!$F$7:$F$106)*INDIRECT(CONCATENATE("'Encargos e Benefícios'!",$BV19))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19" s="147">
        <f t="array" aca="1" ref="BG19" ca="1">SUM((BG$1&gt;='Gastos com Pessoal'!$E$7:$E$106)*(BG$1&lt;='Gastos com Pessoal'!$F$7:$F$106)*INDIRECT(CONCATENATE("'Encargos e Benefícios'!",$BV19))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19" s="147">
        <f t="array" aca="1" ref="BH19" ca="1">SUM((BH$1&gt;='Gastos com Pessoal'!$E$7:$E$106)*(BH$1&lt;='Gastos com Pessoal'!$F$7:$F$106)*INDIRECT(CONCATENATE("'Encargos e Benefícios'!",$BV19))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19" s="147">
        <f t="array" aca="1" ref="BI19" ca="1">SUM((BI$1&gt;='Gastos com Pessoal'!$E$7:$E$106)*(BI$1&lt;='Gastos com Pessoal'!$F$7:$F$106)*INDIRECT(CONCATENATE("'Encargos e Benefícios'!",$BV19))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19" s="147">
        <f t="array" aca="1" ref="BJ19" ca="1">SUM((BJ$1&gt;='Gastos com Pessoal'!$E$7:$E$106)*(BJ$1&lt;='Gastos com Pessoal'!$F$7:$F$106)*INDIRECT(CONCATENATE("'Encargos e Benefícios'!",$BV19))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19" s="143">
        <f ca="1">SUM(C19:BJ19)</f>
        <v>5636663.0941741774</v>
      </c>
      <c r="BL19" s="152">
        <f t="shared" ref="BL19:BL24" ca="1" si="30">IF($BK$134=0,0,BK19/$BK$134)</f>
        <v>0.26841252830020557</v>
      </c>
      <c r="BU19" s="258" t="s">
        <v>169</v>
      </c>
      <c r="BV19" s="259" t="s">
        <v>170</v>
      </c>
      <c r="BW19" s="259"/>
      <c r="BX19" s="258"/>
      <c r="BY19" s="258"/>
      <c r="BZ19" s="258"/>
      <c r="CA19" s="258"/>
    </row>
    <row r="20" spans="1:81" s="98" customFormat="1" ht="23.25" customHeight="1">
      <c r="A20" s="31" t="s">
        <v>171</v>
      </c>
      <c r="B20" s="32" t="s">
        <v>172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143">
        <f>SUM(C20:BJ20)</f>
        <v>0</v>
      </c>
      <c r="BL20" s="152">
        <f t="shared" ca="1" si="30"/>
        <v>0</v>
      </c>
      <c r="BU20" s="258"/>
      <c r="BV20" s="259" t="s">
        <v>173</v>
      </c>
      <c r="BW20" s="259"/>
      <c r="BX20" s="258"/>
      <c r="BY20" s="258"/>
      <c r="BZ20" s="258"/>
      <c r="CA20" s="258"/>
    </row>
    <row r="21" spans="1:81" s="98" customFormat="1" ht="23.25" customHeight="1">
      <c r="A21" s="31" t="s">
        <v>174</v>
      </c>
      <c r="B21" s="32" t="s">
        <v>175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143">
        <f>SUM(C21:BJ21)</f>
        <v>0</v>
      </c>
      <c r="BL21" s="152">
        <f t="shared" ca="1" si="30"/>
        <v>0</v>
      </c>
      <c r="BU21" s="258"/>
      <c r="BV21" s="259"/>
      <c r="BW21" s="259"/>
      <c r="BX21" s="258"/>
      <c r="BY21" s="258"/>
      <c r="BZ21" s="258"/>
      <c r="CA21" s="258"/>
    </row>
    <row r="22" spans="1:81" s="98" customFormat="1" ht="23.25" customHeight="1">
      <c r="A22" s="31" t="s">
        <v>176</v>
      </c>
      <c r="B22" s="32" t="s">
        <v>177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  <c r="BH22" s="60">
        <v>0</v>
      </c>
      <c r="BI22" s="60">
        <v>0</v>
      </c>
      <c r="BJ22" s="60">
        <v>0</v>
      </c>
      <c r="BK22" s="143">
        <f>SUM(C22:BJ22)</f>
        <v>0</v>
      </c>
      <c r="BL22" s="152">
        <f t="shared" ca="1" si="30"/>
        <v>0</v>
      </c>
      <c r="BU22" s="258"/>
      <c r="BV22" s="259"/>
      <c r="BW22" s="259"/>
      <c r="BX22" s="258"/>
      <c r="BY22" s="258"/>
      <c r="BZ22" s="258"/>
      <c r="CA22" s="258"/>
    </row>
    <row r="23" spans="1:81" s="98" customFormat="1" ht="23.25" customHeight="1">
      <c r="A23" s="31" t="s">
        <v>178</v>
      </c>
      <c r="B23" s="32" t="s">
        <v>179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60">
        <v>0</v>
      </c>
      <c r="AY23" s="60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60">
        <v>0</v>
      </c>
      <c r="BH23" s="60">
        <v>0</v>
      </c>
      <c r="BI23" s="60">
        <v>0</v>
      </c>
      <c r="BJ23" s="60">
        <v>0</v>
      </c>
      <c r="BK23" s="143">
        <f>SUM(C23:BJ23)</f>
        <v>0</v>
      </c>
      <c r="BL23" s="152">
        <f t="shared" ca="1" si="30"/>
        <v>0</v>
      </c>
      <c r="BU23" s="258"/>
      <c r="BV23" s="259"/>
      <c r="BW23" s="259"/>
      <c r="BX23" s="258"/>
      <c r="BY23" s="258"/>
      <c r="BZ23" s="258"/>
      <c r="CA23" s="258"/>
    </row>
    <row r="24" spans="1:81" s="98" customFormat="1" ht="23.25" customHeight="1">
      <c r="A24" s="74"/>
      <c r="B24" s="75" t="s">
        <v>180</v>
      </c>
      <c r="C24" s="76">
        <f ca="1">SUBTOTAL(109,C19:C23)</f>
        <v>67100</v>
      </c>
      <c r="D24" s="76">
        <f t="shared" ref="D24:M24" ca="1" si="31">SUBTOTAL(109,D19:D23)</f>
        <v>69600</v>
      </c>
      <c r="E24" s="76">
        <f t="shared" ca="1" si="31"/>
        <v>69600</v>
      </c>
      <c r="F24" s="76">
        <f t="shared" ca="1" si="31"/>
        <v>90900</v>
      </c>
      <c r="G24" s="76">
        <f t="shared" ca="1" si="31"/>
        <v>90900</v>
      </c>
      <c r="H24" s="76">
        <f t="shared" ca="1" si="31"/>
        <v>100436.04000000001</v>
      </c>
      <c r="I24" s="76">
        <f t="shared" ca="1" si="31"/>
        <v>100436.04000000001</v>
      </c>
      <c r="J24" s="76">
        <f t="shared" ca="1" si="31"/>
        <v>108470.92319999999</v>
      </c>
      <c r="K24" s="76">
        <f t="shared" ca="1" si="31"/>
        <v>108470.92319999999</v>
      </c>
      <c r="L24" s="76">
        <f t="shared" ca="1" si="31"/>
        <v>108470.92319999999</v>
      </c>
      <c r="M24" s="76">
        <f t="shared" ca="1" si="31"/>
        <v>108470.92319999999</v>
      </c>
      <c r="N24" s="76">
        <f t="shared" ref="N24" ca="1" si="32">SUBTOTAL(109,N19:N23)</f>
        <v>108470.92319999999</v>
      </c>
      <c r="O24" s="76">
        <f t="shared" ref="O24:Y24" ca="1" si="33">SUBTOTAL(109,O19:O23)</f>
        <v>108470.92319999999</v>
      </c>
      <c r="P24" s="76">
        <f t="shared" ca="1" si="33"/>
        <v>108470.92319999999</v>
      </c>
      <c r="Q24" s="76">
        <f t="shared" ca="1" si="33"/>
        <v>108470.92319999999</v>
      </c>
      <c r="R24" s="76">
        <f t="shared" ca="1" si="33"/>
        <v>108470.92319999999</v>
      </c>
      <c r="S24" s="76">
        <f t="shared" ca="1" si="33"/>
        <v>108470.92319999999</v>
      </c>
      <c r="T24" s="76">
        <f t="shared" ca="1" si="33"/>
        <v>108470.92319999999</v>
      </c>
      <c r="U24" s="76">
        <f t="shared" ca="1" si="33"/>
        <v>108470.92319999999</v>
      </c>
      <c r="V24" s="76">
        <f t="shared" ca="1" si="33"/>
        <v>114979.17859200001</v>
      </c>
      <c r="W24" s="76">
        <f t="shared" ca="1" si="33"/>
        <v>114979.17859200001</v>
      </c>
      <c r="X24" s="76">
        <f t="shared" ca="1" si="33"/>
        <v>124076.560752</v>
      </c>
      <c r="Y24" s="76">
        <f t="shared" ca="1" si="33"/>
        <v>124076.560752</v>
      </c>
      <c r="Z24" s="76">
        <f t="shared" ref="Z24:AK24" ca="1" si="34">SUBTOTAL(109,Z19:Z23)</f>
        <v>124076.560752</v>
      </c>
      <c r="AA24" s="76">
        <f t="shared" ca="1" si="34"/>
        <v>124076.560752</v>
      </c>
      <c r="AB24" s="76">
        <f t="shared" ca="1" si="34"/>
        <v>124076.560752</v>
      </c>
      <c r="AC24" s="76">
        <f t="shared" ca="1" si="34"/>
        <v>124076.560752</v>
      </c>
      <c r="AD24" s="76">
        <f t="shared" ca="1" si="34"/>
        <v>124076.560752</v>
      </c>
      <c r="AE24" s="76">
        <f t="shared" ca="1" si="34"/>
        <v>124076.560752</v>
      </c>
      <c r="AF24" s="76">
        <f t="shared" ca="1" si="34"/>
        <v>124076.560752</v>
      </c>
      <c r="AG24" s="76">
        <f t="shared" ca="1" si="34"/>
        <v>124076.560752</v>
      </c>
      <c r="AH24" s="76">
        <f t="shared" ca="1" si="34"/>
        <v>131521.15439712003</v>
      </c>
      <c r="AI24" s="76">
        <f t="shared" ca="1" si="34"/>
        <v>131521.15439712003</v>
      </c>
      <c r="AJ24" s="76">
        <f t="shared" ca="1" si="34"/>
        <v>131521.15439712003</v>
      </c>
      <c r="AK24" s="76">
        <f t="shared" ca="1" si="34"/>
        <v>131521.15439712003</v>
      </c>
      <c r="AL24" s="76">
        <f t="shared" ref="AL24:AS24" ca="1" si="35">SUBTOTAL(109,AL19:AL23)</f>
        <v>131521.15439712003</v>
      </c>
      <c r="AM24" s="76">
        <f t="shared" ca="1" si="35"/>
        <v>131521.15439712003</v>
      </c>
      <c r="AN24" s="76">
        <f t="shared" ca="1" si="35"/>
        <v>131521.15439712003</v>
      </c>
      <c r="AO24" s="76">
        <f t="shared" ca="1" si="35"/>
        <v>131521.15439712003</v>
      </c>
      <c r="AP24" s="76">
        <f t="shared" ca="1" si="35"/>
        <v>131521.15439712003</v>
      </c>
      <c r="AQ24" s="76">
        <f t="shared" ca="1" si="35"/>
        <v>131521.15439712003</v>
      </c>
      <c r="AR24" s="76">
        <f t="shared" ca="1" si="35"/>
        <v>131521.15439712003</v>
      </c>
      <c r="AS24" s="76">
        <f t="shared" ca="1" si="35"/>
        <v>131521.15439712003</v>
      </c>
      <c r="AT24" s="76">
        <f t="shared" ref="AT24:BJ24" ca="1" si="36">SUBTOTAL(109,AT19:AT23)</f>
        <v>139412.42366094721</v>
      </c>
      <c r="AU24" s="76">
        <f t="shared" ca="1" si="36"/>
        <v>139412.42366094721</v>
      </c>
      <c r="AV24" s="76">
        <f t="shared" ca="1" si="36"/>
        <v>139412.42366094721</v>
      </c>
      <c r="AW24" s="76">
        <f t="shared" ca="1" si="36"/>
        <v>139412.42366094721</v>
      </c>
      <c r="AX24" s="76">
        <f t="shared" ca="1" si="36"/>
        <v>139412.42366094721</v>
      </c>
      <c r="AY24" s="76">
        <f t="shared" ca="1" si="36"/>
        <v>0</v>
      </c>
      <c r="AZ24" s="76">
        <f t="shared" ca="1" si="36"/>
        <v>0</v>
      </c>
      <c r="BA24" s="76">
        <f t="shared" ca="1" si="36"/>
        <v>0</v>
      </c>
      <c r="BB24" s="76">
        <f t="shared" ca="1" si="36"/>
        <v>0</v>
      </c>
      <c r="BC24" s="76">
        <f t="shared" ca="1" si="36"/>
        <v>0</v>
      </c>
      <c r="BD24" s="76">
        <f t="shared" ca="1" si="36"/>
        <v>0</v>
      </c>
      <c r="BE24" s="76">
        <f t="shared" ca="1" si="36"/>
        <v>0</v>
      </c>
      <c r="BF24" s="76">
        <f t="shared" ca="1" si="36"/>
        <v>0</v>
      </c>
      <c r="BG24" s="76">
        <f t="shared" ca="1" si="36"/>
        <v>0</v>
      </c>
      <c r="BH24" s="76">
        <f t="shared" ca="1" si="36"/>
        <v>0</v>
      </c>
      <c r="BI24" s="76">
        <f t="shared" ca="1" si="36"/>
        <v>0</v>
      </c>
      <c r="BJ24" s="76">
        <f t="shared" ca="1" si="36"/>
        <v>0</v>
      </c>
      <c r="BK24" s="76">
        <f ca="1">SUBTOTAL(109,BK19:BK23)</f>
        <v>5636663.0941741774</v>
      </c>
      <c r="BL24" s="126">
        <f t="shared" ca="1" si="30"/>
        <v>0.26841252830020557</v>
      </c>
      <c r="BU24" s="258"/>
      <c r="BV24" s="259"/>
      <c r="BW24" s="259"/>
      <c r="BX24" s="258"/>
      <c r="BY24" s="258"/>
      <c r="BZ24" s="258"/>
      <c r="CA24" s="258"/>
    </row>
    <row r="25" spans="1:81" s="191" customFormat="1" ht="23.25" customHeight="1">
      <c r="A25" s="86" t="s">
        <v>27</v>
      </c>
      <c r="B25" s="87" t="s">
        <v>28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127"/>
      <c r="BU25" s="260"/>
      <c r="BV25" s="261"/>
      <c r="BW25" s="261"/>
      <c r="BX25" s="260"/>
      <c r="BY25" s="260"/>
      <c r="BZ25" s="258"/>
      <c r="CA25" s="258"/>
    </row>
    <row r="26" spans="1:81" s="98" customFormat="1" ht="23.25" customHeight="1">
      <c r="A26" s="31" t="s">
        <v>181</v>
      </c>
      <c r="B26" s="13" t="s">
        <v>182</v>
      </c>
      <c r="C26" s="147">
        <f t="array" aca="1" ref="C26" ca="1">SUM((C$1&gt;='Gastos com Pessoal'!$E$113:$E$122)*(C$1&lt;='Gastos com Pessoal'!$F$113:$F$122)*INDIRECT(CONCATENATE("'Encargos e Benefícios'!",$BW26))
*(IF('Gastos com Pessoal'!$G$113:$G$122&lt;=C$1,('Gastos com Pessoal'!$H$113:$H$122)+1,1))
*(IF('Gastos com Pessoal'!$L$113:$L$122&lt;=C$1,('Gastos com Pessoal'!$M$113:$M$122)+1,1))
*(IF('Gastos com Pessoal'!$Q$113:$Q$122&lt;=C$1,('Gastos com Pessoal'!$R113:$R122)+1,1))
*(IF('Gastos com Pessoal'!$V$113:$V$122&lt;=C$1,('Gastos com Pessoal'!$W$113:$W$122)+1,1))
*(IF('Gastos com Pessoal'!$AA$113:$AA$122&lt;=C$1,('Gastos com Pessoal'!$AB$113:$AB$122)+1,1)))</f>
        <v>0</v>
      </c>
      <c r="D26" s="147">
        <f t="array" aca="1" ref="D26" ca="1">SUM((D$1&gt;='Gastos com Pessoal'!$E$113:$E$122)*(D$1&lt;='Gastos com Pessoal'!$F$113:$F$122)*INDIRECT(CONCATENATE("'Encargos e Benefícios'!",$BW26))
*(IF('Gastos com Pessoal'!$G$113:$G$122&lt;=D$1,('Gastos com Pessoal'!$H$113:$H$122)+1,1))
*(IF('Gastos com Pessoal'!$L$113:$L$122&lt;=D$1,('Gastos com Pessoal'!$M$113:$M$122)+1,1))
*(IF('Gastos com Pessoal'!$Q$113:$Q$122&lt;=D$1,('Gastos com Pessoal'!$R113:$R122)+1,1))
*(IF('Gastos com Pessoal'!$V$113:$V$122&lt;=D$1,('Gastos com Pessoal'!$W$113:$W$122)+1,1))
*(IF('Gastos com Pessoal'!$AA$113:$AA$122&lt;=D$1,('Gastos com Pessoal'!$AB$113:$AB$122)+1,1)))</f>
        <v>0</v>
      </c>
      <c r="E26" s="147">
        <f t="array" aca="1" ref="E26" ca="1">SUM((E$1&gt;='Gastos com Pessoal'!$E$113:$E$122)*(E$1&lt;='Gastos com Pessoal'!$F$113:$F$122)*INDIRECT(CONCATENATE("'Encargos e Benefícios'!",$BW26))
*(IF('Gastos com Pessoal'!$G$113:$G$122&lt;=E$1,('Gastos com Pessoal'!$H$113:$H$122)+1,1))
*(IF('Gastos com Pessoal'!$L$113:$L$122&lt;=E$1,('Gastos com Pessoal'!$M$113:$M$122)+1,1))
*(IF('Gastos com Pessoal'!$Q$113:$Q$122&lt;=E$1,('Gastos com Pessoal'!$R113:$R122)+1,1))
*(IF('Gastos com Pessoal'!$V$113:$V$122&lt;=E$1,('Gastos com Pessoal'!$W$113:$W$122)+1,1))
*(IF('Gastos com Pessoal'!$AA$113:$AA$122&lt;=E$1,('Gastos com Pessoal'!$AB$113:$AB$122)+1,1)))</f>
        <v>1600</v>
      </c>
      <c r="F26" s="147">
        <f t="array" aca="1" ref="F26" ca="1">SUM((F$1&gt;='Gastos com Pessoal'!$E$113:$E$122)*(F$1&lt;='Gastos com Pessoal'!$F$113:$F$122)*INDIRECT(CONCATENATE("'Encargos e Benefícios'!",$BW26))
*(IF('Gastos com Pessoal'!$G$113:$G$122&lt;=F$1,('Gastos com Pessoal'!$H$113:$H$122)+1,1))
*(IF('Gastos com Pessoal'!$L$113:$L$122&lt;=F$1,('Gastos com Pessoal'!$M$113:$M$122)+1,1))
*(IF('Gastos com Pessoal'!$Q$113:$Q$122&lt;=F$1,('Gastos com Pessoal'!$R113:$R122)+1,1))
*(IF('Gastos com Pessoal'!$V$113:$V$122&lt;=F$1,('Gastos com Pessoal'!$W$113:$W$122)+1,1))
*(IF('Gastos com Pessoal'!$AA$113:$AA$122&lt;=F$1,('Gastos com Pessoal'!$AB$113:$AB$122)+1,1)))</f>
        <v>1600</v>
      </c>
      <c r="G26" s="147">
        <f t="array" aca="1" ref="G26" ca="1">SUM((G$1&gt;='Gastos com Pessoal'!$E$113:$E$122)*(G$1&lt;='Gastos com Pessoal'!$F$113:$F$122)*INDIRECT(CONCATENATE("'Encargos e Benefícios'!",$BW26))
*(IF('Gastos com Pessoal'!$G$113:$G$122&lt;=G$1,('Gastos com Pessoal'!$H$113:$H$122)+1,1))
*(IF('Gastos com Pessoal'!$L$113:$L$122&lt;=G$1,('Gastos com Pessoal'!$M$113:$M$122)+1,1))
*(IF('Gastos com Pessoal'!$Q$113:$Q$122&lt;=G$1,('Gastos com Pessoal'!$R113:$R122)+1,1))
*(IF('Gastos com Pessoal'!$V$113:$V$122&lt;=G$1,('Gastos com Pessoal'!$W$113:$W$122)+1,1))
*(IF('Gastos com Pessoal'!$AA$113:$AA$122&lt;=G$1,('Gastos com Pessoal'!$AB$113:$AB$122)+1,1)))</f>
        <v>1600</v>
      </c>
      <c r="H26" s="147">
        <f t="array" aca="1" ref="H26" ca="1">SUM((H$1&gt;='Gastos com Pessoal'!$E$113:$E$122)*(H$1&lt;='Gastos com Pessoal'!$F$113:$F$122)*INDIRECT(CONCATENATE("'Encargos e Benefícios'!",$BW26))
*(IF('Gastos com Pessoal'!$G$113:$G$122&lt;=H$1,('Gastos com Pessoal'!$H$113:$H$122)+1,1))
*(IF('Gastos com Pessoal'!$L$113:$L$122&lt;=H$1,('Gastos com Pessoal'!$M$113:$M$122)+1,1))
*(IF('Gastos com Pessoal'!$Q$113:$Q$122&lt;=H$1,('Gastos com Pessoal'!$R113:$R122)+1,1))
*(IF('Gastos com Pessoal'!$V$113:$V$122&lt;=H$1,('Gastos com Pessoal'!$W$113:$W$122)+1,1))
*(IF('Gastos com Pessoal'!$AA$113:$AA$122&lt;=H$1,('Gastos com Pessoal'!$AB$113:$AB$122)+1,1)))</f>
        <v>1600</v>
      </c>
      <c r="I26" s="147">
        <f t="array" aca="1" ref="I26" ca="1">SUM((I$1&gt;='Gastos com Pessoal'!$E$113:$E$122)*(I$1&lt;='Gastos com Pessoal'!$F$113:$F$122)*INDIRECT(CONCATENATE("'Encargos e Benefícios'!",$BW26))
*(IF('Gastos com Pessoal'!$G$113:$G$122&lt;=I$1,('Gastos com Pessoal'!$H$113:$H$122)+1,1))
*(IF('Gastos com Pessoal'!$L$113:$L$122&lt;=I$1,('Gastos com Pessoal'!$M$113:$M$122)+1,1))
*(IF('Gastos com Pessoal'!$Q$113:$Q$122&lt;=I$1,('Gastos com Pessoal'!$R113:$R122)+1,1))
*(IF('Gastos com Pessoal'!$V$113:$V$122&lt;=I$1,('Gastos com Pessoal'!$W$113:$W$122)+1,1))
*(IF('Gastos com Pessoal'!$AA$113:$AA$122&lt;=I$1,('Gastos com Pessoal'!$AB$113:$AB$122)+1,1)))</f>
        <v>1600</v>
      </c>
      <c r="J26" s="147">
        <f t="array" aca="1" ref="J26" ca="1">SUM((J$1&gt;='Gastos com Pessoal'!$E$113:$E$122)*(J$1&lt;='Gastos com Pessoal'!$F$113:$F$122)*INDIRECT(CONCATENATE("'Encargos e Benefícios'!",$BW26))
*(IF('Gastos com Pessoal'!$G$113:$G$122&lt;=J$1,('Gastos com Pessoal'!$H$113:$H$122)+1,1))
*(IF('Gastos com Pessoal'!$L$113:$L$122&lt;=J$1,('Gastos com Pessoal'!$M$113:$M$122)+1,1))
*(IF('Gastos com Pessoal'!$Q$113:$Q$122&lt;=J$1,('Gastos com Pessoal'!$R113:$R122)+1,1))
*(IF('Gastos com Pessoal'!$V$113:$V$122&lt;=J$1,('Gastos com Pessoal'!$W$113:$W$122)+1,1))
*(IF('Gastos com Pessoal'!$AA$113:$AA$122&lt;=J$1,('Gastos com Pessoal'!$AB$113:$AB$122)+1,1)))</f>
        <v>1600</v>
      </c>
      <c r="K26" s="147">
        <f t="array" aca="1" ref="K26" ca="1">SUM((K$1&gt;='Gastos com Pessoal'!$E$113:$E$122)*(K$1&lt;='Gastos com Pessoal'!$F$113:$F$122)*INDIRECT(CONCATENATE("'Encargos e Benefícios'!",$BW26))
*(IF('Gastos com Pessoal'!$G$113:$G$122&lt;=K$1,('Gastos com Pessoal'!$H$113:$H$122)+1,1))
*(IF('Gastos com Pessoal'!$L$113:$L$122&lt;=K$1,('Gastos com Pessoal'!$M$113:$M$122)+1,1))
*(IF('Gastos com Pessoal'!$Q$113:$Q$122&lt;=K$1,('Gastos com Pessoal'!$R113:$R122)+1,1))
*(IF('Gastos com Pessoal'!$V$113:$V$122&lt;=K$1,('Gastos com Pessoal'!$W$113:$W$122)+1,1))
*(IF('Gastos com Pessoal'!$AA$113:$AA$122&lt;=K$1,('Gastos com Pessoal'!$AB$113:$AB$122)+1,1)))</f>
        <v>1600</v>
      </c>
      <c r="L26" s="147">
        <f t="array" aca="1" ref="L26" ca="1">SUM((L$1&gt;='Gastos com Pessoal'!$E$113:$E$122)*(L$1&lt;='Gastos com Pessoal'!$F$113:$F$122)*INDIRECT(CONCATENATE("'Encargos e Benefícios'!",$BW26))
*(IF('Gastos com Pessoal'!$G$113:$G$122&lt;=L$1,('Gastos com Pessoal'!$H$113:$H$122)+1,1))
*(IF('Gastos com Pessoal'!$L$113:$L$122&lt;=L$1,('Gastos com Pessoal'!$M$113:$M$122)+1,1))
*(IF('Gastos com Pessoal'!$Q$113:$Q$122&lt;=L$1,('Gastos com Pessoal'!$R113:$R122)+1,1))
*(IF('Gastos com Pessoal'!$V$113:$V$122&lt;=L$1,('Gastos com Pessoal'!$W$113:$W$122)+1,1))
*(IF('Gastos com Pessoal'!$AA$113:$AA$122&lt;=L$1,('Gastos com Pessoal'!$AB$113:$AB$122)+1,1)))</f>
        <v>1600</v>
      </c>
      <c r="M26" s="147">
        <f t="array" aca="1" ref="M26" ca="1">SUM((M$1&gt;='Gastos com Pessoal'!$E$113:$E$122)*(M$1&lt;='Gastos com Pessoal'!$F$113:$F$122)*INDIRECT(CONCATENATE("'Encargos e Benefícios'!",$BW26))
*(IF('Gastos com Pessoal'!$G$113:$G$122&lt;=M$1,('Gastos com Pessoal'!$H$113:$H$122)+1,1))
*(IF('Gastos com Pessoal'!$L$113:$L$122&lt;=M$1,('Gastos com Pessoal'!$M$113:$M$122)+1,1))
*(IF('Gastos com Pessoal'!$Q$113:$Q$122&lt;=M$1,('Gastos com Pessoal'!$R113:$R122)+1,1))
*(IF('Gastos com Pessoal'!$V$113:$V$122&lt;=M$1,('Gastos com Pessoal'!$W$113:$W$122)+1,1))
*(IF('Gastos com Pessoal'!$AA$113:$AA$122&lt;=M$1,('Gastos com Pessoal'!$AB$113:$AB$122)+1,1)))</f>
        <v>1600</v>
      </c>
      <c r="N26" s="147">
        <f t="array" aca="1" ref="N26" ca="1">SUM((N$1&gt;='Gastos com Pessoal'!$E$113:$E$122)*(N$1&lt;='Gastos com Pessoal'!$F$113:$F$122)*INDIRECT(CONCATENATE("'Encargos e Benefícios'!",$BW26))
*(IF('Gastos com Pessoal'!$G$113:$G$122&lt;=N$1,('Gastos com Pessoal'!$H$113:$H$122)+1,1))
*(IF('Gastos com Pessoal'!$L$113:$L$122&lt;=N$1,('Gastos com Pessoal'!$M$113:$M$122)+1,1))
*(IF('Gastos com Pessoal'!$Q$113:$Q$122&lt;=N$1,('Gastos com Pessoal'!$R113:$R122)+1,1))
*(IF('Gastos com Pessoal'!$V$113:$V$122&lt;=N$1,('Gastos com Pessoal'!$W$113:$W$122)+1,1))
*(IF('Gastos com Pessoal'!$AA$113:$AA$122&lt;=N$1,('Gastos com Pessoal'!$AB$113:$AB$122)+1,1)))</f>
        <v>1600</v>
      </c>
      <c r="O26" s="147">
        <f t="array" aca="1" ref="O26" ca="1">SUM((O$1&gt;='Gastos com Pessoal'!$E$113:$E$122)*(O$1&lt;='Gastos com Pessoal'!$F$113:$F$122)*INDIRECT(CONCATENATE("'Encargos e Benefícios'!",$BW26))
*(IF('Gastos com Pessoal'!$G$113:$G$122&lt;=O$1,('Gastos com Pessoal'!$H$113:$H$122)+1,1))
*(IF('Gastos com Pessoal'!$L$113:$L$122&lt;=O$1,('Gastos com Pessoal'!$M$113:$M$122)+1,1))
*(IF('Gastos com Pessoal'!$Q$113:$Q$122&lt;=O$1,('Gastos com Pessoal'!$R113:$R122)+1,1))
*(IF('Gastos com Pessoal'!$V$113:$V$122&lt;=O$1,('Gastos com Pessoal'!$W$113:$W$122)+1,1))
*(IF('Gastos com Pessoal'!$AA$113:$AA$122&lt;=O$1,('Gastos com Pessoal'!$AB$113:$AB$122)+1,1)))</f>
        <v>1600</v>
      </c>
      <c r="P26" s="147">
        <f t="array" aca="1" ref="P26" ca="1">SUM((P$1&gt;='Gastos com Pessoal'!$E$113:$E$122)*(P$1&lt;='Gastos com Pessoal'!$F$113:$F$122)*INDIRECT(CONCATENATE("'Encargos e Benefícios'!",$BW26))
*(IF('Gastos com Pessoal'!$G$113:$G$122&lt;=P$1,('Gastos com Pessoal'!$H$113:$H$122)+1,1))
*(IF('Gastos com Pessoal'!$L$113:$L$122&lt;=P$1,('Gastos com Pessoal'!$M$113:$M$122)+1,1))
*(IF('Gastos com Pessoal'!$Q$113:$Q$122&lt;=P$1,('Gastos com Pessoal'!$R113:$R122)+1,1))
*(IF('Gastos com Pessoal'!$V$113:$V$122&lt;=P$1,('Gastos com Pessoal'!$W$113:$W$122)+1,1))
*(IF('Gastos com Pessoal'!$AA$113:$AA$122&lt;=P$1,('Gastos com Pessoal'!$AB$113:$AB$122)+1,1)))</f>
        <v>1600</v>
      </c>
      <c r="Q26" s="147">
        <f t="array" aca="1" ref="Q26" ca="1">SUM((Q$1&gt;='Gastos com Pessoal'!$E$113:$E$122)*(Q$1&lt;='Gastos com Pessoal'!$F$113:$F$122)*INDIRECT(CONCATENATE("'Encargos e Benefícios'!",$BW26))
*(IF('Gastos com Pessoal'!$G$113:$G$122&lt;=Q$1,('Gastos com Pessoal'!$H$113:$H$122)+1,1))
*(IF('Gastos com Pessoal'!$L$113:$L$122&lt;=Q$1,('Gastos com Pessoal'!$M$113:$M$122)+1,1))
*(IF('Gastos com Pessoal'!$Q$113:$Q$122&lt;=Q$1,('Gastos com Pessoal'!$R113:$R122)+1,1))
*(IF('Gastos com Pessoal'!$V$113:$V$122&lt;=Q$1,('Gastos com Pessoal'!$W$113:$W$122)+1,1))
*(IF('Gastos com Pessoal'!$AA$113:$AA$122&lt;=Q$1,('Gastos com Pessoal'!$AB$113:$AB$122)+1,1)))</f>
        <v>1696</v>
      </c>
      <c r="R26" s="147">
        <f t="array" aca="1" ref="R26" ca="1">SUM((R$1&gt;='Gastos com Pessoal'!$E$113:$E$122)*(R$1&lt;='Gastos com Pessoal'!$F$113:$F$122)*INDIRECT(CONCATENATE("'Encargos e Benefícios'!",$BW26))
*(IF('Gastos com Pessoal'!$G$113:$G$122&lt;=R$1,('Gastos com Pessoal'!$H$113:$H$122)+1,1))
*(IF('Gastos com Pessoal'!$L$113:$L$122&lt;=R$1,('Gastos com Pessoal'!$M$113:$M$122)+1,1))
*(IF('Gastos com Pessoal'!$Q$113:$Q$122&lt;=R$1,('Gastos com Pessoal'!$R113:$R122)+1,1))
*(IF('Gastos com Pessoal'!$V$113:$V$122&lt;=R$1,('Gastos com Pessoal'!$W$113:$W$122)+1,1))
*(IF('Gastos com Pessoal'!$AA$113:$AA$122&lt;=R$1,('Gastos com Pessoal'!$AB$113:$AB$122)+1,1)))</f>
        <v>1696</v>
      </c>
      <c r="S26" s="147">
        <f t="array" aca="1" ref="S26" ca="1">SUM((S$1&gt;='Gastos com Pessoal'!$E$113:$E$122)*(S$1&lt;='Gastos com Pessoal'!$F$113:$F$122)*INDIRECT(CONCATENATE("'Encargos e Benefícios'!",$BW26))
*(IF('Gastos com Pessoal'!$G$113:$G$122&lt;=S$1,('Gastos com Pessoal'!$H$113:$H$122)+1,1))
*(IF('Gastos com Pessoal'!$L$113:$L$122&lt;=S$1,('Gastos com Pessoal'!$M$113:$M$122)+1,1))
*(IF('Gastos com Pessoal'!$Q$113:$Q$122&lt;=S$1,('Gastos com Pessoal'!$R113:$R122)+1,1))
*(IF('Gastos com Pessoal'!$V$113:$V$122&lt;=S$1,('Gastos com Pessoal'!$W$113:$W$122)+1,1))
*(IF('Gastos com Pessoal'!$AA$113:$AA$122&lt;=S$1,('Gastos com Pessoal'!$AB$113:$AB$122)+1,1)))</f>
        <v>1696</v>
      </c>
      <c r="T26" s="147">
        <f t="array" aca="1" ref="T26" ca="1">SUM((T$1&gt;='Gastos com Pessoal'!$E$113:$E$122)*(T$1&lt;='Gastos com Pessoal'!$F$113:$F$122)*INDIRECT(CONCATENATE("'Encargos e Benefícios'!",$BW26))
*(IF('Gastos com Pessoal'!$G$113:$G$122&lt;=T$1,('Gastos com Pessoal'!$H$113:$H$122)+1,1))
*(IF('Gastos com Pessoal'!$L$113:$L$122&lt;=T$1,('Gastos com Pessoal'!$M$113:$M$122)+1,1))
*(IF('Gastos com Pessoal'!$Q$113:$Q$122&lt;=T$1,('Gastos com Pessoal'!$R113:$R122)+1,1))
*(IF('Gastos com Pessoal'!$V$113:$V$122&lt;=T$1,('Gastos com Pessoal'!$W$113:$W$122)+1,1))
*(IF('Gastos com Pessoal'!$AA$113:$AA$122&lt;=T$1,('Gastos com Pessoal'!$AB$113:$AB$122)+1,1)))</f>
        <v>1696</v>
      </c>
      <c r="U26" s="147">
        <f t="array" aca="1" ref="U26" ca="1">SUM((U$1&gt;='Gastos com Pessoal'!$E$113:$E$122)*(U$1&lt;='Gastos com Pessoal'!$F$113:$F$122)*INDIRECT(CONCATENATE("'Encargos e Benefícios'!",$BW26))
*(IF('Gastos com Pessoal'!$G$113:$G$122&lt;=U$1,('Gastos com Pessoal'!$H$113:$H$122)+1,1))
*(IF('Gastos com Pessoal'!$L$113:$L$122&lt;=U$1,('Gastos com Pessoal'!$M$113:$M$122)+1,1))
*(IF('Gastos com Pessoal'!$Q$113:$Q$122&lt;=U$1,('Gastos com Pessoal'!$R113:$R122)+1,1))
*(IF('Gastos com Pessoal'!$V$113:$V$122&lt;=U$1,('Gastos com Pessoal'!$W$113:$W$122)+1,1))
*(IF('Gastos com Pessoal'!$AA$113:$AA$122&lt;=U$1,('Gastos com Pessoal'!$AB$113:$AB$122)+1,1)))</f>
        <v>1696</v>
      </c>
      <c r="V26" s="147">
        <f t="array" aca="1" ref="V26" ca="1">SUM((V$1&gt;='Gastos com Pessoal'!$E$113:$E$122)*(V$1&lt;='Gastos com Pessoal'!$F$113:$F$122)*INDIRECT(CONCATENATE("'Encargos e Benefícios'!",$BW26))
*(IF('Gastos com Pessoal'!$G$113:$G$122&lt;=V$1,('Gastos com Pessoal'!$H$113:$H$122)+1,1))
*(IF('Gastos com Pessoal'!$L$113:$L$122&lt;=V$1,('Gastos com Pessoal'!$M$113:$M$122)+1,1))
*(IF('Gastos com Pessoal'!$Q$113:$Q$122&lt;=V$1,('Gastos com Pessoal'!$R113:$R122)+1,1))
*(IF('Gastos com Pessoal'!$V$113:$V$122&lt;=V$1,('Gastos com Pessoal'!$W$113:$W$122)+1,1))
*(IF('Gastos com Pessoal'!$AA$113:$AA$122&lt;=V$1,('Gastos com Pessoal'!$AB$113:$AB$122)+1,1)))</f>
        <v>1696</v>
      </c>
      <c r="W26" s="147">
        <f t="array" aca="1" ref="W26" ca="1">SUM((W$1&gt;='Gastos com Pessoal'!$E$113:$E$122)*(W$1&lt;='Gastos com Pessoal'!$F$113:$F$122)*INDIRECT(CONCATENATE("'Encargos e Benefícios'!",$BW26))
*(IF('Gastos com Pessoal'!$G$113:$G$122&lt;=W$1,('Gastos com Pessoal'!$H$113:$H$122)+1,1))
*(IF('Gastos com Pessoal'!$L$113:$L$122&lt;=W$1,('Gastos com Pessoal'!$M$113:$M$122)+1,1))
*(IF('Gastos com Pessoal'!$Q$113:$Q$122&lt;=W$1,('Gastos com Pessoal'!$R113:$R122)+1,1))
*(IF('Gastos com Pessoal'!$V$113:$V$122&lt;=W$1,('Gastos com Pessoal'!$W$113:$W$122)+1,1))
*(IF('Gastos com Pessoal'!$AA$113:$AA$122&lt;=W$1,('Gastos com Pessoal'!$AB$113:$AB$122)+1,1)))</f>
        <v>1696</v>
      </c>
      <c r="X26" s="147">
        <f t="array" aca="1" ref="X26" ca="1">SUM((X$1&gt;='Gastos com Pessoal'!$E$113:$E$122)*(X$1&lt;='Gastos com Pessoal'!$F$113:$F$122)*INDIRECT(CONCATENATE("'Encargos e Benefícios'!",$BW26))
*(IF('Gastos com Pessoal'!$G$113:$G$122&lt;=X$1,('Gastos com Pessoal'!$H$113:$H$122)+1,1))
*(IF('Gastos com Pessoal'!$L$113:$L$122&lt;=X$1,('Gastos com Pessoal'!$M$113:$M$122)+1,1))
*(IF('Gastos com Pessoal'!$Q$113:$Q$122&lt;=X$1,('Gastos com Pessoal'!$R113:$R122)+1,1))
*(IF('Gastos com Pessoal'!$V$113:$V$122&lt;=X$1,('Gastos com Pessoal'!$W$113:$W$122)+1,1))
*(IF('Gastos com Pessoal'!$AA$113:$AA$122&lt;=X$1,('Gastos com Pessoal'!$AB$113:$AB$122)+1,1)))</f>
        <v>1696</v>
      </c>
      <c r="Y26" s="147">
        <f t="array" aca="1" ref="Y26" ca="1">SUM((Y$1&gt;='Gastos com Pessoal'!$E$113:$E$122)*(Y$1&lt;='Gastos com Pessoal'!$F$113:$F$122)*INDIRECT(CONCATENATE("'Encargos e Benefícios'!",$BW26))
*(IF('Gastos com Pessoal'!$G$113:$G$122&lt;=Y$1,('Gastos com Pessoal'!$H$113:$H$122)+1,1))
*(IF('Gastos com Pessoal'!$L$113:$L$122&lt;=Y$1,('Gastos com Pessoal'!$M$113:$M$122)+1,1))
*(IF('Gastos com Pessoal'!$Q$113:$Q$122&lt;=Y$1,('Gastos com Pessoal'!$R113:$R122)+1,1))
*(IF('Gastos com Pessoal'!$V$113:$V$122&lt;=Y$1,('Gastos com Pessoal'!$W$113:$W$122)+1,1))
*(IF('Gastos com Pessoal'!$AA$113:$AA$122&lt;=Y$1,('Gastos com Pessoal'!$AB$113:$AB$122)+1,1)))</f>
        <v>1696</v>
      </c>
      <c r="Z26" s="147">
        <f t="array" aca="1" ref="Z26" ca="1">SUM((Z$1&gt;='Gastos com Pessoal'!$E$113:$E$122)*(Z$1&lt;='Gastos com Pessoal'!$F$113:$F$122)*INDIRECT(CONCATENATE("'Encargos e Benefícios'!",$BW26))
*(IF('Gastos com Pessoal'!$G$113:$G$122&lt;=Z$1,('Gastos com Pessoal'!$H$113:$H$122)+1,1))
*(IF('Gastos com Pessoal'!$L$113:$L$122&lt;=Z$1,('Gastos com Pessoal'!$M$113:$M$122)+1,1))
*(IF('Gastos com Pessoal'!$Q$113:$Q$122&lt;=Z$1,('Gastos com Pessoal'!$R113:$R122)+1,1))
*(IF('Gastos com Pessoal'!$V$113:$V$122&lt;=Z$1,('Gastos com Pessoal'!$W$113:$W$122)+1,1))
*(IF('Gastos com Pessoal'!$AA$113:$AA$122&lt;=Z$1,('Gastos com Pessoal'!$AB$113:$AB$122)+1,1)))</f>
        <v>1696</v>
      </c>
      <c r="AA26" s="147">
        <f t="array" aca="1" ref="AA26" ca="1">SUM((AA$1&gt;='Gastos com Pessoal'!$E$113:$E$122)*(AA$1&lt;='Gastos com Pessoal'!$F$113:$F$122)*INDIRECT(CONCATENATE("'Encargos e Benefícios'!",$BW26))
*(IF('Gastos com Pessoal'!$G$113:$G$122&lt;=AA$1,('Gastos com Pessoal'!$H$113:$H$122)+1,1))
*(IF('Gastos com Pessoal'!$L$113:$L$122&lt;=AA$1,('Gastos com Pessoal'!$M$113:$M$122)+1,1))
*(IF('Gastos com Pessoal'!$Q$113:$Q$122&lt;=AA$1,('Gastos com Pessoal'!$R113:$R122)+1,1))
*(IF('Gastos com Pessoal'!$V$113:$V$122&lt;=AA$1,('Gastos com Pessoal'!$W$113:$W$122)+1,1))
*(IF('Gastos com Pessoal'!$AA$113:$AA$122&lt;=AA$1,('Gastos com Pessoal'!$AB$113:$AB$122)+1,1)))</f>
        <v>1696</v>
      </c>
      <c r="AB26" s="147">
        <f t="array" aca="1" ref="AB26" ca="1">SUM((AB$1&gt;='Gastos com Pessoal'!$E$113:$E$122)*(AB$1&lt;='Gastos com Pessoal'!$F$113:$F$122)*INDIRECT(CONCATENATE("'Encargos e Benefícios'!",$BW26))
*(IF('Gastos com Pessoal'!$G$113:$G$122&lt;=AB$1,('Gastos com Pessoal'!$H$113:$H$122)+1,1))
*(IF('Gastos com Pessoal'!$L$113:$L$122&lt;=AB$1,('Gastos com Pessoal'!$M$113:$M$122)+1,1))
*(IF('Gastos com Pessoal'!$Q$113:$Q$122&lt;=AB$1,('Gastos com Pessoal'!$R113:$R122)+1,1))
*(IF('Gastos com Pessoal'!$V$113:$V$122&lt;=AB$1,('Gastos com Pessoal'!$W$113:$W$122)+1,1))
*(IF('Gastos com Pessoal'!$AA$113:$AA$122&lt;=AB$1,('Gastos com Pessoal'!$AB$113:$AB$122)+1,1)))</f>
        <v>1696</v>
      </c>
      <c r="AC26" s="147">
        <f t="array" aca="1" ref="AC26" ca="1">SUM((AC$1&gt;='Gastos com Pessoal'!$E$113:$E$122)*(AC$1&lt;='Gastos com Pessoal'!$F$113:$F$122)*INDIRECT(CONCATENATE("'Encargos e Benefícios'!",$BW26))
*(IF('Gastos com Pessoal'!$G$113:$G$122&lt;=AC$1,('Gastos com Pessoal'!$H$113:$H$122)+1,1))
*(IF('Gastos com Pessoal'!$L$113:$L$122&lt;=AC$1,('Gastos com Pessoal'!$M$113:$M$122)+1,1))
*(IF('Gastos com Pessoal'!$Q$113:$Q$122&lt;=AC$1,('Gastos com Pessoal'!$R113:$R122)+1,1))
*(IF('Gastos com Pessoal'!$V$113:$V$122&lt;=AC$1,('Gastos com Pessoal'!$W$113:$W$122)+1,1))
*(IF('Gastos com Pessoal'!$AA$113:$AA$122&lt;=AC$1,('Gastos com Pessoal'!$AB$113:$AB$122)+1,1)))</f>
        <v>1797.76</v>
      </c>
      <c r="AD26" s="147">
        <f t="array" aca="1" ref="AD26" ca="1">SUM((AD$1&gt;='Gastos com Pessoal'!$E$113:$E$122)*(AD$1&lt;='Gastos com Pessoal'!$F$113:$F$122)*INDIRECT(CONCATENATE("'Encargos e Benefícios'!",$BW26))
*(IF('Gastos com Pessoal'!$G$113:$G$122&lt;=AD$1,('Gastos com Pessoal'!$H$113:$H$122)+1,1))
*(IF('Gastos com Pessoal'!$L$113:$L$122&lt;=AD$1,('Gastos com Pessoal'!$M$113:$M$122)+1,1))
*(IF('Gastos com Pessoal'!$Q$113:$Q$122&lt;=AD$1,('Gastos com Pessoal'!$R113:$R122)+1,1))
*(IF('Gastos com Pessoal'!$V$113:$V$122&lt;=AD$1,('Gastos com Pessoal'!$W$113:$W$122)+1,1))
*(IF('Gastos com Pessoal'!$AA$113:$AA$122&lt;=AD$1,('Gastos com Pessoal'!$AB$113:$AB$122)+1,1)))</f>
        <v>1797.76</v>
      </c>
      <c r="AE26" s="147">
        <f t="array" aca="1" ref="AE26" ca="1">SUM((AE$1&gt;='Gastos com Pessoal'!$E$113:$E$122)*(AE$1&lt;='Gastos com Pessoal'!$F$113:$F$122)*INDIRECT(CONCATENATE("'Encargos e Benefícios'!",$BW26))
*(IF('Gastos com Pessoal'!$G$113:$G$122&lt;=AE$1,('Gastos com Pessoal'!$H$113:$H$122)+1,1))
*(IF('Gastos com Pessoal'!$L$113:$L$122&lt;=AE$1,('Gastos com Pessoal'!$M$113:$M$122)+1,1))
*(IF('Gastos com Pessoal'!$Q$113:$Q$122&lt;=AE$1,('Gastos com Pessoal'!$R113:$R122)+1,1))
*(IF('Gastos com Pessoal'!$V$113:$V$122&lt;=AE$1,('Gastos com Pessoal'!$W$113:$W$122)+1,1))
*(IF('Gastos com Pessoal'!$AA$113:$AA$122&lt;=AE$1,('Gastos com Pessoal'!$AB$113:$AB$122)+1,1)))</f>
        <v>1797.76</v>
      </c>
      <c r="AF26" s="147">
        <f t="array" aca="1" ref="AF26" ca="1">SUM((AF$1&gt;='Gastos com Pessoal'!$E$113:$E$122)*(AF$1&lt;='Gastos com Pessoal'!$F$113:$F$122)*INDIRECT(CONCATENATE("'Encargos e Benefícios'!",$BW26))
*(IF('Gastos com Pessoal'!$G$113:$G$122&lt;=AF$1,('Gastos com Pessoal'!$H$113:$H$122)+1,1))
*(IF('Gastos com Pessoal'!$L$113:$L$122&lt;=AF$1,('Gastos com Pessoal'!$M$113:$M$122)+1,1))
*(IF('Gastos com Pessoal'!$Q$113:$Q$122&lt;=AF$1,('Gastos com Pessoal'!$R113:$R122)+1,1))
*(IF('Gastos com Pessoal'!$V$113:$V$122&lt;=AF$1,('Gastos com Pessoal'!$W$113:$W$122)+1,1))
*(IF('Gastos com Pessoal'!$AA$113:$AA$122&lt;=AF$1,('Gastos com Pessoal'!$AB$113:$AB$122)+1,1)))</f>
        <v>1797.76</v>
      </c>
      <c r="AG26" s="147">
        <f t="array" aca="1" ref="AG26" ca="1">SUM((AG$1&gt;='Gastos com Pessoal'!$E$113:$E$122)*(AG$1&lt;='Gastos com Pessoal'!$F$113:$F$122)*INDIRECT(CONCATENATE("'Encargos e Benefícios'!",$BW26))
*(IF('Gastos com Pessoal'!$G$113:$G$122&lt;=AG$1,('Gastos com Pessoal'!$H$113:$H$122)+1,1))
*(IF('Gastos com Pessoal'!$L$113:$L$122&lt;=AG$1,('Gastos com Pessoal'!$M$113:$M$122)+1,1))
*(IF('Gastos com Pessoal'!$Q$113:$Q$122&lt;=AG$1,('Gastos com Pessoal'!$R113:$R122)+1,1))
*(IF('Gastos com Pessoal'!$V$113:$V$122&lt;=AG$1,('Gastos com Pessoal'!$W$113:$W$122)+1,1))
*(IF('Gastos com Pessoal'!$AA$113:$AA$122&lt;=AG$1,('Gastos com Pessoal'!$AB$113:$AB$122)+1,1)))</f>
        <v>1797.76</v>
      </c>
      <c r="AH26" s="147">
        <f t="array" aca="1" ref="AH26" ca="1">SUM((AH$1&gt;='Gastos com Pessoal'!$E$113:$E$122)*(AH$1&lt;='Gastos com Pessoal'!$F$113:$F$122)*INDIRECT(CONCATENATE("'Encargos e Benefícios'!",$BW26))
*(IF('Gastos com Pessoal'!$G$113:$G$122&lt;=AH$1,('Gastos com Pessoal'!$H$113:$H$122)+1,1))
*(IF('Gastos com Pessoal'!$L$113:$L$122&lt;=AH$1,('Gastos com Pessoal'!$M$113:$M$122)+1,1))
*(IF('Gastos com Pessoal'!$Q$113:$Q$122&lt;=AH$1,('Gastos com Pessoal'!$R113:$R122)+1,1))
*(IF('Gastos com Pessoal'!$V$113:$V$122&lt;=AH$1,('Gastos com Pessoal'!$W$113:$W$122)+1,1))
*(IF('Gastos com Pessoal'!$AA$113:$AA$122&lt;=AH$1,('Gastos com Pessoal'!$AB$113:$AB$122)+1,1)))</f>
        <v>1797.76</v>
      </c>
      <c r="AI26" s="147">
        <f t="array" aca="1" ref="AI26" ca="1">SUM((AI$1&gt;='Gastos com Pessoal'!$E$113:$E$122)*(AI$1&lt;='Gastos com Pessoal'!$F$113:$F$122)*INDIRECT(CONCATENATE("'Encargos e Benefícios'!",$BW26))
*(IF('Gastos com Pessoal'!$G$113:$G$122&lt;=AI$1,('Gastos com Pessoal'!$H$113:$H$122)+1,1))
*(IF('Gastos com Pessoal'!$L$113:$L$122&lt;=AI$1,('Gastos com Pessoal'!$M$113:$M$122)+1,1))
*(IF('Gastos com Pessoal'!$Q$113:$Q$122&lt;=AI$1,('Gastos com Pessoal'!$R113:$R122)+1,1))
*(IF('Gastos com Pessoal'!$V$113:$V$122&lt;=AI$1,('Gastos com Pessoal'!$W$113:$W$122)+1,1))
*(IF('Gastos com Pessoal'!$AA$113:$AA$122&lt;=AI$1,('Gastos com Pessoal'!$AB$113:$AB$122)+1,1)))</f>
        <v>1797.76</v>
      </c>
      <c r="AJ26" s="147">
        <f t="array" aca="1" ref="AJ26" ca="1">SUM((AJ$1&gt;='Gastos com Pessoal'!$E$113:$E$122)*(AJ$1&lt;='Gastos com Pessoal'!$F$113:$F$122)*INDIRECT(CONCATENATE("'Encargos e Benefícios'!",$BW26))
*(IF('Gastos com Pessoal'!$G$113:$G$122&lt;=AJ$1,('Gastos com Pessoal'!$H$113:$H$122)+1,1))
*(IF('Gastos com Pessoal'!$L$113:$L$122&lt;=AJ$1,('Gastos com Pessoal'!$M$113:$M$122)+1,1))
*(IF('Gastos com Pessoal'!$Q$113:$Q$122&lt;=AJ$1,('Gastos com Pessoal'!$R113:$R122)+1,1))
*(IF('Gastos com Pessoal'!$V$113:$V$122&lt;=AJ$1,('Gastos com Pessoal'!$W$113:$W$122)+1,1))
*(IF('Gastos com Pessoal'!$AA$113:$AA$122&lt;=AJ$1,('Gastos com Pessoal'!$AB$113:$AB$122)+1,1)))</f>
        <v>1797.76</v>
      </c>
      <c r="AK26" s="147">
        <f t="array" aca="1" ref="AK26" ca="1">SUM((AK$1&gt;='Gastos com Pessoal'!$E$113:$E$122)*(AK$1&lt;='Gastos com Pessoal'!$F$113:$F$122)*INDIRECT(CONCATENATE("'Encargos e Benefícios'!",$BW26))
*(IF('Gastos com Pessoal'!$G$113:$G$122&lt;=AK$1,('Gastos com Pessoal'!$H$113:$H$122)+1,1))
*(IF('Gastos com Pessoal'!$L$113:$L$122&lt;=AK$1,('Gastos com Pessoal'!$M$113:$M$122)+1,1))
*(IF('Gastos com Pessoal'!$Q$113:$Q$122&lt;=AK$1,('Gastos com Pessoal'!$R113:$R122)+1,1))
*(IF('Gastos com Pessoal'!$V$113:$V$122&lt;=AK$1,('Gastos com Pessoal'!$W$113:$W$122)+1,1))
*(IF('Gastos com Pessoal'!$AA$113:$AA$122&lt;=AK$1,('Gastos com Pessoal'!$AB$113:$AB$122)+1,1)))</f>
        <v>1797.76</v>
      </c>
      <c r="AL26" s="147">
        <f t="array" aca="1" ref="AL26" ca="1">SUM((AL$1&gt;='Gastos com Pessoal'!$E$113:$E$122)*(AL$1&lt;='Gastos com Pessoal'!$F$113:$F$122)*INDIRECT(CONCATENATE("'Encargos e Benefícios'!",$BW26))
*(IF('Gastos com Pessoal'!$G$113:$G$122&lt;=AL$1,('Gastos com Pessoal'!$H$113:$H$122)+1,1))
*(IF('Gastos com Pessoal'!$L$113:$L$122&lt;=AL$1,('Gastos com Pessoal'!$M$113:$M$122)+1,1))
*(IF('Gastos com Pessoal'!$Q$113:$Q$122&lt;=AL$1,('Gastos com Pessoal'!$R113:$R122)+1,1))
*(IF('Gastos com Pessoal'!$V$113:$V$122&lt;=AL$1,('Gastos com Pessoal'!$W$113:$W$122)+1,1))
*(IF('Gastos com Pessoal'!$AA$113:$AA$122&lt;=AL$1,('Gastos com Pessoal'!$AB$113:$AB$122)+1,1)))</f>
        <v>1797.76</v>
      </c>
      <c r="AM26" s="147">
        <f t="array" aca="1" ref="AM26" ca="1">SUM((AM$1&gt;='Gastos com Pessoal'!$E$113:$E$122)*(AM$1&lt;='Gastos com Pessoal'!$F$113:$F$122)*INDIRECT(CONCATENATE("'Encargos e Benefícios'!",$BW26))
*(IF('Gastos com Pessoal'!$G$113:$G$122&lt;=AM$1,('Gastos com Pessoal'!$H$113:$H$122)+1,1))
*(IF('Gastos com Pessoal'!$L$113:$L$122&lt;=AM$1,('Gastos com Pessoal'!$M$113:$M$122)+1,1))
*(IF('Gastos com Pessoal'!$Q$113:$Q$122&lt;=AM$1,('Gastos com Pessoal'!$R113:$R122)+1,1))
*(IF('Gastos com Pessoal'!$V$113:$V$122&lt;=AM$1,('Gastos com Pessoal'!$W$113:$W$122)+1,1))
*(IF('Gastos com Pessoal'!$AA$113:$AA$122&lt;=AM$1,('Gastos com Pessoal'!$AB$113:$AB$122)+1,1)))</f>
        <v>1797.76</v>
      </c>
      <c r="AN26" s="147">
        <f t="array" aca="1" ref="AN26" ca="1">SUM((AN$1&gt;='Gastos com Pessoal'!$E$113:$E$122)*(AN$1&lt;='Gastos com Pessoal'!$F$113:$F$122)*INDIRECT(CONCATENATE("'Encargos e Benefícios'!",$BW26))
*(IF('Gastos com Pessoal'!$G$113:$G$122&lt;=AN$1,('Gastos com Pessoal'!$H$113:$H$122)+1,1))
*(IF('Gastos com Pessoal'!$L$113:$L$122&lt;=AN$1,('Gastos com Pessoal'!$M$113:$M$122)+1,1))
*(IF('Gastos com Pessoal'!$Q$113:$Q$122&lt;=AN$1,('Gastos com Pessoal'!$R113:$R122)+1,1))
*(IF('Gastos com Pessoal'!$V$113:$V$122&lt;=AN$1,('Gastos com Pessoal'!$W$113:$W$122)+1,1))
*(IF('Gastos com Pessoal'!$AA$113:$AA$122&lt;=AN$1,('Gastos com Pessoal'!$AB$113:$AB$122)+1,1)))</f>
        <v>1797.76</v>
      </c>
      <c r="AO26" s="147">
        <f t="array" aca="1" ref="AO26" ca="1">SUM((AO$1&gt;='Gastos com Pessoal'!$E$113:$E$122)*(AO$1&lt;='Gastos com Pessoal'!$F$113:$F$122)*INDIRECT(CONCATENATE("'Encargos e Benefícios'!",$BW26))
*(IF('Gastos com Pessoal'!$G$113:$G$122&lt;=AO$1,('Gastos com Pessoal'!$H$113:$H$122)+1,1))
*(IF('Gastos com Pessoal'!$L$113:$L$122&lt;=AO$1,('Gastos com Pessoal'!$M$113:$M$122)+1,1))
*(IF('Gastos com Pessoal'!$Q$113:$Q$122&lt;=AO$1,('Gastos com Pessoal'!$R113:$R122)+1,1))
*(IF('Gastos com Pessoal'!$V$113:$V$122&lt;=AO$1,('Gastos com Pessoal'!$W$113:$W$122)+1,1))
*(IF('Gastos com Pessoal'!$AA$113:$AA$122&lt;=AO$1,('Gastos com Pessoal'!$AB$113:$AB$122)+1,1)))</f>
        <v>1905.6256000000001</v>
      </c>
      <c r="AP26" s="147">
        <f t="array" aca="1" ref="AP26" ca="1">SUM((AP$1&gt;='Gastos com Pessoal'!$E$113:$E$122)*(AP$1&lt;='Gastos com Pessoal'!$F$113:$F$122)*INDIRECT(CONCATENATE("'Encargos e Benefícios'!",$BW26))
*(IF('Gastos com Pessoal'!$G$113:$G$122&lt;=AP$1,('Gastos com Pessoal'!$H$113:$H$122)+1,1))
*(IF('Gastos com Pessoal'!$L$113:$L$122&lt;=AP$1,('Gastos com Pessoal'!$M$113:$M$122)+1,1))
*(IF('Gastos com Pessoal'!$Q$113:$Q$122&lt;=AP$1,('Gastos com Pessoal'!$R113:$R122)+1,1))
*(IF('Gastos com Pessoal'!$V$113:$V$122&lt;=AP$1,('Gastos com Pessoal'!$W$113:$W$122)+1,1))
*(IF('Gastos com Pessoal'!$AA$113:$AA$122&lt;=AP$1,('Gastos com Pessoal'!$AB$113:$AB$122)+1,1)))</f>
        <v>1905.6256000000001</v>
      </c>
      <c r="AQ26" s="147">
        <f t="array" aca="1" ref="AQ26" ca="1">SUM((AQ$1&gt;='Gastos com Pessoal'!$E$113:$E$122)*(AQ$1&lt;='Gastos com Pessoal'!$F$113:$F$122)*INDIRECT(CONCATENATE("'Encargos e Benefícios'!",$BW26))
*(IF('Gastos com Pessoal'!$G$113:$G$122&lt;=AQ$1,('Gastos com Pessoal'!$H$113:$H$122)+1,1))
*(IF('Gastos com Pessoal'!$L$113:$L$122&lt;=AQ$1,('Gastos com Pessoal'!$M$113:$M$122)+1,1))
*(IF('Gastos com Pessoal'!$Q$113:$Q$122&lt;=AQ$1,('Gastos com Pessoal'!$R113:$R122)+1,1))
*(IF('Gastos com Pessoal'!$V$113:$V$122&lt;=AQ$1,('Gastos com Pessoal'!$W$113:$W$122)+1,1))
*(IF('Gastos com Pessoal'!$AA$113:$AA$122&lt;=AQ$1,('Gastos com Pessoal'!$AB$113:$AB$122)+1,1)))</f>
        <v>1905.6256000000001</v>
      </c>
      <c r="AR26" s="147">
        <f t="array" aca="1" ref="AR26" ca="1">SUM((AR$1&gt;='Gastos com Pessoal'!$E$113:$E$122)*(AR$1&lt;='Gastos com Pessoal'!$F$113:$F$122)*INDIRECT(CONCATENATE("'Encargos e Benefícios'!",$BW26))
*(IF('Gastos com Pessoal'!$G$113:$G$122&lt;=AR$1,('Gastos com Pessoal'!$H$113:$H$122)+1,1))
*(IF('Gastos com Pessoal'!$L$113:$L$122&lt;=AR$1,('Gastos com Pessoal'!$M$113:$M$122)+1,1))
*(IF('Gastos com Pessoal'!$Q$113:$Q$122&lt;=AR$1,('Gastos com Pessoal'!$R113:$R122)+1,1))
*(IF('Gastos com Pessoal'!$V$113:$V$122&lt;=AR$1,('Gastos com Pessoal'!$W$113:$W$122)+1,1))
*(IF('Gastos com Pessoal'!$AA$113:$AA$122&lt;=AR$1,('Gastos com Pessoal'!$AB$113:$AB$122)+1,1)))</f>
        <v>1905.6256000000001</v>
      </c>
      <c r="AS26" s="147">
        <f t="array" aca="1" ref="AS26" ca="1">SUM((AS$1&gt;='Gastos com Pessoal'!$E$113:$E$122)*(AS$1&lt;='Gastos com Pessoal'!$F$113:$F$122)*INDIRECT(CONCATENATE("'Encargos e Benefícios'!",$BW26))
*(IF('Gastos com Pessoal'!$G$113:$G$122&lt;=AS$1,('Gastos com Pessoal'!$H$113:$H$122)+1,1))
*(IF('Gastos com Pessoal'!$L$113:$L$122&lt;=AS$1,('Gastos com Pessoal'!$M$113:$M$122)+1,1))
*(IF('Gastos com Pessoal'!$Q$113:$Q$122&lt;=AS$1,('Gastos com Pessoal'!$R113:$R122)+1,1))
*(IF('Gastos com Pessoal'!$V$113:$V$122&lt;=AS$1,('Gastos com Pessoal'!$W$113:$W$122)+1,1))
*(IF('Gastos com Pessoal'!$AA$113:$AA$122&lt;=AS$1,('Gastos com Pessoal'!$AB$113:$AB$122)+1,1)))</f>
        <v>1905.6256000000001</v>
      </c>
      <c r="AT26" s="147">
        <f t="array" aca="1" ref="AT26" ca="1">SUM((AT$1&gt;='Gastos com Pessoal'!$E$113:$E$122)*(AT$1&lt;='Gastos com Pessoal'!$F$113:$F$122)*INDIRECT(CONCATENATE("'Encargos e Benefícios'!",$BW26))
*(IF('Gastos com Pessoal'!$G$113:$G$122&lt;=AT$1,('Gastos com Pessoal'!$H$113:$H$122)+1,1))
*(IF('Gastos com Pessoal'!$L$113:$L$122&lt;=AT$1,('Gastos com Pessoal'!$M$113:$M$122)+1,1))
*(IF('Gastos com Pessoal'!$Q$113:$Q$122&lt;=AT$1,('Gastos com Pessoal'!$R113:$R122)+1,1))
*(IF('Gastos com Pessoal'!$V$113:$V$122&lt;=AT$1,('Gastos com Pessoal'!$W$113:$W$122)+1,1))
*(IF('Gastos com Pessoal'!$AA$113:$AA$122&lt;=AT$1,('Gastos com Pessoal'!$AB$113:$AB$122)+1,1)))</f>
        <v>1905.6256000000001</v>
      </c>
      <c r="AU26" s="147">
        <f t="array" aca="1" ref="AU26" ca="1">SUM((AU$1&gt;='Gastos com Pessoal'!$E$113:$E$122)*(AU$1&lt;='Gastos com Pessoal'!$F$113:$F$122)*INDIRECT(CONCATENATE("'Encargos e Benefícios'!",$BW26))
*(IF('Gastos com Pessoal'!$G$113:$G$122&lt;=AU$1,('Gastos com Pessoal'!$H$113:$H$122)+1,1))
*(IF('Gastos com Pessoal'!$L$113:$L$122&lt;=AU$1,('Gastos com Pessoal'!$M$113:$M$122)+1,1))
*(IF('Gastos com Pessoal'!$Q$113:$Q$122&lt;=AU$1,('Gastos com Pessoal'!$R113:$R122)+1,1))
*(IF('Gastos com Pessoal'!$V$113:$V$122&lt;=AU$1,('Gastos com Pessoal'!$W$113:$W$122)+1,1))
*(IF('Gastos com Pessoal'!$AA$113:$AA$122&lt;=AU$1,('Gastos com Pessoal'!$AB$113:$AB$122)+1,1)))</f>
        <v>1905.6256000000001</v>
      </c>
      <c r="AV26" s="147">
        <f t="array" aca="1" ref="AV26" ca="1">SUM((AV$1&gt;='Gastos com Pessoal'!$E$113:$E$122)*(AV$1&lt;='Gastos com Pessoal'!$F$113:$F$122)*INDIRECT(CONCATENATE("'Encargos e Benefícios'!",$BW26))
*(IF('Gastos com Pessoal'!$G$113:$G$122&lt;=AV$1,('Gastos com Pessoal'!$H$113:$H$122)+1,1))
*(IF('Gastos com Pessoal'!$L$113:$L$122&lt;=AV$1,('Gastos com Pessoal'!$M$113:$M$122)+1,1))
*(IF('Gastos com Pessoal'!$Q$113:$Q$122&lt;=AV$1,('Gastos com Pessoal'!$R113:$R122)+1,1))
*(IF('Gastos com Pessoal'!$V$113:$V$122&lt;=AV$1,('Gastos com Pessoal'!$W$113:$W$122)+1,1))
*(IF('Gastos com Pessoal'!$AA$113:$AA$122&lt;=AV$1,('Gastos com Pessoal'!$AB$113:$AB$122)+1,1)))</f>
        <v>1905.6256000000001</v>
      </c>
      <c r="AW26" s="147">
        <f t="array" aca="1" ref="AW26" ca="1">SUM((AW$1&gt;='Gastos com Pessoal'!$E$113:$E$122)*(AW$1&lt;='Gastos com Pessoal'!$F$113:$F$122)*INDIRECT(CONCATENATE("'Encargos e Benefícios'!",$BW26))
*(IF('Gastos com Pessoal'!$G$113:$G$122&lt;=AW$1,('Gastos com Pessoal'!$H$113:$H$122)+1,1))
*(IF('Gastos com Pessoal'!$L$113:$L$122&lt;=AW$1,('Gastos com Pessoal'!$M$113:$M$122)+1,1))
*(IF('Gastos com Pessoal'!$Q$113:$Q$122&lt;=AW$1,('Gastos com Pessoal'!$R113:$R122)+1,1))
*(IF('Gastos com Pessoal'!$V$113:$V$122&lt;=AW$1,('Gastos com Pessoal'!$W$113:$W$122)+1,1))
*(IF('Gastos com Pessoal'!$AA$113:$AA$122&lt;=AW$1,('Gastos com Pessoal'!$AB$113:$AB$122)+1,1)))</f>
        <v>1905.6256000000001</v>
      </c>
      <c r="AX26" s="147">
        <f t="array" aca="1" ref="AX26" ca="1">SUM((AX$1&gt;='Gastos com Pessoal'!$E$113:$E$122)*(AX$1&lt;='Gastos com Pessoal'!$F$113:$F$122)*INDIRECT(CONCATENATE("'Encargos e Benefícios'!",$BW26))
*(IF('Gastos com Pessoal'!$G$113:$G$122&lt;=AX$1,('Gastos com Pessoal'!$H$113:$H$122)+1,1))
*(IF('Gastos com Pessoal'!$L$113:$L$122&lt;=AX$1,('Gastos com Pessoal'!$M$113:$M$122)+1,1))
*(IF('Gastos com Pessoal'!$Q$113:$Q$122&lt;=AX$1,('Gastos com Pessoal'!$R113:$R122)+1,1))
*(IF('Gastos com Pessoal'!$V$113:$V$122&lt;=AX$1,('Gastos com Pessoal'!$W$113:$W$122)+1,1))
*(IF('Gastos com Pessoal'!$AA$113:$AA$122&lt;=AX$1,('Gastos com Pessoal'!$AB$113:$AB$122)+1,1)))</f>
        <v>1905.6256000000001</v>
      </c>
      <c r="AY26" s="147">
        <f t="array" aca="1" ref="AY26" ca="1">SUM((AY$1&gt;='Gastos com Pessoal'!$E$113:$E$122)*(AY$1&lt;='Gastos com Pessoal'!$F$113:$F$122)*INDIRECT(CONCATENATE("'Encargos e Benefícios'!",$BW26))
*(IF('Gastos com Pessoal'!$G$113:$G$122&lt;=AY$1,('Gastos com Pessoal'!$H$113:$H$122)+1,1))
*(IF('Gastos com Pessoal'!$L$113:$L$122&lt;=AY$1,('Gastos com Pessoal'!$M$113:$M$122)+1,1))
*(IF('Gastos com Pessoal'!$Q$113:$Q$122&lt;=AY$1,('Gastos com Pessoal'!$R113:$R122)+1,1))
*(IF('Gastos com Pessoal'!$V$113:$V$122&lt;=AY$1,('Gastos com Pessoal'!$W$113:$W$122)+1,1))
*(IF('Gastos com Pessoal'!$AA$113:$AA$122&lt;=AY$1,('Gastos com Pessoal'!$AB$113:$AB$122)+1,1)))</f>
        <v>0</v>
      </c>
      <c r="AZ26" s="147">
        <f t="array" aca="1" ref="AZ26" ca="1">SUM((AZ$1&gt;='Gastos com Pessoal'!$E$113:$E$122)*(AZ$1&lt;='Gastos com Pessoal'!$F$113:$F$122)*INDIRECT(CONCATENATE("'Encargos e Benefícios'!",$BW26))
*(IF('Gastos com Pessoal'!$G$113:$G$122&lt;=AZ$1,('Gastos com Pessoal'!$H$113:$H$122)+1,1))
*(IF('Gastos com Pessoal'!$L$113:$L$122&lt;=AZ$1,('Gastos com Pessoal'!$M$113:$M$122)+1,1))
*(IF('Gastos com Pessoal'!$Q$113:$Q$122&lt;=AZ$1,('Gastos com Pessoal'!$R113:$R122)+1,1))
*(IF('Gastos com Pessoal'!$V$113:$V$122&lt;=AZ$1,('Gastos com Pessoal'!$W$113:$W$122)+1,1))
*(IF('Gastos com Pessoal'!$AA$113:$AA$122&lt;=AZ$1,('Gastos com Pessoal'!$AB$113:$AB$122)+1,1)))</f>
        <v>0</v>
      </c>
      <c r="BA26" s="147">
        <f t="array" aca="1" ref="BA26" ca="1">SUM((BA$1&gt;='Gastos com Pessoal'!$E$113:$E$122)*(BA$1&lt;='Gastos com Pessoal'!$F$113:$F$122)*INDIRECT(CONCATENATE("'Encargos e Benefícios'!",$BW26))
*(IF('Gastos com Pessoal'!$G$113:$G$122&lt;=BA$1,('Gastos com Pessoal'!$H$113:$H$122)+1,1))
*(IF('Gastos com Pessoal'!$L$113:$L$122&lt;=BA$1,('Gastos com Pessoal'!$M$113:$M$122)+1,1))
*(IF('Gastos com Pessoal'!$Q$113:$Q$122&lt;=BA$1,('Gastos com Pessoal'!$R113:$R122)+1,1))
*(IF('Gastos com Pessoal'!$V$113:$V$122&lt;=BA$1,('Gastos com Pessoal'!$W$113:$W$122)+1,1))
*(IF('Gastos com Pessoal'!$AA$113:$AA$122&lt;=BA$1,('Gastos com Pessoal'!$AB$113:$AB$122)+1,1)))</f>
        <v>0</v>
      </c>
      <c r="BB26" s="147">
        <f t="array" aca="1" ref="BB26" ca="1">SUM((BB$1&gt;='Gastos com Pessoal'!$E$113:$E$122)*(BB$1&lt;='Gastos com Pessoal'!$F$113:$F$122)*INDIRECT(CONCATENATE("'Encargos e Benefícios'!",$BW26))
*(IF('Gastos com Pessoal'!$G$113:$G$122&lt;=BB$1,('Gastos com Pessoal'!$H$113:$H$122)+1,1))
*(IF('Gastos com Pessoal'!$L$113:$L$122&lt;=BB$1,('Gastos com Pessoal'!$M$113:$M$122)+1,1))
*(IF('Gastos com Pessoal'!$Q$113:$Q$122&lt;=BB$1,('Gastos com Pessoal'!$R113:$R122)+1,1))
*(IF('Gastos com Pessoal'!$V$113:$V$122&lt;=BB$1,('Gastos com Pessoal'!$W$113:$W$122)+1,1))
*(IF('Gastos com Pessoal'!$AA$113:$AA$122&lt;=BB$1,('Gastos com Pessoal'!$AB$113:$AB$122)+1,1)))</f>
        <v>0</v>
      </c>
      <c r="BC26" s="147">
        <f t="array" aca="1" ref="BC26" ca="1">SUM((BC$1&gt;='Gastos com Pessoal'!$E$113:$E$122)*(BC$1&lt;='Gastos com Pessoal'!$F$113:$F$122)*INDIRECT(CONCATENATE("'Encargos e Benefícios'!",$BW26))
*(IF('Gastos com Pessoal'!$G$113:$G$122&lt;=BC$1,('Gastos com Pessoal'!$H$113:$H$122)+1,1))
*(IF('Gastos com Pessoal'!$L$113:$L$122&lt;=BC$1,('Gastos com Pessoal'!$M$113:$M$122)+1,1))
*(IF('Gastos com Pessoal'!$Q$113:$Q$122&lt;=BC$1,('Gastos com Pessoal'!$R113:$R122)+1,1))
*(IF('Gastos com Pessoal'!$V$113:$V$122&lt;=BC$1,('Gastos com Pessoal'!$W$113:$W$122)+1,1))
*(IF('Gastos com Pessoal'!$AA$113:$AA$122&lt;=BC$1,('Gastos com Pessoal'!$AB$113:$AB$122)+1,1)))</f>
        <v>0</v>
      </c>
      <c r="BD26" s="147">
        <f t="array" aca="1" ref="BD26" ca="1">SUM((BD$1&gt;='Gastos com Pessoal'!$E$113:$E$122)*(BD$1&lt;='Gastos com Pessoal'!$F$113:$F$122)*INDIRECT(CONCATENATE("'Encargos e Benefícios'!",$BW26))
*(IF('Gastos com Pessoal'!$G$113:$G$122&lt;=BD$1,('Gastos com Pessoal'!$H$113:$H$122)+1,1))
*(IF('Gastos com Pessoal'!$L$113:$L$122&lt;=BD$1,('Gastos com Pessoal'!$M$113:$M$122)+1,1))
*(IF('Gastos com Pessoal'!$Q$113:$Q$122&lt;=BD$1,('Gastos com Pessoal'!$R113:$R122)+1,1))
*(IF('Gastos com Pessoal'!$V$113:$V$122&lt;=BD$1,('Gastos com Pessoal'!$W$113:$W$122)+1,1))
*(IF('Gastos com Pessoal'!$AA$113:$AA$122&lt;=BD$1,('Gastos com Pessoal'!$AB$113:$AB$122)+1,1)))</f>
        <v>0</v>
      </c>
      <c r="BE26" s="147">
        <f t="array" aca="1" ref="BE26" ca="1">SUM((BE$1&gt;='Gastos com Pessoal'!$E$113:$E$122)*(BE$1&lt;='Gastos com Pessoal'!$F$113:$F$122)*INDIRECT(CONCATENATE("'Encargos e Benefícios'!",$BW26))
*(IF('Gastos com Pessoal'!$G$113:$G$122&lt;=BE$1,('Gastos com Pessoal'!$H$113:$H$122)+1,1))
*(IF('Gastos com Pessoal'!$L$113:$L$122&lt;=BE$1,('Gastos com Pessoal'!$M$113:$M$122)+1,1))
*(IF('Gastos com Pessoal'!$Q$113:$Q$122&lt;=BE$1,('Gastos com Pessoal'!$R113:$R122)+1,1))
*(IF('Gastos com Pessoal'!$V$113:$V$122&lt;=BE$1,('Gastos com Pessoal'!$W$113:$W$122)+1,1))
*(IF('Gastos com Pessoal'!$AA$113:$AA$122&lt;=BE$1,('Gastos com Pessoal'!$AB$113:$AB$122)+1,1)))</f>
        <v>0</v>
      </c>
      <c r="BF26" s="147">
        <f t="array" aca="1" ref="BF26" ca="1">SUM((BF$1&gt;='Gastos com Pessoal'!$E$113:$E$122)*(BF$1&lt;='Gastos com Pessoal'!$F$113:$F$122)*INDIRECT(CONCATENATE("'Encargos e Benefícios'!",$BW26))
*(IF('Gastos com Pessoal'!$G$113:$G$122&lt;=BF$1,('Gastos com Pessoal'!$H$113:$H$122)+1,1))
*(IF('Gastos com Pessoal'!$L$113:$L$122&lt;=BF$1,('Gastos com Pessoal'!$M$113:$M$122)+1,1))
*(IF('Gastos com Pessoal'!$Q$113:$Q$122&lt;=BF$1,('Gastos com Pessoal'!$R113:$R122)+1,1))
*(IF('Gastos com Pessoal'!$V$113:$V$122&lt;=BF$1,('Gastos com Pessoal'!$W$113:$W$122)+1,1))
*(IF('Gastos com Pessoal'!$AA$113:$AA$122&lt;=BF$1,('Gastos com Pessoal'!$AB$113:$AB$122)+1,1)))</f>
        <v>0</v>
      </c>
      <c r="BG26" s="147">
        <f t="array" aca="1" ref="BG26" ca="1">SUM((BG$1&gt;='Gastos com Pessoal'!$E$113:$E$122)*(BG$1&lt;='Gastos com Pessoal'!$F$113:$F$122)*INDIRECT(CONCATENATE("'Encargos e Benefícios'!",$BW26))
*(IF('Gastos com Pessoal'!$G$113:$G$122&lt;=BG$1,('Gastos com Pessoal'!$H$113:$H$122)+1,1))
*(IF('Gastos com Pessoal'!$L$113:$L$122&lt;=BG$1,('Gastos com Pessoal'!$M$113:$M$122)+1,1))
*(IF('Gastos com Pessoal'!$Q$113:$Q$122&lt;=BG$1,('Gastos com Pessoal'!$R113:$R122)+1,1))
*(IF('Gastos com Pessoal'!$V$113:$V$122&lt;=BG$1,('Gastos com Pessoal'!$W$113:$W$122)+1,1))
*(IF('Gastos com Pessoal'!$AA$113:$AA$122&lt;=BG$1,('Gastos com Pessoal'!$AB$113:$AB$122)+1,1)))</f>
        <v>0</v>
      </c>
      <c r="BH26" s="147">
        <f t="array" aca="1" ref="BH26" ca="1">SUM((BH$1&gt;='Gastos com Pessoal'!$E$113:$E$122)*(BH$1&lt;='Gastos com Pessoal'!$F$113:$F$122)*INDIRECT(CONCATENATE("'Encargos e Benefícios'!",$BW26))
*(IF('Gastos com Pessoal'!$G$113:$G$122&lt;=BH$1,('Gastos com Pessoal'!$H$113:$H$122)+1,1))
*(IF('Gastos com Pessoal'!$L$113:$L$122&lt;=BH$1,('Gastos com Pessoal'!$M$113:$M$122)+1,1))
*(IF('Gastos com Pessoal'!$Q$113:$Q$122&lt;=BH$1,('Gastos com Pessoal'!$R113:$R122)+1,1))
*(IF('Gastos com Pessoal'!$V$113:$V$122&lt;=BH$1,('Gastos com Pessoal'!$W$113:$W$122)+1,1))
*(IF('Gastos com Pessoal'!$AA$113:$AA$122&lt;=BH$1,('Gastos com Pessoal'!$AB$113:$AB$122)+1,1)))</f>
        <v>0</v>
      </c>
      <c r="BI26" s="147">
        <f t="array" aca="1" ref="BI26" ca="1">SUM((BI$1&gt;='Gastos com Pessoal'!$E$113:$E$122)*(BI$1&lt;='Gastos com Pessoal'!$F$113:$F$122)*INDIRECT(CONCATENATE("'Encargos e Benefícios'!",$BW26))
*(IF('Gastos com Pessoal'!$G$113:$G$122&lt;=BI$1,('Gastos com Pessoal'!$H$113:$H$122)+1,1))
*(IF('Gastos com Pessoal'!$L$113:$L$122&lt;=BI$1,('Gastos com Pessoal'!$M$113:$M$122)+1,1))
*(IF('Gastos com Pessoal'!$Q$113:$Q$122&lt;=BI$1,('Gastos com Pessoal'!$R113:$R122)+1,1))
*(IF('Gastos com Pessoal'!$V$113:$V$122&lt;=BI$1,('Gastos com Pessoal'!$W$113:$W$122)+1,1))
*(IF('Gastos com Pessoal'!$AA$113:$AA$122&lt;=BI$1,('Gastos com Pessoal'!$AB$113:$AB$122)+1,1)))</f>
        <v>0</v>
      </c>
      <c r="BJ26" s="147">
        <f t="array" aca="1" ref="BJ26" ca="1">SUM((BJ$1&gt;='Gastos com Pessoal'!$E$113:$E$122)*(BJ$1&lt;='Gastos com Pessoal'!$F$113:$F$122)*INDIRECT(CONCATENATE("'Encargos e Benefícios'!",$BW26))
*(IF('Gastos com Pessoal'!$G$113:$G$122&lt;=BJ$1,('Gastos com Pessoal'!$H$113:$H$122)+1,1))
*(IF('Gastos com Pessoal'!$L$113:$L$122&lt;=BJ$1,('Gastos com Pessoal'!$M$113:$M$122)+1,1))
*(IF('Gastos com Pessoal'!$Q$113:$Q$122&lt;=BJ$1,('Gastos com Pessoal'!$R113:$R122)+1,1))
*(IF('Gastos com Pessoal'!$V$113:$V$122&lt;=BJ$1,('Gastos com Pessoal'!$W$113:$W$122)+1,1))
*(IF('Gastos com Pessoal'!$AA$113:$AA$122&lt;=BJ$1,('Gastos com Pessoal'!$AB$113:$AB$122)+1,1)))</f>
        <v>0</v>
      </c>
      <c r="BK26" s="143">
        <f ca="1">SUM(C26:BJ26)</f>
        <v>80181.376000000018</v>
      </c>
      <c r="BL26" s="152">
        <f ca="1">IF($BK$134=0,0,BK26/$BK$134)</f>
        <v>3.8181607619929168E-3</v>
      </c>
      <c r="BU26" s="258" t="s">
        <v>169</v>
      </c>
      <c r="BV26" s="259"/>
      <c r="BW26" s="259" t="s">
        <v>183</v>
      </c>
      <c r="BX26" s="258"/>
      <c r="BY26" s="258" t="s">
        <v>159</v>
      </c>
      <c r="BZ26" s="258" t="s">
        <v>160</v>
      </c>
      <c r="CA26" s="258" t="s">
        <v>161</v>
      </c>
      <c r="CB26" s="258" t="s">
        <v>162</v>
      </c>
      <c r="CC26" s="258" t="s">
        <v>163</v>
      </c>
    </row>
    <row r="27" spans="1:81" s="98" customFormat="1" ht="23.25" customHeight="1">
      <c r="A27" s="31" t="s">
        <v>184</v>
      </c>
      <c r="B27" s="13" t="s">
        <v>185</v>
      </c>
      <c r="C27" s="147">
        <f t="array" aca="1" ref="C27" ca="1">SUM((C$1&gt;='Gastos com Pessoal'!$E$113:$E$122)*(C$1&lt;='Gastos com Pessoal'!$F$113:$F$122)*INDIRECT(CONCATENATE("'Encargos e Benefícios'!",$BW27)))
+SUM((C$1&gt;='Gastos com Pessoal'!$E$113:$E$122)*(C$1&lt;='Gastos com Pessoal'!$F$113:$F$122)*(IF('Gastos com Pessoal'!$G$113:$G$122&lt;=C$1,1,0))*INDIRECT(CONCATENATE("'Gastos com Pessoal'!",$BY27)))
+SUM((C$1&gt;='Gastos com Pessoal'!$E$113:$E$122)*(C$1&lt;='Gastos com Pessoal'!$F$113:$F$122)*(IF('Gastos com Pessoal'!$L$113:$L$122&lt;=C$1,1,0))*INDIRECT(CONCATENATE("'Gastos com Pessoal'!",$BZ27)))
+SUM((C$1&gt;='Gastos com Pessoal'!$E$113:$E$122)*(C$1&lt;='Gastos com Pessoal'!$F$113:$F$122)*(IF('Gastos com Pessoal'!$Q$113:$Q$122&lt;=C$1,1,0))*INDIRECT(CONCATENATE("'Gastos com Pessoal'!",$CA27)))
+SUM((C$1&gt;='Gastos com Pessoal'!$E$113:$E$122)*(C$1&lt;='Gastos com Pessoal'!$F$113:$F$122)*(IF('Gastos com Pessoal'!$V$113:$V$122&lt;=C$1,1,0))*INDIRECT(CONCATENATE("'Gastos com Pessoal'!",$CB27)))
+SUM((C$1&gt;='Gastos com Pessoal'!$E$113:$E$122)*(C$1&lt;='Gastos com Pessoal'!$F$113:$F$122)*(IF('Gastos com Pessoal'!$AA$113:$AA$122&lt;=C$1,1,0))*INDIRECT(CONCATENATE("'Gastos com Pessoal'!",$CC27)))</f>
        <v>0</v>
      </c>
      <c r="D27" s="147">
        <f t="array" aca="1" ref="D27" ca="1">SUM((D$1&gt;='Gastos com Pessoal'!$E$113:$E$122)*(D$1&lt;='Gastos com Pessoal'!$F$113:$F$122)*INDIRECT(CONCATENATE("'Encargos e Benefícios'!",$BW27)))
+SUM((D$1&gt;='Gastos com Pessoal'!$E$113:$E$122)*(D$1&lt;='Gastos com Pessoal'!$F$113:$F$122)*(IF('Gastos com Pessoal'!$G$113:$G$122&lt;=D$1,1,0))*INDIRECT(CONCATENATE("'Gastos com Pessoal'!",$BY27)))
+SUM((D$1&gt;='Gastos com Pessoal'!$E$113:$E$122)*(D$1&lt;='Gastos com Pessoal'!$F$113:$F$122)*(IF('Gastos com Pessoal'!$L$113:$L$122&lt;=D$1,1,0))*INDIRECT(CONCATENATE("'Gastos com Pessoal'!",$BZ27)))
+SUM((D$1&gt;='Gastos com Pessoal'!$E$113:$E$122)*(D$1&lt;='Gastos com Pessoal'!$F$113:$F$122)*(IF('Gastos com Pessoal'!$Q$113:$Q$122&lt;=D$1,1,0))*INDIRECT(CONCATENATE("'Gastos com Pessoal'!",$CA27)))
+SUM((D$1&gt;='Gastos com Pessoal'!$E$113:$E$122)*(D$1&lt;='Gastos com Pessoal'!$F$113:$F$122)*(IF('Gastos com Pessoal'!$V$113:$V$122&lt;=D$1,1,0))*INDIRECT(CONCATENATE("'Gastos com Pessoal'!",$CB27)))
+SUM((D$1&gt;='Gastos com Pessoal'!$E$113:$E$122)*(D$1&lt;='Gastos com Pessoal'!$F$113:$F$122)*(IF('Gastos com Pessoal'!$AA$113:$AA$122&lt;=D$1,1,0))*INDIRECT(CONCATENATE("'Gastos com Pessoal'!",$CC27)))</f>
        <v>0</v>
      </c>
      <c r="E27" s="147">
        <f t="array" aca="1" ref="E27" ca="1">SUM((E$1&gt;='Gastos com Pessoal'!$E$113:$E$122)*(E$1&lt;='Gastos com Pessoal'!$F$113:$F$122)*INDIRECT(CONCATENATE("'Encargos e Benefícios'!",$BW27)))
+SUM((E$1&gt;='Gastos com Pessoal'!$E$113:$E$122)*(E$1&lt;='Gastos com Pessoal'!$F$113:$F$122)*(IF('Gastos com Pessoal'!$G$113:$G$122&lt;=E$1,1,0))*INDIRECT(CONCATENATE("'Gastos com Pessoal'!",$BY27)))
+SUM((E$1&gt;='Gastos com Pessoal'!$E$113:$E$122)*(E$1&lt;='Gastos com Pessoal'!$F$113:$F$122)*(IF('Gastos com Pessoal'!$L$113:$L$122&lt;=E$1,1,0))*INDIRECT(CONCATENATE("'Gastos com Pessoal'!",$BZ27)))
+SUM((E$1&gt;='Gastos com Pessoal'!$E$113:$E$122)*(E$1&lt;='Gastos com Pessoal'!$F$113:$F$122)*(IF('Gastos com Pessoal'!$Q$113:$Q$122&lt;=E$1,1,0))*INDIRECT(CONCATENATE("'Gastos com Pessoal'!",$CA27)))
+SUM((E$1&gt;='Gastos com Pessoal'!$E$113:$E$122)*(E$1&lt;='Gastos com Pessoal'!$F$113:$F$122)*(IF('Gastos com Pessoal'!$V$113:$V$122&lt;=E$1,1,0))*INDIRECT(CONCATENATE("'Gastos com Pessoal'!",$CB27)))
+SUM((E$1&gt;='Gastos com Pessoal'!$E$113:$E$122)*(E$1&lt;='Gastos com Pessoal'!$F$113:$F$122)*(IF('Gastos com Pessoal'!$AA$113:$AA$122&lt;=E$1,1,0))*INDIRECT(CONCATENATE("'Gastos com Pessoal'!",$CC27)))</f>
        <v>200</v>
      </c>
      <c r="F27" s="147">
        <f t="array" aca="1" ref="F27" ca="1">SUM((F$1&gt;='Gastos com Pessoal'!$E$113:$E$122)*(F$1&lt;='Gastos com Pessoal'!$F$113:$F$122)*INDIRECT(CONCATENATE("'Encargos e Benefícios'!",$BW27)))
+SUM((F$1&gt;='Gastos com Pessoal'!$E$113:$E$122)*(F$1&lt;='Gastos com Pessoal'!$F$113:$F$122)*(IF('Gastos com Pessoal'!$G$113:$G$122&lt;=F$1,1,0))*INDIRECT(CONCATENATE("'Gastos com Pessoal'!",$BY27)))
+SUM((F$1&gt;='Gastos com Pessoal'!$E$113:$E$122)*(F$1&lt;='Gastos com Pessoal'!$F$113:$F$122)*(IF('Gastos com Pessoal'!$L$113:$L$122&lt;=F$1,1,0))*INDIRECT(CONCATENATE("'Gastos com Pessoal'!",$BZ27)))
+SUM((F$1&gt;='Gastos com Pessoal'!$E$113:$E$122)*(F$1&lt;='Gastos com Pessoal'!$F$113:$F$122)*(IF('Gastos com Pessoal'!$Q$113:$Q$122&lt;=F$1,1,0))*INDIRECT(CONCATENATE("'Gastos com Pessoal'!",$CA27)))
+SUM((F$1&gt;='Gastos com Pessoal'!$E$113:$E$122)*(F$1&lt;='Gastos com Pessoal'!$F$113:$F$122)*(IF('Gastos com Pessoal'!$V$113:$V$122&lt;=F$1,1,0))*INDIRECT(CONCATENATE("'Gastos com Pessoal'!",$CB27)))
+SUM((F$1&gt;='Gastos com Pessoal'!$E$113:$E$122)*(F$1&lt;='Gastos com Pessoal'!$F$113:$F$122)*(IF('Gastos com Pessoal'!$AA$113:$AA$122&lt;=F$1,1,0))*INDIRECT(CONCATENATE("'Gastos com Pessoal'!",$CC27)))</f>
        <v>200</v>
      </c>
      <c r="G27" s="147">
        <f t="array" aca="1" ref="G27" ca="1">SUM((G$1&gt;='Gastos com Pessoal'!$E$113:$E$122)*(G$1&lt;='Gastos com Pessoal'!$F$113:$F$122)*INDIRECT(CONCATENATE("'Encargos e Benefícios'!",$BW27)))
+SUM((G$1&gt;='Gastos com Pessoal'!$E$113:$E$122)*(G$1&lt;='Gastos com Pessoal'!$F$113:$F$122)*(IF('Gastos com Pessoal'!$G$113:$G$122&lt;=G$1,1,0))*INDIRECT(CONCATENATE("'Gastos com Pessoal'!",$BY27)))
+SUM((G$1&gt;='Gastos com Pessoal'!$E$113:$E$122)*(G$1&lt;='Gastos com Pessoal'!$F$113:$F$122)*(IF('Gastos com Pessoal'!$L$113:$L$122&lt;=G$1,1,0))*INDIRECT(CONCATENATE("'Gastos com Pessoal'!",$BZ27)))
+SUM((G$1&gt;='Gastos com Pessoal'!$E$113:$E$122)*(G$1&lt;='Gastos com Pessoal'!$F$113:$F$122)*(IF('Gastos com Pessoal'!$Q$113:$Q$122&lt;=G$1,1,0))*INDIRECT(CONCATENATE("'Gastos com Pessoal'!",$CA27)))
+SUM((G$1&gt;='Gastos com Pessoal'!$E$113:$E$122)*(G$1&lt;='Gastos com Pessoal'!$F$113:$F$122)*(IF('Gastos com Pessoal'!$V$113:$V$122&lt;=G$1,1,0))*INDIRECT(CONCATENATE("'Gastos com Pessoal'!",$CB27)))
+SUM((G$1&gt;='Gastos com Pessoal'!$E$113:$E$122)*(G$1&lt;='Gastos com Pessoal'!$F$113:$F$122)*(IF('Gastos com Pessoal'!$AA$113:$AA$122&lt;=G$1,1,0))*INDIRECT(CONCATENATE("'Gastos com Pessoal'!",$CC27)))</f>
        <v>200</v>
      </c>
      <c r="H27" s="147">
        <f t="array" aca="1" ref="H27" ca="1">SUM((H$1&gt;='Gastos com Pessoal'!$E$113:$E$122)*(H$1&lt;='Gastos com Pessoal'!$F$113:$F$122)*INDIRECT(CONCATENATE("'Encargos e Benefícios'!",$BW27)))
+SUM((H$1&gt;='Gastos com Pessoal'!$E$113:$E$122)*(H$1&lt;='Gastos com Pessoal'!$F$113:$F$122)*(IF('Gastos com Pessoal'!$G$113:$G$122&lt;=H$1,1,0))*INDIRECT(CONCATENATE("'Gastos com Pessoal'!",$BY27)))
+SUM((H$1&gt;='Gastos com Pessoal'!$E$113:$E$122)*(H$1&lt;='Gastos com Pessoal'!$F$113:$F$122)*(IF('Gastos com Pessoal'!$L$113:$L$122&lt;=H$1,1,0))*INDIRECT(CONCATENATE("'Gastos com Pessoal'!",$BZ27)))
+SUM((H$1&gt;='Gastos com Pessoal'!$E$113:$E$122)*(H$1&lt;='Gastos com Pessoal'!$F$113:$F$122)*(IF('Gastos com Pessoal'!$Q$113:$Q$122&lt;=H$1,1,0))*INDIRECT(CONCATENATE("'Gastos com Pessoal'!",$CA27)))
+SUM((H$1&gt;='Gastos com Pessoal'!$E$113:$E$122)*(H$1&lt;='Gastos com Pessoal'!$F$113:$F$122)*(IF('Gastos com Pessoal'!$V$113:$V$122&lt;=H$1,1,0))*INDIRECT(CONCATENATE("'Gastos com Pessoal'!",$CB27)))
+SUM((H$1&gt;='Gastos com Pessoal'!$E$113:$E$122)*(H$1&lt;='Gastos com Pessoal'!$F$113:$F$122)*(IF('Gastos com Pessoal'!$AA$113:$AA$122&lt;=H$1,1,0))*INDIRECT(CONCATENATE("'Gastos com Pessoal'!",$CC27)))</f>
        <v>200</v>
      </c>
      <c r="I27" s="147">
        <f t="array" aca="1" ref="I27" ca="1">SUM((I$1&gt;='Gastos com Pessoal'!$E$113:$E$122)*(I$1&lt;='Gastos com Pessoal'!$F$113:$F$122)*INDIRECT(CONCATENATE("'Encargos e Benefícios'!",$BW27)))
+SUM((I$1&gt;='Gastos com Pessoal'!$E$113:$E$122)*(I$1&lt;='Gastos com Pessoal'!$F$113:$F$122)*(IF('Gastos com Pessoal'!$G$113:$G$122&lt;=I$1,1,0))*INDIRECT(CONCATENATE("'Gastos com Pessoal'!",$BY27)))
+SUM((I$1&gt;='Gastos com Pessoal'!$E$113:$E$122)*(I$1&lt;='Gastos com Pessoal'!$F$113:$F$122)*(IF('Gastos com Pessoal'!$L$113:$L$122&lt;=I$1,1,0))*INDIRECT(CONCATENATE("'Gastos com Pessoal'!",$BZ27)))
+SUM((I$1&gt;='Gastos com Pessoal'!$E$113:$E$122)*(I$1&lt;='Gastos com Pessoal'!$F$113:$F$122)*(IF('Gastos com Pessoal'!$Q$113:$Q$122&lt;=I$1,1,0))*INDIRECT(CONCATENATE("'Gastos com Pessoal'!",$CA27)))
+SUM((I$1&gt;='Gastos com Pessoal'!$E$113:$E$122)*(I$1&lt;='Gastos com Pessoal'!$F$113:$F$122)*(IF('Gastos com Pessoal'!$V$113:$V$122&lt;=I$1,1,0))*INDIRECT(CONCATENATE("'Gastos com Pessoal'!",$CB27)))
+SUM((I$1&gt;='Gastos com Pessoal'!$E$113:$E$122)*(I$1&lt;='Gastos com Pessoal'!$F$113:$F$122)*(IF('Gastos com Pessoal'!$AA$113:$AA$122&lt;=I$1,1,0))*INDIRECT(CONCATENATE("'Gastos com Pessoal'!",$CC27)))</f>
        <v>200</v>
      </c>
      <c r="J27" s="147">
        <f t="array" aca="1" ref="J27" ca="1">SUM((J$1&gt;='Gastos com Pessoal'!$E$113:$E$122)*(J$1&lt;='Gastos com Pessoal'!$F$113:$F$122)*INDIRECT(CONCATENATE("'Encargos e Benefícios'!",$BW27)))
+SUM((J$1&gt;='Gastos com Pessoal'!$E$113:$E$122)*(J$1&lt;='Gastos com Pessoal'!$F$113:$F$122)*(IF('Gastos com Pessoal'!$G$113:$G$122&lt;=J$1,1,0))*INDIRECT(CONCATENATE("'Gastos com Pessoal'!",$BY27)))
+SUM((J$1&gt;='Gastos com Pessoal'!$E$113:$E$122)*(J$1&lt;='Gastos com Pessoal'!$F$113:$F$122)*(IF('Gastos com Pessoal'!$L$113:$L$122&lt;=J$1,1,0))*INDIRECT(CONCATENATE("'Gastos com Pessoal'!",$BZ27)))
+SUM((J$1&gt;='Gastos com Pessoal'!$E$113:$E$122)*(J$1&lt;='Gastos com Pessoal'!$F$113:$F$122)*(IF('Gastos com Pessoal'!$Q$113:$Q$122&lt;=J$1,1,0))*INDIRECT(CONCATENATE("'Gastos com Pessoal'!",$CA27)))
+SUM((J$1&gt;='Gastos com Pessoal'!$E$113:$E$122)*(J$1&lt;='Gastos com Pessoal'!$F$113:$F$122)*(IF('Gastos com Pessoal'!$V$113:$V$122&lt;=J$1,1,0))*INDIRECT(CONCATENATE("'Gastos com Pessoal'!",$CB27)))
+SUM((J$1&gt;='Gastos com Pessoal'!$E$113:$E$122)*(J$1&lt;='Gastos com Pessoal'!$F$113:$F$122)*(IF('Gastos com Pessoal'!$AA$113:$AA$122&lt;=J$1,1,0))*INDIRECT(CONCATENATE("'Gastos com Pessoal'!",$CC27)))</f>
        <v>200</v>
      </c>
      <c r="K27" s="147">
        <f t="array" aca="1" ref="K27" ca="1">SUM((K$1&gt;='Gastos com Pessoal'!$E$113:$E$122)*(K$1&lt;='Gastos com Pessoal'!$F$113:$F$122)*INDIRECT(CONCATENATE("'Encargos e Benefícios'!",$BW27)))
+SUM((K$1&gt;='Gastos com Pessoal'!$E$113:$E$122)*(K$1&lt;='Gastos com Pessoal'!$F$113:$F$122)*(IF('Gastos com Pessoal'!$G$113:$G$122&lt;=K$1,1,0))*INDIRECT(CONCATENATE("'Gastos com Pessoal'!",$BY27)))
+SUM((K$1&gt;='Gastos com Pessoal'!$E$113:$E$122)*(K$1&lt;='Gastos com Pessoal'!$F$113:$F$122)*(IF('Gastos com Pessoal'!$L$113:$L$122&lt;=K$1,1,0))*INDIRECT(CONCATENATE("'Gastos com Pessoal'!",$BZ27)))
+SUM((K$1&gt;='Gastos com Pessoal'!$E$113:$E$122)*(K$1&lt;='Gastos com Pessoal'!$F$113:$F$122)*(IF('Gastos com Pessoal'!$Q$113:$Q$122&lt;=K$1,1,0))*INDIRECT(CONCATENATE("'Gastos com Pessoal'!",$CA27)))
+SUM((K$1&gt;='Gastos com Pessoal'!$E$113:$E$122)*(K$1&lt;='Gastos com Pessoal'!$F$113:$F$122)*(IF('Gastos com Pessoal'!$V$113:$V$122&lt;=K$1,1,0))*INDIRECT(CONCATENATE("'Gastos com Pessoal'!",$CB27)))
+SUM((K$1&gt;='Gastos com Pessoal'!$E$113:$E$122)*(K$1&lt;='Gastos com Pessoal'!$F$113:$F$122)*(IF('Gastos com Pessoal'!$AA$113:$AA$122&lt;=K$1,1,0))*INDIRECT(CONCATENATE("'Gastos com Pessoal'!",$CC27)))</f>
        <v>200</v>
      </c>
      <c r="L27" s="147">
        <f t="array" aca="1" ref="L27" ca="1">SUM((L$1&gt;='Gastos com Pessoal'!$E$113:$E$122)*(L$1&lt;='Gastos com Pessoal'!$F$113:$F$122)*INDIRECT(CONCATENATE("'Encargos e Benefícios'!",$BW27)))
+SUM((L$1&gt;='Gastos com Pessoal'!$E$113:$E$122)*(L$1&lt;='Gastos com Pessoal'!$F$113:$F$122)*(IF('Gastos com Pessoal'!$G$113:$G$122&lt;=L$1,1,0))*INDIRECT(CONCATENATE("'Gastos com Pessoal'!",$BY27)))
+SUM((L$1&gt;='Gastos com Pessoal'!$E$113:$E$122)*(L$1&lt;='Gastos com Pessoal'!$F$113:$F$122)*(IF('Gastos com Pessoal'!$L$113:$L$122&lt;=L$1,1,0))*INDIRECT(CONCATENATE("'Gastos com Pessoal'!",$BZ27)))
+SUM((L$1&gt;='Gastos com Pessoal'!$E$113:$E$122)*(L$1&lt;='Gastos com Pessoal'!$F$113:$F$122)*(IF('Gastos com Pessoal'!$Q$113:$Q$122&lt;=L$1,1,0))*INDIRECT(CONCATENATE("'Gastos com Pessoal'!",$CA27)))
+SUM((L$1&gt;='Gastos com Pessoal'!$E$113:$E$122)*(L$1&lt;='Gastos com Pessoal'!$F$113:$F$122)*(IF('Gastos com Pessoal'!$V$113:$V$122&lt;=L$1,1,0))*INDIRECT(CONCATENATE("'Gastos com Pessoal'!",$CB27)))
+SUM((L$1&gt;='Gastos com Pessoal'!$E$113:$E$122)*(L$1&lt;='Gastos com Pessoal'!$F$113:$F$122)*(IF('Gastos com Pessoal'!$AA$113:$AA$122&lt;=L$1,1,0))*INDIRECT(CONCATENATE("'Gastos com Pessoal'!",$CC27)))</f>
        <v>200</v>
      </c>
      <c r="M27" s="147">
        <f t="array" aca="1" ref="M27" ca="1">SUM((M$1&gt;='Gastos com Pessoal'!$E$113:$E$122)*(M$1&lt;='Gastos com Pessoal'!$F$113:$F$122)*INDIRECT(CONCATENATE("'Encargos e Benefícios'!",$BW27)))
+SUM((M$1&gt;='Gastos com Pessoal'!$E$113:$E$122)*(M$1&lt;='Gastos com Pessoal'!$F$113:$F$122)*(IF('Gastos com Pessoal'!$G$113:$G$122&lt;=M$1,1,0))*INDIRECT(CONCATENATE("'Gastos com Pessoal'!",$BY27)))
+SUM((M$1&gt;='Gastos com Pessoal'!$E$113:$E$122)*(M$1&lt;='Gastos com Pessoal'!$F$113:$F$122)*(IF('Gastos com Pessoal'!$L$113:$L$122&lt;=M$1,1,0))*INDIRECT(CONCATENATE("'Gastos com Pessoal'!",$BZ27)))
+SUM((M$1&gt;='Gastos com Pessoal'!$E$113:$E$122)*(M$1&lt;='Gastos com Pessoal'!$F$113:$F$122)*(IF('Gastos com Pessoal'!$Q$113:$Q$122&lt;=M$1,1,0))*INDIRECT(CONCATENATE("'Gastos com Pessoal'!",$CA27)))
+SUM((M$1&gt;='Gastos com Pessoal'!$E$113:$E$122)*(M$1&lt;='Gastos com Pessoal'!$F$113:$F$122)*(IF('Gastos com Pessoal'!$V$113:$V$122&lt;=M$1,1,0))*INDIRECT(CONCATENATE("'Gastos com Pessoal'!",$CB27)))
+SUM((M$1&gt;='Gastos com Pessoal'!$E$113:$E$122)*(M$1&lt;='Gastos com Pessoal'!$F$113:$F$122)*(IF('Gastos com Pessoal'!$AA$113:$AA$122&lt;=M$1,1,0))*INDIRECT(CONCATENATE("'Gastos com Pessoal'!",$CC27)))</f>
        <v>200</v>
      </c>
      <c r="N27" s="147">
        <f t="array" aca="1" ref="N27" ca="1">SUM((N$1&gt;='Gastos com Pessoal'!$E$113:$E$122)*(N$1&lt;='Gastos com Pessoal'!$F$113:$F$122)*INDIRECT(CONCATENATE("'Encargos e Benefícios'!",$BW27)))
+SUM((N$1&gt;='Gastos com Pessoal'!$E$113:$E$122)*(N$1&lt;='Gastos com Pessoal'!$F$113:$F$122)*(IF('Gastos com Pessoal'!$G$113:$G$122&lt;=N$1,1,0))*INDIRECT(CONCATENATE("'Gastos com Pessoal'!",$BY27)))
+SUM((N$1&gt;='Gastos com Pessoal'!$E$113:$E$122)*(N$1&lt;='Gastos com Pessoal'!$F$113:$F$122)*(IF('Gastos com Pessoal'!$L$113:$L$122&lt;=N$1,1,0))*INDIRECT(CONCATENATE("'Gastos com Pessoal'!",$BZ27)))
+SUM((N$1&gt;='Gastos com Pessoal'!$E$113:$E$122)*(N$1&lt;='Gastos com Pessoal'!$F$113:$F$122)*(IF('Gastos com Pessoal'!$Q$113:$Q$122&lt;=N$1,1,0))*INDIRECT(CONCATENATE("'Gastos com Pessoal'!",$CA27)))
+SUM((N$1&gt;='Gastos com Pessoal'!$E$113:$E$122)*(N$1&lt;='Gastos com Pessoal'!$F$113:$F$122)*(IF('Gastos com Pessoal'!$V$113:$V$122&lt;=N$1,1,0))*INDIRECT(CONCATENATE("'Gastos com Pessoal'!",$CB27)))
+SUM((N$1&gt;='Gastos com Pessoal'!$E$113:$E$122)*(N$1&lt;='Gastos com Pessoal'!$F$113:$F$122)*(IF('Gastos com Pessoal'!$AA$113:$AA$122&lt;=N$1,1,0))*INDIRECT(CONCATENATE("'Gastos com Pessoal'!",$CC27)))</f>
        <v>200</v>
      </c>
      <c r="O27" s="147">
        <f t="array" aca="1" ref="O27" ca="1">SUM((O$1&gt;='Gastos com Pessoal'!$E$113:$E$122)*(O$1&lt;='Gastos com Pessoal'!$F$113:$F$122)*INDIRECT(CONCATENATE("'Encargos e Benefícios'!",$BW27)))
+SUM((O$1&gt;='Gastos com Pessoal'!$E$113:$E$122)*(O$1&lt;='Gastos com Pessoal'!$F$113:$F$122)*(IF('Gastos com Pessoal'!$G$113:$G$122&lt;=O$1,1,0))*INDIRECT(CONCATENATE("'Gastos com Pessoal'!",$BY27)))
+SUM((O$1&gt;='Gastos com Pessoal'!$E$113:$E$122)*(O$1&lt;='Gastos com Pessoal'!$F$113:$F$122)*(IF('Gastos com Pessoal'!$L$113:$L$122&lt;=O$1,1,0))*INDIRECT(CONCATENATE("'Gastos com Pessoal'!",$BZ27)))
+SUM((O$1&gt;='Gastos com Pessoal'!$E$113:$E$122)*(O$1&lt;='Gastos com Pessoal'!$F$113:$F$122)*(IF('Gastos com Pessoal'!$Q$113:$Q$122&lt;=O$1,1,0))*INDIRECT(CONCATENATE("'Gastos com Pessoal'!",$CA27)))
+SUM((O$1&gt;='Gastos com Pessoal'!$E$113:$E$122)*(O$1&lt;='Gastos com Pessoal'!$F$113:$F$122)*(IF('Gastos com Pessoal'!$V$113:$V$122&lt;=O$1,1,0))*INDIRECT(CONCATENATE("'Gastos com Pessoal'!",$CB27)))
+SUM((O$1&gt;='Gastos com Pessoal'!$E$113:$E$122)*(O$1&lt;='Gastos com Pessoal'!$F$113:$F$122)*(IF('Gastos com Pessoal'!$AA$113:$AA$122&lt;=O$1,1,0))*INDIRECT(CONCATENATE("'Gastos com Pessoal'!",$CC27)))</f>
        <v>200</v>
      </c>
      <c r="P27" s="147">
        <f t="array" aca="1" ref="P27" ca="1">SUM((P$1&gt;='Gastos com Pessoal'!$E$113:$E$122)*(P$1&lt;='Gastos com Pessoal'!$F$113:$F$122)*INDIRECT(CONCATENATE("'Encargos e Benefícios'!",$BW27)))
+SUM((P$1&gt;='Gastos com Pessoal'!$E$113:$E$122)*(P$1&lt;='Gastos com Pessoal'!$F$113:$F$122)*(IF('Gastos com Pessoal'!$G$113:$G$122&lt;=P$1,1,0))*INDIRECT(CONCATENATE("'Gastos com Pessoal'!",$BY27)))
+SUM((P$1&gt;='Gastos com Pessoal'!$E$113:$E$122)*(P$1&lt;='Gastos com Pessoal'!$F$113:$F$122)*(IF('Gastos com Pessoal'!$L$113:$L$122&lt;=P$1,1,0))*INDIRECT(CONCATENATE("'Gastos com Pessoal'!",$BZ27)))
+SUM((P$1&gt;='Gastos com Pessoal'!$E$113:$E$122)*(P$1&lt;='Gastos com Pessoal'!$F$113:$F$122)*(IF('Gastos com Pessoal'!$Q$113:$Q$122&lt;=P$1,1,0))*INDIRECT(CONCATENATE("'Gastos com Pessoal'!",$CA27)))
+SUM((P$1&gt;='Gastos com Pessoal'!$E$113:$E$122)*(P$1&lt;='Gastos com Pessoal'!$F$113:$F$122)*(IF('Gastos com Pessoal'!$V$113:$V$122&lt;=P$1,1,0))*INDIRECT(CONCATENATE("'Gastos com Pessoal'!",$CB27)))
+SUM((P$1&gt;='Gastos com Pessoal'!$E$113:$E$122)*(P$1&lt;='Gastos com Pessoal'!$F$113:$F$122)*(IF('Gastos com Pessoal'!$AA$113:$AA$122&lt;=P$1,1,0))*INDIRECT(CONCATENATE("'Gastos com Pessoal'!",$CC27)))</f>
        <v>200</v>
      </c>
      <c r="Q27" s="147">
        <f t="array" aca="1" ref="Q27" ca="1">SUM((Q$1&gt;='Gastos com Pessoal'!$E$113:$E$122)*(Q$1&lt;='Gastos com Pessoal'!$F$113:$F$122)*INDIRECT(CONCATENATE("'Encargos e Benefícios'!",$BW27)))
+SUM((Q$1&gt;='Gastos com Pessoal'!$E$113:$E$122)*(Q$1&lt;='Gastos com Pessoal'!$F$113:$F$122)*(IF('Gastos com Pessoal'!$G$113:$G$122&lt;=Q$1,1,0))*INDIRECT(CONCATENATE("'Gastos com Pessoal'!",$BY27)))
+SUM((Q$1&gt;='Gastos com Pessoal'!$E$113:$E$122)*(Q$1&lt;='Gastos com Pessoal'!$F$113:$F$122)*(IF('Gastos com Pessoal'!$L$113:$L$122&lt;=Q$1,1,0))*INDIRECT(CONCATENATE("'Gastos com Pessoal'!",$BZ27)))
+SUM((Q$1&gt;='Gastos com Pessoal'!$E$113:$E$122)*(Q$1&lt;='Gastos com Pessoal'!$F$113:$F$122)*(IF('Gastos com Pessoal'!$Q$113:$Q$122&lt;=Q$1,1,0))*INDIRECT(CONCATENATE("'Gastos com Pessoal'!",$CA27)))
+SUM((Q$1&gt;='Gastos com Pessoal'!$E$113:$E$122)*(Q$1&lt;='Gastos com Pessoal'!$F$113:$F$122)*(IF('Gastos com Pessoal'!$V$113:$V$122&lt;=Q$1,1,0))*INDIRECT(CONCATENATE("'Gastos com Pessoal'!",$CB27)))
+SUM((Q$1&gt;='Gastos com Pessoal'!$E$113:$E$122)*(Q$1&lt;='Gastos com Pessoal'!$F$113:$F$122)*(IF('Gastos com Pessoal'!$AA$113:$AA$122&lt;=Q$1,1,0))*INDIRECT(CONCATENATE("'Gastos com Pessoal'!",$CC27)))</f>
        <v>212</v>
      </c>
      <c r="R27" s="147">
        <f t="array" aca="1" ref="R27" ca="1">SUM((R$1&gt;='Gastos com Pessoal'!$E$113:$E$122)*(R$1&lt;='Gastos com Pessoal'!$F$113:$F$122)*INDIRECT(CONCATENATE("'Encargos e Benefícios'!",$BW27)))
+SUM((R$1&gt;='Gastos com Pessoal'!$E$113:$E$122)*(R$1&lt;='Gastos com Pessoal'!$F$113:$F$122)*(IF('Gastos com Pessoal'!$G$113:$G$122&lt;=R$1,1,0))*INDIRECT(CONCATENATE("'Gastos com Pessoal'!",$BY27)))
+SUM((R$1&gt;='Gastos com Pessoal'!$E$113:$E$122)*(R$1&lt;='Gastos com Pessoal'!$F$113:$F$122)*(IF('Gastos com Pessoal'!$L$113:$L$122&lt;=R$1,1,0))*INDIRECT(CONCATENATE("'Gastos com Pessoal'!",$BZ27)))
+SUM((R$1&gt;='Gastos com Pessoal'!$E$113:$E$122)*(R$1&lt;='Gastos com Pessoal'!$F$113:$F$122)*(IF('Gastos com Pessoal'!$Q$113:$Q$122&lt;=R$1,1,0))*INDIRECT(CONCATENATE("'Gastos com Pessoal'!",$CA27)))
+SUM((R$1&gt;='Gastos com Pessoal'!$E$113:$E$122)*(R$1&lt;='Gastos com Pessoal'!$F$113:$F$122)*(IF('Gastos com Pessoal'!$V$113:$V$122&lt;=R$1,1,0))*INDIRECT(CONCATENATE("'Gastos com Pessoal'!",$CB27)))
+SUM((R$1&gt;='Gastos com Pessoal'!$E$113:$E$122)*(R$1&lt;='Gastos com Pessoal'!$F$113:$F$122)*(IF('Gastos com Pessoal'!$AA$113:$AA$122&lt;=R$1,1,0))*INDIRECT(CONCATENATE("'Gastos com Pessoal'!",$CC27)))</f>
        <v>212</v>
      </c>
      <c r="S27" s="147">
        <f t="array" aca="1" ref="S27" ca="1">SUM((S$1&gt;='Gastos com Pessoal'!$E$113:$E$122)*(S$1&lt;='Gastos com Pessoal'!$F$113:$F$122)*INDIRECT(CONCATENATE("'Encargos e Benefícios'!",$BW27)))
+SUM((S$1&gt;='Gastos com Pessoal'!$E$113:$E$122)*(S$1&lt;='Gastos com Pessoal'!$F$113:$F$122)*(IF('Gastos com Pessoal'!$G$113:$G$122&lt;=S$1,1,0))*INDIRECT(CONCATENATE("'Gastos com Pessoal'!",$BY27)))
+SUM((S$1&gt;='Gastos com Pessoal'!$E$113:$E$122)*(S$1&lt;='Gastos com Pessoal'!$F$113:$F$122)*(IF('Gastos com Pessoal'!$L$113:$L$122&lt;=S$1,1,0))*INDIRECT(CONCATENATE("'Gastos com Pessoal'!",$BZ27)))
+SUM((S$1&gt;='Gastos com Pessoal'!$E$113:$E$122)*(S$1&lt;='Gastos com Pessoal'!$F$113:$F$122)*(IF('Gastos com Pessoal'!$Q$113:$Q$122&lt;=S$1,1,0))*INDIRECT(CONCATENATE("'Gastos com Pessoal'!",$CA27)))
+SUM((S$1&gt;='Gastos com Pessoal'!$E$113:$E$122)*(S$1&lt;='Gastos com Pessoal'!$F$113:$F$122)*(IF('Gastos com Pessoal'!$V$113:$V$122&lt;=S$1,1,0))*INDIRECT(CONCATENATE("'Gastos com Pessoal'!",$CB27)))
+SUM((S$1&gt;='Gastos com Pessoal'!$E$113:$E$122)*(S$1&lt;='Gastos com Pessoal'!$F$113:$F$122)*(IF('Gastos com Pessoal'!$AA$113:$AA$122&lt;=S$1,1,0))*INDIRECT(CONCATENATE("'Gastos com Pessoal'!",$CC27)))</f>
        <v>212</v>
      </c>
      <c r="T27" s="147">
        <f t="array" aca="1" ref="T27" ca="1">SUM((T$1&gt;='Gastos com Pessoal'!$E$113:$E$122)*(T$1&lt;='Gastos com Pessoal'!$F$113:$F$122)*INDIRECT(CONCATENATE("'Encargos e Benefícios'!",$BW27)))
+SUM((T$1&gt;='Gastos com Pessoal'!$E$113:$E$122)*(T$1&lt;='Gastos com Pessoal'!$F$113:$F$122)*(IF('Gastos com Pessoal'!$G$113:$G$122&lt;=T$1,1,0))*INDIRECT(CONCATENATE("'Gastos com Pessoal'!",$BY27)))
+SUM((T$1&gt;='Gastos com Pessoal'!$E$113:$E$122)*(T$1&lt;='Gastos com Pessoal'!$F$113:$F$122)*(IF('Gastos com Pessoal'!$L$113:$L$122&lt;=T$1,1,0))*INDIRECT(CONCATENATE("'Gastos com Pessoal'!",$BZ27)))
+SUM((T$1&gt;='Gastos com Pessoal'!$E$113:$E$122)*(T$1&lt;='Gastos com Pessoal'!$F$113:$F$122)*(IF('Gastos com Pessoal'!$Q$113:$Q$122&lt;=T$1,1,0))*INDIRECT(CONCATENATE("'Gastos com Pessoal'!",$CA27)))
+SUM((T$1&gt;='Gastos com Pessoal'!$E$113:$E$122)*(T$1&lt;='Gastos com Pessoal'!$F$113:$F$122)*(IF('Gastos com Pessoal'!$V$113:$V$122&lt;=T$1,1,0))*INDIRECT(CONCATENATE("'Gastos com Pessoal'!",$CB27)))
+SUM((T$1&gt;='Gastos com Pessoal'!$E$113:$E$122)*(T$1&lt;='Gastos com Pessoal'!$F$113:$F$122)*(IF('Gastos com Pessoal'!$AA$113:$AA$122&lt;=T$1,1,0))*INDIRECT(CONCATENATE("'Gastos com Pessoal'!",$CC27)))</f>
        <v>212</v>
      </c>
      <c r="U27" s="147">
        <f t="array" aca="1" ref="U27" ca="1">SUM((U$1&gt;='Gastos com Pessoal'!$E$113:$E$122)*(U$1&lt;='Gastos com Pessoal'!$F$113:$F$122)*INDIRECT(CONCATENATE("'Encargos e Benefícios'!",$BW27)))
+SUM((U$1&gt;='Gastos com Pessoal'!$E$113:$E$122)*(U$1&lt;='Gastos com Pessoal'!$F$113:$F$122)*(IF('Gastos com Pessoal'!$G$113:$G$122&lt;=U$1,1,0))*INDIRECT(CONCATENATE("'Gastos com Pessoal'!",$BY27)))
+SUM((U$1&gt;='Gastos com Pessoal'!$E$113:$E$122)*(U$1&lt;='Gastos com Pessoal'!$F$113:$F$122)*(IF('Gastos com Pessoal'!$L$113:$L$122&lt;=U$1,1,0))*INDIRECT(CONCATENATE("'Gastos com Pessoal'!",$BZ27)))
+SUM((U$1&gt;='Gastos com Pessoal'!$E$113:$E$122)*(U$1&lt;='Gastos com Pessoal'!$F$113:$F$122)*(IF('Gastos com Pessoal'!$Q$113:$Q$122&lt;=U$1,1,0))*INDIRECT(CONCATENATE("'Gastos com Pessoal'!",$CA27)))
+SUM((U$1&gt;='Gastos com Pessoal'!$E$113:$E$122)*(U$1&lt;='Gastos com Pessoal'!$F$113:$F$122)*(IF('Gastos com Pessoal'!$V$113:$V$122&lt;=U$1,1,0))*INDIRECT(CONCATENATE("'Gastos com Pessoal'!",$CB27)))
+SUM((U$1&gt;='Gastos com Pessoal'!$E$113:$E$122)*(U$1&lt;='Gastos com Pessoal'!$F$113:$F$122)*(IF('Gastos com Pessoal'!$AA$113:$AA$122&lt;=U$1,1,0))*INDIRECT(CONCATENATE("'Gastos com Pessoal'!",$CC27)))</f>
        <v>212</v>
      </c>
      <c r="V27" s="147">
        <f t="array" aca="1" ref="V27" ca="1">SUM((V$1&gt;='Gastos com Pessoal'!$E$113:$E$122)*(V$1&lt;='Gastos com Pessoal'!$F$113:$F$122)*INDIRECT(CONCATENATE("'Encargos e Benefícios'!",$BW27)))
+SUM((V$1&gt;='Gastos com Pessoal'!$E$113:$E$122)*(V$1&lt;='Gastos com Pessoal'!$F$113:$F$122)*(IF('Gastos com Pessoal'!$G$113:$G$122&lt;=V$1,1,0))*INDIRECT(CONCATENATE("'Gastos com Pessoal'!",$BY27)))
+SUM((V$1&gt;='Gastos com Pessoal'!$E$113:$E$122)*(V$1&lt;='Gastos com Pessoal'!$F$113:$F$122)*(IF('Gastos com Pessoal'!$L$113:$L$122&lt;=V$1,1,0))*INDIRECT(CONCATENATE("'Gastos com Pessoal'!",$BZ27)))
+SUM((V$1&gt;='Gastos com Pessoal'!$E$113:$E$122)*(V$1&lt;='Gastos com Pessoal'!$F$113:$F$122)*(IF('Gastos com Pessoal'!$Q$113:$Q$122&lt;=V$1,1,0))*INDIRECT(CONCATENATE("'Gastos com Pessoal'!",$CA27)))
+SUM((V$1&gt;='Gastos com Pessoal'!$E$113:$E$122)*(V$1&lt;='Gastos com Pessoal'!$F$113:$F$122)*(IF('Gastos com Pessoal'!$V$113:$V$122&lt;=V$1,1,0))*INDIRECT(CONCATENATE("'Gastos com Pessoal'!",$CB27)))
+SUM((V$1&gt;='Gastos com Pessoal'!$E$113:$E$122)*(V$1&lt;='Gastos com Pessoal'!$F$113:$F$122)*(IF('Gastos com Pessoal'!$AA$113:$AA$122&lt;=V$1,1,0))*INDIRECT(CONCATENATE("'Gastos com Pessoal'!",$CC27)))</f>
        <v>212</v>
      </c>
      <c r="W27" s="147">
        <f t="array" aca="1" ref="W27" ca="1">SUM((W$1&gt;='Gastos com Pessoal'!$E$113:$E$122)*(W$1&lt;='Gastos com Pessoal'!$F$113:$F$122)*INDIRECT(CONCATENATE("'Encargos e Benefícios'!",$BW27)))
+SUM((W$1&gt;='Gastos com Pessoal'!$E$113:$E$122)*(W$1&lt;='Gastos com Pessoal'!$F$113:$F$122)*(IF('Gastos com Pessoal'!$G$113:$G$122&lt;=W$1,1,0))*INDIRECT(CONCATENATE("'Gastos com Pessoal'!",$BY27)))
+SUM((W$1&gt;='Gastos com Pessoal'!$E$113:$E$122)*(W$1&lt;='Gastos com Pessoal'!$F$113:$F$122)*(IF('Gastos com Pessoal'!$L$113:$L$122&lt;=W$1,1,0))*INDIRECT(CONCATENATE("'Gastos com Pessoal'!",$BZ27)))
+SUM((W$1&gt;='Gastos com Pessoal'!$E$113:$E$122)*(W$1&lt;='Gastos com Pessoal'!$F$113:$F$122)*(IF('Gastos com Pessoal'!$Q$113:$Q$122&lt;=W$1,1,0))*INDIRECT(CONCATENATE("'Gastos com Pessoal'!",$CA27)))
+SUM((W$1&gt;='Gastos com Pessoal'!$E$113:$E$122)*(W$1&lt;='Gastos com Pessoal'!$F$113:$F$122)*(IF('Gastos com Pessoal'!$V$113:$V$122&lt;=W$1,1,0))*INDIRECT(CONCATENATE("'Gastos com Pessoal'!",$CB27)))
+SUM((W$1&gt;='Gastos com Pessoal'!$E$113:$E$122)*(W$1&lt;='Gastos com Pessoal'!$F$113:$F$122)*(IF('Gastos com Pessoal'!$AA$113:$AA$122&lt;=W$1,1,0))*INDIRECT(CONCATENATE("'Gastos com Pessoal'!",$CC27)))</f>
        <v>212</v>
      </c>
      <c r="X27" s="147">
        <f t="array" aca="1" ref="X27" ca="1">SUM((X$1&gt;='Gastos com Pessoal'!$E$113:$E$122)*(X$1&lt;='Gastos com Pessoal'!$F$113:$F$122)*INDIRECT(CONCATENATE("'Encargos e Benefícios'!",$BW27)))
+SUM((X$1&gt;='Gastos com Pessoal'!$E$113:$E$122)*(X$1&lt;='Gastos com Pessoal'!$F$113:$F$122)*(IF('Gastos com Pessoal'!$G$113:$G$122&lt;=X$1,1,0))*INDIRECT(CONCATENATE("'Gastos com Pessoal'!",$BY27)))
+SUM((X$1&gt;='Gastos com Pessoal'!$E$113:$E$122)*(X$1&lt;='Gastos com Pessoal'!$F$113:$F$122)*(IF('Gastos com Pessoal'!$L$113:$L$122&lt;=X$1,1,0))*INDIRECT(CONCATENATE("'Gastos com Pessoal'!",$BZ27)))
+SUM((X$1&gt;='Gastos com Pessoal'!$E$113:$E$122)*(X$1&lt;='Gastos com Pessoal'!$F$113:$F$122)*(IF('Gastos com Pessoal'!$Q$113:$Q$122&lt;=X$1,1,0))*INDIRECT(CONCATENATE("'Gastos com Pessoal'!",$CA27)))
+SUM((X$1&gt;='Gastos com Pessoal'!$E$113:$E$122)*(X$1&lt;='Gastos com Pessoal'!$F$113:$F$122)*(IF('Gastos com Pessoal'!$V$113:$V$122&lt;=X$1,1,0))*INDIRECT(CONCATENATE("'Gastos com Pessoal'!",$CB27)))
+SUM((X$1&gt;='Gastos com Pessoal'!$E$113:$E$122)*(X$1&lt;='Gastos com Pessoal'!$F$113:$F$122)*(IF('Gastos com Pessoal'!$AA$113:$AA$122&lt;=X$1,1,0))*INDIRECT(CONCATENATE("'Gastos com Pessoal'!",$CC27)))</f>
        <v>212</v>
      </c>
      <c r="Y27" s="147">
        <f t="array" aca="1" ref="Y27" ca="1">SUM((Y$1&gt;='Gastos com Pessoal'!$E$113:$E$122)*(Y$1&lt;='Gastos com Pessoal'!$F$113:$F$122)*INDIRECT(CONCATENATE("'Encargos e Benefícios'!",$BW27)))
+SUM((Y$1&gt;='Gastos com Pessoal'!$E$113:$E$122)*(Y$1&lt;='Gastos com Pessoal'!$F$113:$F$122)*(IF('Gastos com Pessoal'!$G$113:$G$122&lt;=Y$1,1,0))*INDIRECT(CONCATENATE("'Gastos com Pessoal'!",$BY27)))
+SUM((Y$1&gt;='Gastos com Pessoal'!$E$113:$E$122)*(Y$1&lt;='Gastos com Pessoal'!$F$113:$F$122)*(IF('Gastos com Pessoal'!$L$113:$L$122&lt;=Y$1,1,0))*INDIRECT(CONCATENATE("'Gastos com Pessoal'!",$BZ27)))
+SUM((Y$1&gt;='Gastos com Pessoal'!$E$113:$E$122)*(Y$1&lt;='Gastos com Pessoal'!$F$113:$F$122)*(IF('Gastos com Pessoal'!$Q$113:$Q$122&lt;=Y$1,1,0))*INDIRECT(CONCATENATE("'Gastos com Pessoal'!",$CA27)))
+SUM((Y$1&gt;='Gastos com Pessoal'!$E$113:$E$122)*(Y$1&lt;='Gastos com Pessoal'!$F$113:$F$122)*(IF('Gastos com Pessoal'!$V$113:$V$122&lt;=Y$1,1,0))*INDIRECT(CONCATENATE("'Gastos com Pessoal'!",$CB27)))
+SUM((Y$1&gt;='Gastos com Pessoal'!$E$113:$E$122)*(Y$1&lt;='Gastos com Pessoal'!$F$113:$F$122)*(IF('Gastos com Pessoal'!$AA$113:$AA$122&lt;=Y$1,1,0))*INDIRECT(CONCATENATE("'Gastos com Pessoal'!",$CC27)))</f>
        <v>212</v>
      </c>
      <c r="Z27" s="147">
        <f t="array" aca="1" ref="Z27" ca="1">SUM((Z$1&gt;='Gastos com Pessoal'!$E$113:$E$122)*(Z$1&lt;='Gastos com Pessoal'!$F$113:$F$122)*INDIRECT(CONCATENATE("'Encargos e Benefícios'!",$BW27)))
+SUM((Z$1&gt;='Gastos com Pessoal'!$E$113:$E$122)*(Z$1&lt;='Gastos com Pessoal'!$F$113:$F$122)*(IF('Gastos com Pessoal'!$G$113:$G$122&lt;=Z$1,1,0))*INDIRECT(CONCATENATE("'Gastos com Pessoal'!",$BY27)))
+SUM((Z$1&gt;='Gastos com Pessoal'!$E$113:$E$122)*(Z$1&lt;='Gastos com Pessoal'!$F$113:$F$122)*(IF('Gastos com Pessoal'!$L$113:$L$122&lt;=Z$1,1,0))*INDIRECT(CONCATENATE("'Gastos com Pessoal'!",$BZ27)))
+SUM((Z$1&gt;='Gastos com Pessoal'!$E$113:$E$122)*(Z$1&lt;='Gastos com Pessoal'!$F$113:$F$122)*(IF('Gastos com Pessoal'!$Q$113:$Q$122&lt;=Z$1,1,0))*INDIRECT(CONCATENATE("'Gastos com Pessoal'!",$CA27)))
+SUM((Z$1&gt;='Gastos com Pessoal'!$E$113:$E$122)*(Z$1&lt;='Gastos com Pessoal'!$F$113:$F$122)*(IF('Gastos com Pessoal'!$V$113:$V$122&lt;=Z$1,1,0))*INDIRECT(CONCATENATE("'Gastos com Pessoal'!",$CB27)))
+SUM((Z$1&gt;='Gastos com Pessoal'!$E$113:$E$122)*(Z$1&lt;='Gastos com Pessoal'!$F$113:$F$122)*(IF('Gastos com Pessoal'!$AA$113:$AA$122&lt;=Z$1,1,0))*INDIRECT(CONCATENATE("'Gastos com Pessoal'!",$CC27)))</f>
        <v>212</v>
      </c>
      <c r="AA27" s="147">
        <f t="array" aca="1" ref="AA27" ca="1">SUM((AA$1&gt;='Gastos com Pessoal'!$E$113:$E$122)*(AA$1&lt;='Gastos com Pessoal'!$F$113:$F$122)*INDIRECT(CONCATENATE("'Encargos e Benefícios'!",$BW27)))
+SUM((AA$1&gt;='Gastos com Pessoal'!$E$113:$E$122)*(AA$1&lt;='Gastos com Pessoal'!$F$113:$F$122)*(IF('Gastos com Pessoal'!$G$113:$G$122&lt;=AA$1,1,0))*INDIRECT(CONCATENATE("'Gastos com Pessoal'!",$BY27)))
+SUM((AA$1&gt;='Gastos com Pessoal'!$E$113:$E$122)*(AA$1&lt;='Gastos com Pessoal'!$F$113:$F$122)*(IF('Gastos com Pessoal'!$L$113:$L$122&lt;=AA$1,1,0))*INDIRECT(CONCATENATE("'Gastos com Pessoal'!",$BZ27)))
+SUM((AA$1&gt;='Gastos com Pessoal'!$E$113:$E$122)*(AA$1&lt;='Gastos com Pessoal'!$F$113:$F$122)*(IF('Gastos com Pessoal'!$Q$113:$Q$122&lt;=AA$1,1,0))*INDIRECT(CONCATENATE("'Gastos com Pessoal'!",$CA27)))
+SUM((AA$1&gt;='Gastos com Pessoal'!$E$113:$E$122)*(AA$1&lt;='Gastos com Pessoal'!$F$113:$F$122)*(IF('Gastos com Pessoal'!$V$113:$V$122&lt;=AA$1,1,0))*INDIRECT(CONCATENATE("'Gastos com Pessoal'!",$CB27)))
+SUM((AA$1&gt;='Gastos com Pessoal'!$E$113:$E$122)*(AA$1&lt;='Gastos com Pessoal'!$F$113:$F$122)*(IF('Gastos com Pessoal'!$AA$113:$AA$122&lt;=AA$1,1,0))*INDIRECT(CONCATENATE("'Gastos com Pessoal'!",$CC27)))</f>
        <v>212</v>
      </c>
      <c r="AB27" s="147">
        <f t="array" aca="1" ref="AB27" ca="1">SUM((AB$1&gt;='Gastos com Pessoal'!$E$113:$E$122)*(AB$1&lt;='Gastos com Pessoal'!$F$113:$F$122)*INDIRECT(CONCATENATE("'Encargos e Benefícios'!",$BW27)))
+SUM((AB$1&gt;='Gastos com Pessoal'!$E$113:$E$122)*(AB$1&lt;='Gastos com Pessoal'!$F$113:$F$122)*(IF('Gastos com Pessoal'!$G$113:$G$122&lt;=AB$1,1,0))*INDIRECT(CONCATENATE("'Gastos com Pessoal'!",$BY27)))
+SUM((AB$1&gt;='Gastos com Pessoal'!$E$113:$E$122)*(AB$1&lt;='Gastos com Pessoal'!$F$113:$F$122)*(IF('Gastos com Pessoal'!$L$113:$L$122&lt;=AB$1,1,0))*INDIRECT(CONCATENATE("'Gastos com Pessoal'!",$BZ27)))
+SUM((AB$1&gt;='Gastos com Pessoal'!$E$113:$E$122)*(AB$1&lt;='Gastos com Pessoal'!$F$113:$F$122)*(IF('Gastos com Pessoal'!$Q$113:$Q$122&lt;=AB$1,1,0))*INDIRECT(CONCATENATE("'Gastos com Pessoal'!",$CA27)))
+SUM((AB$1&gt;='Gastos com Pessoal'!$E$113:$E$122)*(AB$1&lt;='Gastos com Pessoal'!$F$113:$F$122)*(IF('Gastos com Pessoal'!$V$113:$V$122&lt;=AB$1,1,0))*INDIRECT(CONCATENATE("'Gastos com Pessoal'!",$CB27)))
+SUM((AB$1&gt;='Gastos com Pessoal'!$E$113:$E$122)*(AB$1&lt;='Gastos com Pessoal'!$F$113:$F$122)*(IF('Gastos com Pessoal'!$AA$113:$AA$122&lt;=AB$1,1,0))*INDIRECT(CONCATENATE("'Gastos com Pessoal'!",$CC27)))</f>
        <v>212</v>
      </c>
      <c r="AC27" s="147">
        <f t="array" aca="1" ref="AC27" ca="1">SUM((AC$1&gt;='Gastos com Pessoal'!$E$113:$E$122)*(AC$1&lt;='Gastos com Pessoal'!$F$113:$F$122)*INDIRECT(CONCATENATE("'Encargos e Benefícios'!",$BW27)))
+SUM((AC$1&gt;='Gastos com Pessoal'!$E$113:$E$122)*(AC$1&lt;='Gastos com Pessoal'!$F$113:$F$122)*(IF('Gastos com Pessoal'!$G$113:$G$122&lt;=AC$1,1,0))*INDIRECT(CONCATENATE("'Gastos com Pessoal'!",$BY27)))
+SUM((AC$1&gt;='Gastos com Pessoal'!$E$113:$E$122)*(AC$1&lt;='Gastos com Pessoal'!$F$113:$F$122)*(IF('Gastos com Pessoal'!$L$113:$L$122&lt;=AC$1,1,0))*INDIRECT(CONCATENATE("'Gastos com Pessoal'!",$BZ27)))
+SUM((AC$1&gt;='Gastos com Pessoal'!$E$113:$E$122)*(AC$1&lt;='Gastos com Pessoal'!$F$113:$F$122)*(IF('Gastos com Pessoal'!$Q$113:$Q$122&lt;=AC$1,1,0))*INDIRECT(CONCATENATE("'Gastos com Pessoal'!",$CA27)))
+SUM((AC$1&gt;='Gastos com Pessoal'!$E$113:$E$122)*(AC$1&lt;='Gastos com Pessoal'!$F$113:$F$122)*(IF('Gastos com Pessoal'!$V$113:$V$122&lt;=AC$1,1,0))*INDIRECT(CONCATENATE("'Gastos com Pessoal'!",$CB27)))
+SUM((AC$1&gt;='Gastos com Pessoal'!$E$113:$E$122)*(AC$1&lt;='Gastos com Pessoal'!$F$113:$F$122)*(IF('Gastos com Pessoal'!$AA$113:$AA$122&lt;=AC$1,1,0))*INDIRECT(CONCATENATE("'Gastos com Pessoal'!",$CC27)))</f>
        <v>224.72</v>
      </c>
      <c r="AD27" s="147">
        <f t="array" aca="1" ref="AD27" ca="1">SUM((AD$1&gt;='Gastos com Pessoal'!$E$113:$E$122)*(AD$1&lt;='Gastos com Pessoal'!$F$113:$F$122)*INDIRECT(CONCATENATE("'Encargos e Benefícios'!",$BW27)))
+SUM((AD$1&gt;='Gastos com Pessoal'!$E$113:$E$122)*(AD$1&lt;='Gastos com Pessoal'!$F$113:$F$122)*(IF('Gastos com Pessoal'!$G$113:$G$122&lt;=AD$1,1,0))*INDIRECT(CONCATENATE("'Gastos com Pessoal'!",$BY27)))
+SUM((AD$1&gt;='Gastos com Pessoal'!$E$113:$E$122)*(AD$1&lt;='Gastos com Pessoal'!$F$113:$F$122)*(IF('Gastos com Pessoal'!$L$113:$L$122&lt;=AD$1,1,0))*INDIRECT(CONCATENATE("'Gastos com Pessoal'!",$BZ27)))
+SUM((AD$1&gt;='Gastos com Pessoal'!$E$113:$E$122)*(AD$1&lt;='Gastos com Pessoal'!$F$113:$F$122)*(IF('Gastos com Pessoal'!$Q$113:$Q$122&lt;=AD$1,1,0))*INDIRECT(CONCATENATE("'Gastos com Pessoal'!",$CA27)))
+SUM((AD$1&gt;='Gastos com Pessoal'!$E$113:$E$122)*(AD$1&lt;='Gastos com Pessoal'!$F$113:$F$122)*(IF('Gastos com Pessoal'!$V$113:$V$122&lt;=AD$1,1,0))*INDIRECT(CONCATENATE("'Gastos com Pessoal'!",$CB27)))
+SUM((AD$1&gt;='Gastos com Pessoal'!$E$113:$E$122)*(AD$1&lt;='Gastos com Pessoal'!$F$113:$F$122)*(IF('Gastos com Pessoal'!$AA$113:$AA$122&lt;=AD$1,1,0))*INDIRECT(CONCATENATE("'Gastos com Pessoal'!",$CC27)))</f>
        <v>224.72</v>
      </c>
      <c r="AE27" s="147">
        <f t="array" aca="1" ref="AE27" ca="1">SUM((AE$1&gt;='Gastos com Pessoal'!$E$113:$E$122)*(AE$1&lt;='Gastos com Pessoal'!$F$113:$F$122)*INDIRECT(CONCATENATE("'Encargos e Benefícios'!",$BW27)))
+SUM((AE$1&gt;='Gastos com Pessoal'!$E$113:$E$122)*(AE$1&lt;='Gastos com Pessoal'!$F$113:$F$122)*(IF('Gastos com Pessoal'!$G$113:$G$122&lt;=AE$1,1,0))*INDIRECT(CONCATENATE("'Gastos com Pessoal'!",$BY27)))
+SUM((AE$1&gt;='Gastos com Pessoal'!$E$113:$E$122)*(AE$1&lt;='Gastos com Pessoal'!$F$113:$F$122)*(IF('Gastos com Pessoal'!$L$113:$L$122&lt;=AE$1,1,0))*INDIRECT(CONCATENATE("'Gastos com Pessoal'!",$BZ27)))
+SUM((AE$1&gt;='Gastos com Pessoal'!$E$113:$E$122)*(AE$1&lt;='Gastos com Pessoal'!$F$113:$F$122)*(IF('Gastos com Pessoal'!$Q$113:$Q$122&lt;=AE$1,1,0))*INDIRECT(CONCATENATE("'Gastos com Pessoal'!",$CA27)))
+SUM((AE$1&gt;='Gastos com Pessoal'!$E$113:$E$122)*(AE$1&lt;='Gastos com Pessoal'!$F$113:$F$122)*(IF('Gastos com Pessoal'!$V$113:$V$122&lt;=AE$1,1,0))*INDIRECT(CONCATENATE("'Gastos com Pessoal'!",$CB27)))
+SUM((AE$1&gt;='Gastos com Pessoal'!$E$113:$E$122)*(AE$1&lt;='Gastos com Pessoal'!$F$113:$F$122)*(IF('Gastos com Pessoal'!$AA$113:$AA$122&lt;=AE$1,1,0))*INDIRECT(CONCATENATE("'Gastos com Pessoal'!",$CC27)))</f>
        <v>224.72</v>
      </c>
      <c r="AF27" s="147">
        <f t="array" aca="1" ref="AF27" ca="1">SUM((AF$1&gt;='Gastos com Pessoal'!$E$113:$E$122)*(AF$1&lt;='Gastos com Pessoal'!$F$113:$F$122)*INDIRECT(CONCATENATE("'Encargos e Benefícios'!",$BW27)))
+SUM((AF$1&gt;='Gastos com Pessoal'!$E$113:$E$122)*(AF$1&lt;='Gastos com Pessoal'!$F$113:$F$122)*(IF('Gastos com Pessoal'!$G$113:$G$122&lt;=AF$1,1,0))*INDIRECT(CONCATENATE("'Gastos com Pessoal'!",$BY27)))
+SUM((AF$1&gt;='Gastos com Pessoal'!$E$113:$E$122)*(AF$1&lt;='Gastos com Pessoal'!$F$113:$F$122)*(IF('Gastos com Pessoal'!$L$113:$L$122&lt;=AF$1,1,0))*INDIRECT(CONCATENATE("'Gastos com Pessoal'!",$BZ27)))
+SUM((AF$1&gt;='Gastos com Pessoal'!$E$113:$E$122)*(AF$1&lt;='Gastos com Pessoal'!$F$113:$F$122)*(IF('Gastos com Pessoal'!$Q$113:$Q$122&lt;=AF$1,1,0))*INDIRECT(CONCATENATE("'Gastos com Pessoal'!",$CA27)))
+SUM((AF$1&gt;='Gastos com Pessoal'!$E$113:$E$122)*(AF$1&lt;='Gastos com Pessoal'!$F$113:$F$122)*(IF('Gastos com Pessoal'!$V$113:$V$122&lt;=AF$1,1,0))*INDIRECT(CONCATENATE("'Gastos com Pessoal'!",$CB27)))
+SUM((AF$1&gt;='Gastos com Pessoal'!$E$113:$E$122)*(AF$1&lt;='Gastos com Pessoal'!$F$113:$F$122)*(IF('Gastos com Pessoal'!$AA$113:$AA$122&lt;=AF$1,1,0))*INDIRECT(CONCATENATE("'Gastos com Pessoal'!",$CC27)))</f>
        <v>224.72</v>
      </c>
      <c r="AG27" s="147">
        <f t="array" aca="1" ref="AG27" ca="1">SUM((AG$1&gt;='Gastos com Pessoal'!$E$113:$E$122)*(AG$1&lt;='Gastos com Pessoal'!$F$113:$F$122)*INDIRECT(CONCATENATE("'Encargos e Benefícios'!",$BW27)))
+SUM((AG$1&gt;='Gastos com Pessoal'!$E$113:$E$122)*(AG$1&lt;='Gastos com Pessoal'!$F$113:$F$122)*(IF('Gastos com Pessoal'!$G$113:$G$122&lt;=AG$1,1,0))*INDIRECT(CONCATENATE("'Gastos com Pessoal'!",$BY27)))
+SUM((AG$1&gt;='Gastos com Pessoal'!$E$113:$E$122)*(AG$1&lt;='Gastos com Pessoal'!$F$113:$F$122)*(IF('Gastos com Pessoal'!$L$113:$L$122&lt;=AG$1,1,0))*INDIRECT(CONCATENATE("'Gastos com Pessoal'!",$BZ27)))
+SUM((AG$1&gt;='Gastos com Pessoal'!$E$113:$E$122)*(AG$1&lt;='Gastos com Pessoal'!$F$113:$F$122)*(IF('Gastos com Pessoal'!$Q$113:$Q$122&lt;=AG$1,1,0))*INDIRECT(CONCATENATE("'Gastos com Pessoal'!",$CA27)))
+SUM((AG$1&gt;='Gastos com Pessoal'!$E$113:$E$122)*(AG$1&lt;='Gastos com Pessoal'!$F$113:$F$122)*(IF('Gastos com Pessoal'!$V$113:$V$122&lt;=AG$1,1,0))*INDIRECT(CONCATENATE("'Gastos com Pessoal'!",$CB27)))
+SUM((AG$1&gt;='Gastos com Pessoal'!$E$113:$E$122)*(AG$1&lt;='Gastos com Pessoal'!$F$113:$F$122)*(IF('Gastos com Pessoal'!$AA$113:$AA$122&lt;=AG$1,1,0))*INDIRECT(CONCATENATE("'Gastos com Pessoal'!",$CC27)))</f>
        <v>224.72</v>
      </c>
      <c r="AH27" s="147">
        <f t="array" aca="1" ref="AH27" ca="1">SUM((AH$1&gt;='Gastos com Pessoal'!$E$113:$E$122)*(AH$1&lt;='Gastos com Pessoal'!$F$113:$F$122)*INDIRECT(CONCATENATE("'Encargos e Benefícios'!",$BW27)))
+SUM((AH$1&gt;='Gastos com Pessoal'!$E$113:$E$122)*(AH$1&lt;='Gastos com Pessoal'!$F$113:$F$122)*(IF('Gastos com Pessoal'!$G$113:$G$122&lt;=AH$1,1,0))*INDIRECT(CONCATENATE("'Gastos com Pessoal'!",$BY27)))
+SUM((AH$1&gt;='Gastos com Pessoal'!$E$113:$E$122)*(AH$1&lt;='Gastos com Pessoal'!$F$113:$F$122)*(IF('Gastos com Pessoal'!$L$113:$L$122&lt;=AH$1,1,0))*INDIRECT(CONCATENATE("'Gastos com Pessoal'!",$BZ27)))
+SUM((AH$1&gt;='Gastos com Pessoal'!$E$113:$E$122)*(AH$1&lt;='Gastos com Pessoal'!$F$113:$F$122)*(IF('Gastos com Pessoal'!$Q$113:$Q$122&lt;=AH$1,1,0))*INDIRECT(CONCATENATE("'Gastos com Pessoal'!",$CA27)))
+SUM((AH$1&gt;='Gastos com Pessoal'!$E$113:$E$122)*(AH$1&lt;='Gastos com Pessoal'!$F$113:$F$122)*(IF('Gastos com Pessoal'!$V$113:$V$122&lt;=AH$1,1,0))*INDIRECT(CONCATENATE("'Gastos com Pessoal'!",$CB27)))
+SUM((AH$1&gt;='Gastos com Pessoal'!$E$113:$E$122)*(AH$1&lt;='Gastos com Pessoal'!$F$113:$F$122)*(IF('Gastos com Pessoal'!$AA$113:$AA$122&lt;=AH$1,1,0))*INDIRECT(CONCATENATE("'Gastos com Pessoal'!",$CC27)))</f>
        <v>224.72</v>
      </c>
      <c r="AI27" s="147">
        <f t="array" aca="1" ref="AI27" ca="1">SUM((AI$1&gt;='Gastos com Pessoal'!$E$113:$E$122)*(AI$1&lt;='Gastos com Pessoal'!$F$113:$F$122)*INDIRECT(CONCATENATE("'Encargos e Benefícios'!",$BW27)))
+SUM((AI$1&gt;='Gastos com Pessoal'!$E$113:$E$122)*(AI$1&lt;='Gastos com Pessoal'!$F$113:$F$122)*(IF('Gastos com Pessoal'!$G$113:$G$122&lt;=AI$1,1,0))*INDIRECT(CONCATENATE("'Gastos com Pessoal'!",$BY27)))
+SUM((AI$1&gt;='Gastos com Pessoal'!$E$113:$E$122)*(AI$1&lt;='Gastos com Pessoal'!$F$113:$F$122)*(IF('Gastos com Pessoal'!$L$113:$L$122&lt;=AI$1,1,0))*INDIRECT(CONCATENATE("'Gastos com Pessoal'!",$BZ27)))
+SUM((AI$1&gt;='Gastos com Pessoal'!$E$113:$E$122)*(AI$1&lt;='Gastos com Pessoal'!$F$113:$F$122)*(IF('Gastos com Pessoal'!$Q$113:$Q$122&lt;=AI$1,1,0))*INDIRECT(CONCATENATE("'Gastos com Pessoal'!",$CA27)))
+SUM((AI$1&gt;='Gastos com Pessoal'!$E$113:$E$122)*(AI$1&lt;='Gastos com Pessoal'!$F$113:$F$122)*(IF('Gastos com Pessoal'!$V$113:$V$122&lt;=AI$1,1,0))*INDIRECT(CONCATENATE("'Gastos com Pessoal'!",$CB27)))
+SUM((AI$1&gt;='Gastos com Pessoal'!$E$113:$E$122)*(AI$1&lt;='Gastos com Pessoal'!$F$113:$F$122)*(IF('Gastos com Pessoal'!$AA$113:$AA$122&lt;=AI$1,1,0))*INDIRECT(CONCATENATE("'Gastos com Pessoal'!",$CC27)))</f>
        <v>224.72</v>
      </c>
      <c r="AJ27" s="147">
        <f t="array" aca="1" ref="AJ27" ca="1">SUM((AJ$1&gt;='Gastos com Pessoal'!$E$113:$E$122)*(AJ$1&lt;='Gastos com Pessoal'!$F$113:$F$122)*INDIRECT(CONCATENATE("'Encargos e Benefícios'!",$BW27)))
+SUM((AJ$1&gt;='Gastos com Pessoal'!$E$113:$E$122)*(AJ$1&lt;='Gastos com Pessoal'!$F$113:$F$122)*(IF('Gastos com Pessoal'!$G$113:$G$122&lt;=AJ$1,1,0))*INDIRECT(CONCATENATE("'Gastos com Pessoal'!",$BY27)))
+SUM((AJ$1&gt;='Gastos com Pessoal'!$E$113:$E$122)*(AJ$1&lt;='Gastos com Pessoal'!$F$113:$F$122)*(IF('Gastos com Pessoal'!$L$113:$L$122&lt;=AJ$1,1,0))*INDIRECT(CONCATENATE("'Gastos com Pessoal'!",$BZ27)))
+SUM((AJ$1&gt;='Gastos com Pessoal'!$E$113:$E$122)*(AJ$1&lt;='Gastos com Pessoal'!$F$113:$F$122)*(IF('Gastos com Pessoal'!$Q$113:$Q$122&lt;=AJ$1,1,0))*INDIRECT(CONCATENATE("'Gastos com Pessoal'!",$CA27)))
+SUM((AJ$1&gt;='Gastos com Pessoal'!$E$113:$E$122)*(AJ$1&lt;='Gastos com Pessoal'!$F$113:$F$122)*(IF('Gastos com Pessoal'!$V$113:$V$122&lt;=AJ$1,1,0))*INDIRECT(CONCATENATE("'Gastos com Pessoal'!",$CB27)))
+SUM((AJ$1&gt;='Gastos com Pessoal'!$E$113:$E$122)*(AJ$1&lt;='Gastos com Pessoal'!$F$113:$F$122)*(IF('Gastos com Pessoal'!$AA$113:$AA$122&lt;=AJ$1,1,0))*INDIRECT(CONCATENATE("'Gastos com Pessoal'!",$CC27)))</f>
        <v>224.72</v>
      </c>
      <c r="AK27" s="147">
        <f t="array" aca="1" ref="AK27" ca="1">SUM((AK$1&gt;='Gastos com Pessoal'!$E$113:$E$122)*(AK$1&lt;='Gastos com Pessoal'!$F$113:$F$122)*INDIRECT(CONCATENATE("'Encargos e Benefícios'!",$BW27)))
+SUM((AK$1&gt;='Gastos com Pessoal'!$E$113:$E$122)*(AK$1&lt;='Gastos com Pessoal'!$F$113:$F$122)*(IF('Gastos com Pessoal'!$G$113:$G$122&lt;=AK$1,1,0))*INDIRECT(CONCATENATE("'Gastos com Pessoal'!",$BY27)))
+SUM((AK$1&gt;='Gastos com Pessoal'!$E$113:$E$122)*(AK$1&lt;='Gastos com Pessoal'!$F$113:$F$122)*(IF('Gastos com Pessoal'!$L$113:$L$122&lt;=AK$1,1,0))*INDIRECT(CONCATENATE("'Gastos com Pessoal'!",$BZ27)))
+SUM((AK$1&gt;='Gastos com Pessoal'!$E$113:$E$122)*(AK$1&lt;='Gastos com Pessoal'!$F$113:$F$122)*(IF('Gastos com Pessoal'!$Q$113:$Q$122&lt;=AK$1,1,0))*INDIRECT(CONCATENATE("'Gastos com Pessoal'!",$CA27)))
+SUM((AK$1&gt;='Gastos com Pessoal'!$E$113:$E$122)*(AK$1&lt;='Gastos com Pessoal'!$F$113:$F$122)*(IF('Gastos com Pessoal'!$V$113:$V$122&lt;=AK$1,1,0))*INDIRECT(CONCATENATE("'Gastos com Pessoal'!",$CB27)))
+SUM((AK$1&gt;='Gastos com Pessoal'!$E$113:$E$122)*(AK$1&lt;='Gastos com Pessoal'!$F$113:$F$122)*(IF('Gastos com Pessoal'!$AA$113:$AA$122&lt;=AK$1,1,0))*INDIRECT(CONCATENATE("'Gastos com Pessoal'!",$CC27)))</f>
        <v>224.72</v>
      </c>
      <c r="AL27" s="147">
        <f t="array" aca="1" ref="AL27" ca="1">SUM((AL$1&gt;='Gastos com Pessoal'!$E$113:$E$122)*(AL$1&lt;='Gastos com Pessoal'!$F$113:$F$122)*INDIRECT(CONCATENATE("'Encargos e Benefícios'!",$BW27)))
+SUM((AL$1&gt;='Gastos com Pessoal'!$E$113:$E$122)*(AL$1&lt;='Gastos com Pessoal'!$F$113:$F$122)*(IF('Gastos com Pessoal'!$G$113:$G$122&lt;=AL$1,1,0))*INDIRECT(CONCATENATE("'Gastos com Pessoal'!",$BY27)))
+SUM((AL$1&gt;='Gastos com Pessoal'!$E$113:$E$122)*(AL$1&lt;='Gastos com Pessoal'!$F$113:$F$122)*(IF('Gastos com Pessoal'!$L$113:$L$122&lt;=AL$1,1,0))*INDIRECT(CONCATENATE("'Gastos com Pessoal'!",$BZ27)))
+SUM((AL$1&gt;='Gastos com Pessoal'!$E$113:$E$122)*(AL$1&lt;='Gastos com Pessoal'!$F$113:$F$122)*(IF('Gastos com Pessoal'!$Q$113:$Q$122&lt;=AL$1,1,0))*INDIRECT(CONCATENATE("'Gastos com Pessoal'!",$CA27)))
+SUM((AL$1&gt;='Gastos com Pessoal'!$E$113:$E$122)*(AL$1&lt;='Gastos com Pessoal'!$F$113:$F$122)*(IF('Gastos com Pessoal'!$V$113:$V$122&lt;=AL$1,1,0))*INDIRECT(CONCATENATE("'Gastos com Pessoal'!",$CB27)))
+SUM((AL$1&gt;='Gastos com Pessoal'!$E$113:$E$122)*(AL$1&lt;='Gastos com Pessoal'!$F$113:$F$122)*(IF('Gastos com Pessoal'!$AA$113:$AA$122&lt;=AL$1,1,0))*INDIRECT(CONCATENATE("'Gastos com Pessoal'!",$CC27)))</f>
        <v>224.72</v>
      </c>
      <c r="AM27" s="147">
        <f t="array" aca="1" ref="AM27" ca="1">SUM((AM$1&gt;='Gastos com Pessoal'!$E$113:$E$122)*(AM$1&lt;='Gastos com Pessoal'!$F$113:$F$122)*INDIRECT(CONCATENATE("'Encargos e Benefícios'!",$BW27)))
+SUM((AM$1&gt;='Gastos com Pessoal'!$E$113:$E$122)*(AM$1&lt;='Gastos com Pessoal'!$F$113:$F$122)*(IF('Gastos com Pessoal'!$G$113:$G$122&lt;=AM$1,1,0))*INDIRECT(CONCATENATE("'Gastos com Pessoal'!",$BY27)))
+SUM((AM$1&gt;='Gastos com Pessoal'!$E$113:$E$122)*(AM$1&lt;='Gastos com Pessoal'!$F$113:$F$122)*(IF('Gastos com Pessoal'!$L$113:$L$122&lt;=AM$1,1,0))*INDIRECT(CONCATENATE("'Gastos com Pessoal'!",$BZ27)))
+SUM((AM$1&gt;='Gastos com Pessoal'!$E$113:$E$122)*(AM$1&lt;='Gastos com Pessoal'!$F$113:$F$122)*(IF('Gastos com Pessoal'!$Q$113:$Q$122&lt;=AM$1,1,0))*INDIRECT(CONCATENATE("'Gastos com Pessoal'!",$CA27)))
+SUM((AM$1&gt;='Gastos com Pessoal'!$E$113:$E$122)*(AM$1&lt;='Gastos com Pessoal'!$F$113:$F$122)*(IF('Gastos com Pessoal'!$V$113:$V$122&lt;=AM$1,1,0))*INDIRECT(CONCATENATE("'Gastos com Pessoal'!",$CB27)))
+SUM((AM$1&gt;='Gastos com Pessoal'!$E$113:$E$122)*(AM$1&lt;='Gastos com Pessoal'!$F$113:$F$122)*(IF('Gastos com Pessoal'!$AA$113:$AA$122&lt;=AM$1,1,0))*INDIRECT(CONCATENATE("'Gastos com Pessoal'!",$CC27)))</f>
        <v>224.72</v>
      </c>
      <c r="AN27" s="147">
        <f t="array" aca="1" ref="AN27" ca="1">SUM((AN$1&gt;='Gastos com Pessoal'!$E$113:$E$122)*(AN$1&lt;='Gastos com Pessoal'!$F$113:$F$122)*INDIRECT(CONCATENATE("'Encargos e Benefícios'!",$BW27)))
+SUM((AN$1&gt;='Gastos com Pessoal'!$E$113:$E$122)*(AN$1&lt;='Gastos com Pessoal'!$F$113:$F$122)*(IF('Gastos com Pessoal'!$G$113:$G$122&lt;=AN$1,1,0))*INDIRECT(CONCATENATE("'Gastos com Pessoal'!",$BY27)))
+SUM((AN$1&gt;='Gastos com Pessoal'!$E$113:$E$122)*(AN$1&lt;='Gastos com Pessoal'!$F$113:$F$122)*(IF('Gastos com Pessoal'!$L$113:$L$122&lt;=AN$1,1,0))*INDIRECT(CONCATENATE("'Gastos com Pessoal'!",$BZ27)))
+SUM((AN$1&gt;='Gastos com Pessoal'!$E$113:$E$122)*(AN$1&lt;='Gastos com Pessoal'!$F$113:$F$122)*(IF('Gastos com Pessoal'!$Q$113:$Q$122&lt;=AN$1,1,0))*INDIRECT(CONCATENATE("'Gastos com Pessoal'!",$CA27)))
+SUM((AN$1&gt;='Gastos com Pessoal'!$E$113:$E$122)*(AN$1&lt;='Gastos com Pessoal'!$F$113:$F$122)*(IF('Gastos com Pessoal'!$V$113:$V$122&lt;=AN$1,1,0))*INDIRECT(CONCATENATE("'Gastos com Pessoal'!",$CB27)))
+SUM((AN$1&gt;='Gastos com Pessoal'!$E$113:$E$122)*(AN$1&lt;='Gastos com Pessoal'!$F$113:$F$122)*(IF('Gastos com Pessoal'!$AA$113:$AA$122&lt;=AN$1,1,0))*INDIRECT(CONCATENATE("'Gastos com Pessoal'!",$CC27)))</f>
        <v>224.72</v>
      </c>
      <c r="AO27" s="147">
        <f t="array" aca="1" ref="AO27" ca="1">SUM((AO$1&gt;='Gastos com Pessoal'!$E$113:$E$122)*(AO$1&lt;='Gastos com Pessoal'!$F$113:$F$122)*INDIRECT(CONCATENATE("'Encargos e Benefícios'!",$BW27)))
+SUM((AO$1&gt;='Gastos com Pessoal'!$E$113:$E$122)*(AO$1&lt;='Gastos com Pessoal'!$F$113:$F$122)*(IF('Gastos com Pessoal'!$G$113:$G$122&lt;=AO$1,1,0))*INDIRECT(CONCATENATE("'Gastos com Pessoal'!",$BY27)))
+SUM((AO$1&gt;='Gastos com Pessoal'!$E$113:$E$122)*(AO$1&lt;='Gastos com Pessoal'!$F$113:$F$122)*(IF('Gastos com Pessoal'!$L$113:$L$122&lt;=AO$1,1,0))*INDIRECT(CONCATENATE("'Gastos com Pessoal'!",$BZ27)))
+SUM((AO$1&gt;='Gastos com Pessoal'!$E$113:$E$122)*(AO$1&lt;='Gastos com Pessoal'!$F$113:$F$122)*(IF('Gastos com Pessoal'!$Q$113:$Q$122&lt;=AO$1,1,0))*INDIRECT(CONCATENATE("'Gastos com Pessoal'!",$CA27)))
+SUM((AO$1&gt;='Gastos com Pessoal'!$E$113:$E$122)*(AO$1&lt;='Gastos com Pessoal'!$F$113:$F$122)*(IF('Gastos com Pessoal'!$V$113:$V$122&lt;=AO$1,1,0))*INDIRECT(CONCATENATE("'Gastos com Pessoal'!",$CB27)))
+SUM((AO$1&gt;='Gastos com Pessoal'!$E$113:$E$122)*(AO$1&lt;='Gastos com Pessoal'!$F$113:$F$122)*(IF('Gastos com Pessoal'!$AA$113:$AA$122&lt;=AO$1,1,0))*INDIRECT(CONCATENATE("'Gastos com Pessoal'!",$CC27)))</f>
        <v>238.20320000000001</v>
      </c>
      <c r="AP27" s="147">
        <f t="array" aca="1" ref="AP27" ca="1">SUM((AP$1&gt;='Gastos com Pessoal'!$E$113:$E$122)*(AP$1&lt;='Gastos com Pessoal'!$F$113:$F$122)*INDIRECT(CONCATENATE("'Encargos e Benefícios'!",$BW27)))
+SUM((AP$1&gt;='Gastos com Pessoal'!$E$113:$E$122)*(AP$1&lt;='Gastos com Pessoal'!$F$113:$F$122)*(IF('Gastos com Pessoal'!$G$113:$G$122&lt;=AP$1,1,0))*INDIRECT(CONCATENATE("'Gastos com Pessoal'!",$BY27)))
+SUM((AP$1&gt;='Gastos com Pessoal'!$E$113:$E$122)*(AP$1&lt;='Gastos com Pessoal'!$F$113:$F$122)*(IF('Gastos com Pessoal'!$L$113:$L$122&lt;=AP$1,1,0))*INDIRECT(CONCATENATE("'Gastos com Pessoal'!",$BZ27)))
+SUM((AP$1&gt;='Gastos com Pessoal'!$E$113:$E$122)*(AP$1&lt;='Gastos com Pessoal'!$F$113:$F$122)*(IF('Gastos com Pessoal'!$Q$113:$Q$122&lt;=AP$1,1,0))*INDIRECT(CONCATENATE("'Gastos com Pessoal'!",$CA27)))
+SUM((AP$1&gt;='Gastos com Pessoal'!$E$113:$E$122)*(AP$1&lt;='Gastos com Pessoal'!$F$113:$F$122)*(IF('Gastos com Pessoal'!$V$113:$V$122&lt;=AP$1,1,0))*INDIRECT(CONCATENATE("'Gastos com Pessoal'!",$CB27)))
+SUM((AP$1&gt;='Gastos com Pessoal'!$E$113:$E$122)*(AP$1&lt;='Gastos com Pessoal'!$F$113:$F$122)*(IF('Gastos com Pessoal'!$AA$113:$AA$122&lt;=AP$1,1,0))*INDIRECT(CONCATENATE("'Gastos com Pessoal'!",$CC27)))</f>
        <v>238.20320000000001</v>
      </c>
      <c r="AQ27" s="147">
        <f t="array" aca="1" ref="AQ27" ca="1">SUM((AQ$1&gt;='Gastos com Pessoal'!$E$113:$E$122)*(AQ$1&lt;='Gastos com Pessoal'!$F$113:$F$122)*INDIRECT(CONCATENATE("'Encargos e Benefícios'!",$BW27)))
+SUM((AQ$1&gt;='Gastos com Pessoal'!$E$113:$E$122)*(AQ$1&lt;='Gastos com Pessoal'!$F$113:$F$122)*(IF('Gastos com Pessoal'!$G$113:$G$122&lt;=AQ$1,1,0))*INDIRECT(CONCATENATE("'Gastos com Pessoal'!",$BY27)))
+SUM((AQ$1&gt;='Gastos com Pessoal'!$E$113:$E$122)*(AQ$1&lt;='Gastos com Pessoal'!$F$113:$F$122)*(IF('Gastos com Pessoal'!$L$113:$L$122&lt;=AQ$1,1,0))*INDIRECT(CONCATENATE("'Gastos com Pessoal'!",$BZ27)))
+SUM((AQ$1&gt;='Gastos com Pessoal'!$E$113:$E$122)*(AQ$1&lt;='Gastos com Pessoal'!$F$113:$F$122)*(IF('Gastos com Pessoal'!$Q$113:$Q$122&lt;=AQ$1,1,0))*INDIRECT(CONCATENATE("'Gastos com Pessoal'!",$CA27)))
+SUM((AQ$1&gt;='Gastos com Pessoal'!$E$113:$E$122)*(AQ$1&lt;='Gastos com Pessoal'!$F$113:$F$122)*(IF('Gastos com Pessoal'!$V$113:$V$122&lt;=AQ$1,1,0))*INDIRECT(CONCATENATE("'Gastos com Pessoal'!",$CB27)))
+SUM((AQ$1&gt;='Gastos com Pessoal'!$E$113:$E$122)*(AQ$1&lt;='Gastos com Pessoal'!$F$113:$F$122)*(IF('Gastos com Pessoal'!$AA$113:$AA$122&lt;=AQ$1,1,0))*INDIRECT(CONCATENATE("'Gastos com Pessoal'!",$CC27)))</f>
        <v>238.20320000000001</v>
      </c>
      <c r="AR27" s="147">
        <f t="array" aca="1" ref="AR27" ca="1">SUM((AR$1&gt;='Gastos com Pessoal'!$E$113:$E$122)*(AR$1&lt;='Gastos com Pessoal'!$F$113:$F$122)*INDIRECT(CONCATENATE("'Encargos e Benefícios'!",$BW27)))
+SUM((AR$1&gt;='Gastos com Pessoal'!$E$113:$E$122)*(AR$1&lt;='Gastos com Pessoal'!$F$113:$F$122)*(IF('Gastos com Pessoal'!$G$113:$G$122&lt;=AR$1,1,0))*INDIRECT(CONCATENATE("'Gastos com Pessoal'!",$BY27)))
+SUM((AR$1&gt;='Gastos com Pessoal'!$E$113:$E$122)*(AR$1&lt;='Gastos com Pessoal'!$F$113:$F$122)*(IF('Gastos com Pessoal'!$L$113:$L$122&lt;=AR$1,1,0))*INDIRECT(CONCATENATE("'Gastos com Pessoal'!",$BZ27)))
+SUM((AR$1&gt;='Gastos com Pessoal'!$E$113:$E$122)*(AR$1&lt;='Gastos com Pessoal'!$F$113:$F$122)*(IF('Gastos com Pessoal'!$Q$113:$Q$122&lt;=AR$1,1,0))*INDIRECT(CONCATENATE("'Gastos com Pessoal'!",$CA27)))
+SUM((AR$1&gt;='Gastos com Pessoal'!$E$113:$E$122)*(AR$1&lt;='Gastos com Pessoal'!$F$113:$F$122)*(IF('Gastos com Pessoal'!$V$113:$V$122&lt;=AR$1,1,0))*INDIRECT(CONCATENATE("'Gastos com Pessoal'!",$CB27)))
+SUM((AR$1&gt;='Gastos com Pessoal'!$E$113:$E$122)*(AR$1&lt;='Gastos com Pessoal'!$F$113:$F$122)*(IF('Gastos com Pessoal'!$AA$113:$AA$122&lt;=AR$1,1,0))*INDIRECT(CONCATENATE("'Gastos com Pessoal'!",$CC27)))</f>
        <v>238.20320000000001</v>
      </c>
      <c r="AS27" s="147">
        <f t="array" aca="1" ref="AS27" ca="1">SUM((AS$1&gt;='Gastos com Pessoal'!$E$113:$E$122)*(AS$1&lt;='Gastos com Pessoal'!$F$113:$F$122)*INDIRECT(CONCATENATE("'Encargos e Benefícios'!",$BW27)))
+SUM((AS$1&gt;='Gastos com Pessoal'!$E$113:$E$122)*(AS$1&lt;='Gastos com Pessoal'!$F$113:$F$122)*(IF('Gastos com Pessoal'!$G$113:$G$122&lt;=AS$1,1,0))*INDIRECT(CONCATENATE("'Gastos com Pessoal'!",$BY27)))
+SUM((AS$1&gt;='Gastos com Pessoal'!$E$113:$E$122)*(AS$1&lt;='Gastos com Pessoal'!$F$113:$F$122)*(IF('Gastos com Pessoal'!$L$113:$L$122&lt;=AS$1,1,0))*INDIRECT(CONCATENATE("'Gastos com Pessoal'!",$BZ27)))
+SUM((AS$1&gt;='Gastos com Pessoal'!$E$113:$E$122)*(AS$1&lt;='Gastos com Pessoal'!$F$113:$F$122)*(IF('Gastos com Pessoal'!$Q$113:$Q$122&lt;=AS$1,1,0))*INDIRECT(CONCATENATE("'Gastos com Pessoal'!",$CA27)))
+SUM((AS$1&gt;='Gastos com Pessoal'!$E$113:$E$122)*(AS$1&lt;='Gastos com Pessoal'!$F$113:$F$122)*(IF('Gastos com Pessoal'!$V$113:$V$122&lt;=AS$1,1,0))*INDIRECT(CONCATENATE("'Gastos com Pessoal'!",$CB27)))
+SUM((AS$1&gt;='Gastos com Pessoal'!$E$113:$E$122)*(AS$1&lt;='Gastos com Pessoal'!$F$113:$F$122)*(IF('Gastos com Pessoal'!$AA$113:$AA$122&lt;=AS$1,1,0))*INDIRECT(CONCATENATE("'Gastos com Pessoal'!",$CC27)))</f>
        <v>238.20320000000001</v>
      </c>
      <c r="AT27" s="147">
        <f t="array" aca="1" ref="AT27" ca="1">SUM((AT$1&gt;='Gastos com Pessoal'!$E$113:$E$122)*(AT$1&lt;='Gastos com Pessoal'!$F$113:$F$122)*INDIRECT(CONCATENATE("'Encargos e Benefícios'!",$BW27)))
+SUM((AT$1&gt;='Gastos com Pessoal'!$E$113:$E$122)*(AT$1&lt;='Gastos com Pessoal'!$F$113:$F$122)*(IF('Gastos com Pessoal'!$G$113:$G$122&lt;=AT$1,1,0))*INDIRECT(CONCATENATE("'Gastos com Pessoal'!",$BY27)))
+SUM((AT$1&gt;='Gastos com Pessoal'!$E$113:$E$122)*(AT$1&lt;='Gastos com Pessoal'!$F$113:$F$122)*(IF('Gastos com Pessoal'!$L$113:$L$122&lt;=AT$1,1,0))*INDIRECT(CONCATENATE("'Gastos com Pessoal'!",$BZ27)))
+SUM((AT$1&gt;='Gastos com Pessoal'!$E$113:$E$122)*(AT$1&lt;='Gastos com Pessoal'!$F$113:$F$122)*(IF('Gastos com Pessoal'!$Q$113:$Q$122&lt;=AT$1,1,0))*INDIRECT(CONCATENATE("'Gastos com Pessoal'!",$CA27)))
+SUM((AT$1&gt;='Gastos com Pessoal'!$E$113:$E$122)*(AT$1&lt;='Gastos com Pessoal'!$F$113:$F$122)*(IF('Gastos com Pessoal'!$V$113:$V$122&lt;=AT$1,1,0))*INDIRECT(CONCATENATE("'Gastos com Pessoal'!",$CB27)))
+SUM((AT$1&gt;='Gastos com Pessoal'!$E$113:$E$122)*(AT$1&lt;='Gastos com Pessoal'!$F$113:$F$122)*(IF('Gastos com Pessoal'!$AA$113:$AA$122&lt;=AT$1,1,0))*INDIRECT(CONCATENATE("'Gastos com Pessoal'!",$CC27)))</f>
        <v>238.20320000000001</v>
      </c>
      <c r="AU27" s="147">
        <f t="array" aca="1" ref="AU27" ca="1">SUM((AU$1&gt;='Gastos com Pessoal'!$E$113:$E$122)*(AU$1&lt;='Gastos com Pessoal'!$F$113:$F$122)*INDIRECT(CONCATENATE("'Encargos e Benefícios'!",$BW27)))
+SUM((AU$1&gt;='Gastos com Pessoal'!$E$113:$E$122)*(AU$1&lt;='Gastos com Pessoal'!$F$113:$F$122)*(IF('Gastos com Pessoal'!$G$113:$G$122&lt;=AU$1,1,0))*INDIRECT(CONCATENATE("'Gastos com Pessoal'!",$BY27)))
+SUM((AU$1&gt;='Gastos com Pessoal'!$E$113:$E$122)*(AU$1&lt;='Gastos com Pessoal'!$F$113:$F$122)*(IF('Gastos com Pessoal'!$L$113:$L$122&lt;=AU$1,1,0))*INDIRECT(CONCATENATE("'Gastos com Pessoal'!",$BZ27)))
+SUM((AU$1&gt;='Gastos com Pessoal'!$E$113:$E$122)*(AU$1&lt;='Gastos com Pessoal'!$F$113:$F$122)*(IF('Gastos com Pessoal'!$Q$113:$Q$122&lt;=AU$1,1,0))*INDIRECT(CONCATENATE("'Gastos com Pessoal'!",$CA27)))
+SUM((AU$1&gt;='Gastos com Pessoal'!$E$113:$E$122)*(AU$1&lt;='Gastos com Pessoal'!$F$113:$F$122)*(IF('Gastos com Pessoal'!$V$113:$V$122&lt;=AU$1,1,0))*INDIRECT(CONCATENATE("'Gastos com Pessoal'!",$CB27)))
+SUM((AU$1&gt;='Gastos com Pessoal'!$E$113:$E$122)*(AU$1&lt;='Gastos com Pessoal'!$F$113:$F$122)*(IF('Gastos com Pessoal'!$AA$113:$AA$122&lt;=AU$1,1,0))*INDIRECT(CONCATENATE("'Gastos com Pessoal'!",$CC27)))</f>
        <v>238.20320000000001</v>
      </c>
      <c r="AV27" s="147">
        <f t="array" aca="1" ref="AV27" ca="1">SUM((AV$1&gt;='Gastos com Pessoal'!$E$113:$E$122)*(AV$1&lt;='Gastos com Pessoal'!$F$113:$F$122)*INDIRECT(CONCATENATE("'Encargos e Benefícios'!",$BW27)))
+SUM((AV$1&gt;='Gastos com Pessoal'!$E$113:$E$122)*(AV$1&lt;='Gastos com Pessoal'!$F$113:$F$122)*(IF('Gastos com Pessoal'!$G$113:$G$122&lt;=AV$1,1,0))*INDIRECT(CONCATENATE("'Gastos com Pessoal'!",$BY27)))
+SUM((AV$1&gt;='Gastos com Pessoal'!$E$113:$E$122)*(AV$1&lt;='Gastos com Pessoal'!$F$113:$F$122)*(IF('Gastos com Pessoal'!$L$113:$L$122&lt;=AV$1,1,0))*INDIRECT(CONCATENATE("'Gastos com Pessoal'!",$BZ27)))
+SUM((AV$1&gt;='Gastos com Pessoal'!$E$113:$E$122)*(AV$1&lt;='Gastos com Pessoal'!$F$113:$F$122)*(IF('Gastos com Pessoal'!$Q$113:$Q$122&lt;=AV$1,1,0))*INDIRECT(CONCATENATE("'Gastos com Pessoal'!",$CA27)))
+SUM((AV$1&gt;='Gastos com Pessoal'!$E$113:$E$122)*(AV$1&lt;='Gastos com Pessoal'!$F$113:$F$122)*(IF('Gastos com Pessoal'!$V$113:$V$122&lt;=AV$1,1,0))*INDIRECT(CONCATENATE("'Gastos com Pessoal'!",$CB27)))
+SUM((AV$1&gt;='Gastos com Pessoal'!$E$113:$E$122)*(AV$1&lt;='Gastos com Pessoal'!$F$113:$F$122)*(IF('Gastos com Pessoal'!$AA$113:$AA$122&lt;=AV$1,1,0))*INDIRECT(CONCATENATE("'Gastos com Pessoal'!",$CC27)))</f>
        <v>238.20320000000001</v>
      </c>
      <c r="AW27" s="147">
        <f t="array" aca="1" ref="AW27" ca="1">SUM((AW$1&gt;='Gastos com Pessoal'!$E$113:$E$122)*(AW$1&lt;='Gastos com Pessoal'!$F$113:$F$122)*INDIRECT(CONCATENATE("'Encargos e Benefícios'!",$BW27)))
+SUM((AW$1&gt;='Gastos com Pessoal'!$E$113:$E$122)*(AW$1&lt;='Gastos com Pessoal'!$F$113:$F$122)*(IF('Gastos com Pessoal'!$G$113:$G$122&lt;=AW$1,1,0))*INDIRECT(CONCATENATE("'Gastos com Pessoal'!",$BY27)))
+SUM((AW$1&gt;='Gastos com Pessoal'!$E$113:$E$122)*(AW$1&lt;='Gastos com Pessoal'!$F$113:$F$122)*(IF('Gastos com Pessoal'!$L$113:$L$122&lt;=AW$1,1,0))*INDIRECT(CONCATENATE("'Gastos com Pessoal'!",$BZ27)))
+SUM((AW$1&gt;='Gastos com Pessoal'!$E$113:$E$122)*(AW$1&lt;='Gastos com Pessoal'!$F$113:$F$122)*(IF('Gastos com Pessoal'!$Q$113:$Q$122&lt;=AW$1,1,0))*INDIRECT(CONCATENATE("'Gastos com Pessoal'!",$CA27)))
+SUM((AW$1&gt;='Gastos com Pessoal'!$E$113:$E$122)*(AW$1&lt;='Gastos com Pessoal'!$F$113:$F$122)*(IF('Gastos com Pessoal'!$V$113:$V$122&lt;=AW$1,1,0))*INDIRECT(CONCATENATE("'Gastos com Pessoal'!",$CB27)))
+SUM((AW$1&gt;='Gastos com Pessoal'!$E$113:$E$122)*(AW$1&lt;='Gastos com Pessoal'!$F$113:$F$122)*(IF('Gastos com Pessoal'!$AA$113:$AA$122&lt;=AW$1,1,0))*INDIRECT(CONCATENATE("'Gastos com Pessoal'!",$CC27)))</f>
        <v>238.20320000000001</v>
      </c>
      <c r="AX27" s="147">
        <f t="array" aca="1" ref="AX27" ca="1">SUM((AX$1&gt;='Gastos com Pessoal'!$E$113:$E$122)*(AX$1&lt;='Gastos com Pessoal'!$F$113:$F$122)*INDIRECT(CONCATENATE("'Encargos e Benefícios'!",$BW27)))
+SUM((AX$1&gt;='Gastos com Pessoal'!$E$113:$E$122)*(AX$1&lt;='Gastos com Pessoal'!$F$113:$F$122)*(IF('Gastos com Pessoal'!$G$113:$G$122&lt;=AX$1,1,0))*INDIRECT(CONCATENATE("'Gastos com Pessoal'!",$BY27)))
+SUM((AX$1&gt;='Gastos com Pessoal'!$E$113:$E$122)*(AX$1&lt;='Gastos com Pessoal'!$F$113:$F$122)*(IF('Gastos com Pessoal'!$L$113:$L$122&lt;=AX$1,1,0))*INDIRECT(CONCATENATE("'Gastos com Pessoal'!",$BZ27)))
+SUM((AX$1&gt;='Gastos com Pessoal'!$E$113:$E$122)*(AX$1&lt;='Gastos com Pessoal'!$F$113:$F$122)*(IF('Gastos com Pessoal'!$Q$113:$Q$122&lt;=AX$1,1,0))*INDIRECT(CONCATENATE("'Gastos com Pessoal'!",$CA27)))
+SUM((AX$1&gt;='Gastos com Pessoal'!$E$113:$E$122)*(AX$1&lt;='Gastos com Pessoal'!$F$113:$F$122)*(IF('Gastos com Pessoal'!$V$113:$V$122&lt;=AX$1,1,0))*INDIRECT(CONCATENATE("'Gastos com Pessoal'!",$CB27)))
+SUM((AX$1&gt;='Gastos com Pessoal'!$E$113:$E$122)*(AX$1&lt;='Gastos com Pessoal'!$F$113:$F$122)*(IF('Gastos com Pessoal'!$AA$113:$AA$122&lt;=AX$1,1,0))*INDIRECT(CONCATENATE("'Gastos com Pessoal'!",$CC27)))</f>
        <v>238.20320000000001</v>
      </c>
      <c r="AY27" s="147">
        <f t="array" aca="1" ref="AY27" ca="1">SUM((AY$1&gt;='Gastos com Pessoal'!$E$113:$E$122)*(AY$1&lt;='Gastos com Pessoal'!$F$113:$F$122)*INDIRECT(CONCATENATE("'Encargos e Benefícios'!",$BW27)))
+SUM((AY$1&gt;='Gastos com Pessoal'!$E$113:$E$122)*(AY$1&lt;='Gastos com Pessoal'!$F$113:$F$122)*(IF('Gastos com Pessoal'!$G$113:$G$122&lt;=AY$1,1,0))*INDIRECT(CONCATENATE("'Gastos com Pessoal'!",$BY27)))
+SUM((AY$1&gt;='Gastos com Pessoal'!$E$113:$E$122)*(AY$1&lt;='Gastos com Pessoal'!$F$113:$F$122)*(IF('Gastos com Pessoal'!$L$113:$L$122&lt;=AY$1,1,0))*INDIRECT(CONCATENATE("'Gastos com Pessoal'!",$BZ27)))
+SUM((AY$1&gt;='Gastos com Pessoal'!$E$113:$E$122)*(AY$1&lt;='Gastos com Pessoal'!$F$113:$F$122)*(IF('Gastos com Pessoal'!$Q$113:$Q$122&lt;=AY$1,1,0))*INDIRECT(CONCATENATE("'Gastos com Pessoal'!",$CA27)))
+SUM((AY$1&gt;='Gastos com Pessoal'!$E$113:$E$122)*(AY$1&lt;='Gastos com Pessoal'!$F$113:$F$122)*(IF('Gastos com Pessoal'!$V$113:$V$122&lt;=AY$1,1,0))*INDIRECT(CONCATENATE("'Gastos com Pessoal'!",$CB27)))
+SUM((AY$1&gt;='Gastos com Pessoal'!$E$113:$E$122)*(AY$1&lt;='Gastos com Pessoal'!$F$113:$F$122)*(IF('Gastos com Pessoal'!$AA$113:$AA$122&lt;=AY$1,1,0))*INDIRECT(CONCATENATE("'Gastos com Pessoal'!",$CC27)))</f>
        <v>0</v>
      </c>
      <c r="AZ27" s="147">
        <f t="array" aca="1" ref="AZ27" ca="1">SUM((AZ$1&gt;='Gastos com Pessoal'!$E$113:$E$122)*(AZ$1&lt;='Gastos com Pessoal'!$F$113:$F$122)*INDIRECT(CONCATENATE("'Encargos e Benefícios'!",$BW27)))
+SUM((AZ$1&gt;='Gastos com Pessoal'!$E$113:$E$122)*(AZ$1&lt;='Gastos com Pessoal'!$F$113:$F$122)*(IF('Gastos com Pessoal'!$G$113:$G$122&lt;=AZ$1,1,0))*INDIRECT(CONCATENATE("'Gastos com Pessoal'!",$BY27)))
+SUM((AZ$1&gt;='Gastos com Pessoal'!$E$113:$E$122)*(AZ$1&lt;='Gastos com Pessoal'!$F$113:$F$122)*(IF('Gastos com Pessoal'!$L$113:$L$122&lt;=AZ$1,1,0))*INDIRECT(CONCATENATE("'Gastos com Pessoal'!",$BZ27)))
+SUM((AZ$1&gt;='Gastos com Pessoal'!$E$113:$E$122)*(AZ$1&lt;='Gastos com Pessoal'!$F$113:$F$122)*(IF('Gastos com Pessoal'!$Q$113:$Q$122&lt;=AZ$1,1,0))*INDIRECT(CONCATENATE("'Gastos com Pessoal'!",$CA27)))
+SUM((AZ$1&gt;='Gastos com Pessoal'!$E$113:$E$122)*(AZ$1&lt;='Gastos com Pessoal'!$F$113:$F$122)*(IF('Gastos com Pessoal'!$V$113:$V$122&lt;=AZ$1,1,0))*INDIRECT(CONCATENATE("'Gastos com Pessoal'!",$CB27)))
+SUM((AZ$1&gt;='Gastos com Pessoal'!$E$113:$E$122)*(AZ$1&lt;='Gastos com Pessoal'!$F$113:$F$122)*(IF('Gastos com Pessoal'!$AA$113:$AA$122&lt;=AZ$1,1,0))*INDIRECT(CONCATENATE("'Gastos com Pessoal'!",$CC27)))</f>
        <v>0</v>
      </c>
      <c r="BA27" s="147">
        <f t="array" aca="1" ref="BA27" ca="1">SUM((BA$1&gt;='Gastos com Pessoal'!$E$113:$E$122)*(BA$1&lt;='Gastos com Pessoal'!$F$113:$F$122)*INDIRECT(CONCATENATE("'Encargos e Benefícios'!",$BW27)))
+SUM((BA$1&gt;='Gastos com Pessoal'!$E$113:$E$122)*(BA$1&lt;='Gastos com Pessoal'!$F$113:$F$122)*(IF('Gastos com Pessoal'!$G$113:$G$122&lt;=BA$1,1,0))*INDIRECT(CONCATENATE("'Gastos com Pessoal'!",$BY27)))
+SUM((BA$1&gt;='Gastos com Pessoal'!$E$113:$E$122)*(BA$1&lt;='Gastos com Pessoal'!$F$113:$F$122)*(IF('Gastos com Pessoal'!$L$113:$L$122&lt;=BA$1,1,0))*INDIRECT(CONCATENATE("'Gastos com Pessoal'!",$BZ27)))
+SUM((BA$1&gt;='Gastos com Pessoal'!$E$113:$E$122)*(BA$1&lt;='Gastos com Pessoal'!$F$113:$F$122)*(IF('Gastos com Pessoal'!$Q$113:$Q$122&lt;=BA$1,1,0))*INDIRECT(CONCATENATE("'Gastos com Pessoal'!",$CA27)))
+SUM((BA$1&gt;='Gastos com Pessoal'!$E$113:$E$122)*(BA$1&lt;='Gastos com Pessoal'!$F$113:$F$122)*(IF('Gastos com Pessoal'!$V$113:$V$122&lt;=BA$1,1,0))*INDIRECT(CONCATENATE("'Gastos com Pessoal'!",$CB27)))
+SUM((BA$1&gt;='Gastos com Pessoal'!$E$113:$E$122)*(BA$1&lt;='Gastos com Pessoal'!$F$113:$F$122)*(IF('Gastos com Pessoal'!$AA$113:$AA$122&lt;=BA$1,1,0))*INDIRECT(CONCATENATE("'Gastos com Pessoal'!",$CC27)))</f>
        <v>0</v>
      </c>
      <c r="BB27" s="147">
        <f t="array" aca="1" ref="BB27" ca="1">SUM((BB$1&gt;='Gastos com Pessoal'!$E$113:$E$122)*(BB$1&lt;='Gastos com Pessoal'!$F$113:$F$122)*INDIRECT(CONCATENATE("'Encargos e Benefícios'!",$BW27)))
+SUM((BB$1&gt;='Gastos com Pessoal'!$E$113:$E$122)*(BB$1&lt;='Gastos com Pessoal'!$F$113:$F$122)*(IF('Gastos com Pessoal'!$G$113:$G$122&lt;=BB$1,1,0))*INDIRECT(CONCATENATE("'Gastos com Pessoal'!",$BY27)))
+SUM((BB$1&gt;='Gastos com Pessoal'!$E$113:$E$122)*(BB$1&lt;='Gastos com Pessoal'!$F$113:$F$122)*(IF('Gastos com Pessoal'!$L$113:$L$122&lt;=BB$1,1,0))*INDIRECT(CONCATENATE("'Gastos com Pessoal'!",$BZ27)))
+SUM((BB$1&gt;='Gastos com Pessoal'!$E$113:$E$122)*(BB$1&lt;='Gastos com Pessoal'!$F$113:$F$122)*(IF('Gastos com Pessoal'!$Q$113:$Q$122&lt;=BB$1,1,0))*INDIRECT(CONCATENATE("'Gastos com Pessoal'!",$CA27)))
+SUM((BB$1&gt;='Gastos com Pessoal'!$E$113:$E$122)*(BB$1&lt;='Gastos com Pessoal'!$F$113:$F$122)*(IF('Gastos com Pessoal'!$V$113:$V$122&lt;=BB$1,1,0))*INDIRECT(CONCATENATE("'Gastos com Pessoal'!",$CB27)))
+SUM((BB$1&gt;='Gastos com Pessoal'!$E$113:$E$122)*(BB$1&lt;='Gastos com Pessoal'!$F$113:$F$122)*(IF('Gastos com Pessoal'!$AA$113:$AA$122&lt;=BB$1,1,0))*INDIRECT(CONCATENATE("'Gastos com Pessoal'!",$CC27)))</f>
        <v>0</v>
      </c>
      <c r="BC27" s="147">
        <f t="array" aca="1" ref="BC27" ca="1">SUM((BC$1&gt;='Gastos com Pessoal'!$E$113:$E$122)*(BC$1&lt;='Gastos com Pessoal'!$F$113:$F$122)*INDIRECT(CONCATENATE("'Encargos e Benefícios'!",$BW27)))
+SUM((BC$1&gt;='Gastos com Pessoal'!$E$113:$E$122)*(BC$1&lt;='Gastos com Pessoal'!$F$113:$F$122)*(IF('Gastos com Pessoal'!$G$113:$G$122&lt;=BC$1,1,0))*INDIRECT(CONCATENATE("'Gastos com Pessoal'!",$BY27)))
+SUM((BC$1&gt;='Gastos com Pessoal'!$E$113:$E$122)*(BC$1&lt;='Gastos com Pessoal'!$F$113:$F$122)*(IF('Gastos com Pessoal'!$L$113:$L$122&lt;=BC$1,1,0))*INDIRECT(CONCATENATE("'Gastos com Pessoal'!",$BZ27)))
+SUM((BC$1&gt;='Gastos com Pessoal'!$E$113:$E$122)*(BC$1&lt;='Gastos com Pessoal'!$F$113:$F$122)*(IF('Gastos com Pessoal'!$Q$113:$Q$122&lt;=BC$1,1,0))*INDIRECT(CONCATENATE("'Gastos com Pessoal'!",$CA27)))
+SUM((BC$1&gt;='Gastos com Pessoal'!$E$113:$E$122)*(BC$1&lt;='Gastos com Pessoal'!$F$113:$F$122)*(IF('Gastos com Pessoal'!$V$113:$V$122&lt;=BC$1,1,0))*INDIRECT(CONCATENATE("'Gastos com Pessoal'!",$CB27)))
+SUM((BC$1&gt;='Gastos com Pessoal'!$E$113:$E$122)*(BC$1&lt;='Gastos com Pessoal'!$F$113:$F$122)*(IF('Gastos com Pessoal'!$AA$113:$AA$122&lt;=BC$1,1,0))*INDIRECT(CONCATENATE("'Gastos com Pessoal'!",$CC27)))</f>
        <v>0</v>
      </c>
      <c r="BD27" s="147">
        <f t="array" aca="1" ref="BD27" ca="1">SUM((BD$1&gt;='Gastos com Pessoal'!$E$113:$E$122)*(BD$1&lt;='Gastos com Pessoal'!$F$113:$F$122)*INDIRECT(CONCATENATE("'Encargos e Benefícios'!",$BW27)))
+SUM((BD$1&gt;='Gastos com Pessoal'!$E$113:$E$122)*(BD$1&lt;='Gastos com Pessoal'!$F$113:$F$122)*(IF('Gastos com Pessoal'!$G$113:$G$122&lt;=BD$1,1,0))*INDIRECT(CONCATENATE("'Gastos com Pessoal'!",$BY27)))
+SUM((BD$1&gt;='Gastos com Pessoal'!$E$113:$E$122)*(BD$1&lt;='Gastos com Pessoal'!$F$113:$F$122)*(IF('Gastos com Pessoal'!$L$113:$L$122&lt;=BD$1,1,0))*INDIRECT(CONCATENATE("'Gastos com Pessoal'!",$BZ27)))
+SUM((BD$1&gt;='Gastos com Pessoal'!$E$113:$E$122)*(BD$1&lt;='Gastos com Pessoal'!$F$113:$F$122)*(IF('Gastos com Pessoal'!$Q$113:$Q$122&lt;=BD$1,1,0))*INDIRECT(CONCATENATE("'Gastos com Pessoal'!",$CA27)))
+SUM((BD$1&gt;='Gastos com Pessoal'!$E$113:$E$122)*(BD$1&lt;='Gastos com Pessoal'!$F$113:$F$122)*(IF('Gastos com Pessoal'!$V$113:$V$122&lt;=BD$1,1,0))*INDIRECT(CONCATENATE("'Gastos com Pessoal'!",$CB27)))
+SUM((BD$1&gt;='Gastos com Pessoal'!$E$113:$E$122)*(BD$1&lt;='Gastos com Pessoal'!$F$113:$F$122)*(IF('Gastos com Pessoal'!$AA$113:$AA$122&lt;=BD$1,1,0))*INDIRECT(CONCATENATE("'Gastos com Pessoal'!",$CC27)))</f>
        <v>0</v>
      </c>
      <c r="BE27" s="147">
        <f t="array" aca="1" ref="BE27" ca="1">SUM((BE$1&gt;='Gastos com Pessoal'!$E$113:$E$122)*(BE$1&lt;='Gastos com Pessoal'!$F$113:$F$122)*INDIRECT(CONCATENATE("'Encargos e Benefícios'!",$BW27)))
+SUM((BE$1&gt;='Gastos com Pessoal'!$E$113:$E$122)*(BE$1&lt;='Gastos com Pessoal'!$F$113:$F$122)*(IF('Gastos com Pessoal'!$G$113:$G$122&lt;=BE$1,1,0))*INDIRECT(CONCATENATE("'Gastos com Pessoal'!",$BY27)))
+SUM((BE$1&gt;='Gastos com Pessoal'!$E$113:$E$122)*(BE$1&lt;='Gastos com Pessoal'!$F$113:$F$122)*(IF('Gastos com Pessoal'!$L$113:$L$122&lt;=BE$1,1,0))*INDIRECT(CONCATENATE("'Gastos com Pessoal'!",$BZ27)))
+SUM((BE$1&gt;='Gastos com Pessoal'!$E$113:$E$122)*(BE$1&lt;='Gastos com Pessoal'!$F$113:$F$122)*(IF('Gastos com Pessoal'!$Q$113:$Q$122&lt;=BE$1,1,0))*INDIRECT(CONCATENATE("'Gastos com Pessoal'!",$CA27)))
+SUM((BE$1&gt;='Gastos com Pessoal'!$E$113:$E$122)*(BE$1&lt;='Gastos com Pessoal'!$F$113:$F$122)*(IF('Gastos com Pessoal'!$V$113:$V$122&lt;=BE$1,1,0))*INDIRECT(CONCATENATE("'Gastos com Pessoal'!",$CB27)))
+SUM((BE$1&gt;='Gastos com Pessoal'!$E$113:$E$122)*(BE$1&lt;='Gastos com Pessoal'!$F$113:$F$122)*(IF('Gastos com Pessoal'!$AA$113:$AA$122&lt;=BE$1,1,0))*INDIRECT(CONCATENATE("'Gastos com Pessoal'!",$CC27)))</f>
        <v>0</v>
      </c>
      <c r="BF27" s="147">
        <f t="array" aca="1" ref="BF27" ca="1">SUM((BF$1&gt;='Gastos com Pessoal'!$E$113:$E$122)*(BF$1&lt;='Gastos com Pessoal'!$F$113:$F$122)*INDIRECT(CONCATENATE("'Encargos e Benefícios'!",$BW27)))
+SUM((BF$1&gt;='Gastos com Pessoal'!$E$113:$E$122)*(BF$1&lt;='Gastos com Pessoal'!$F$113:$F$122)*(IF('Gastos com Pessoal'!$G$113:$G$122&lt;=BF$1,1,0))*INDIRECT(CONCATENATE("'Gastos com Pessoal'!",$BY27)))
+SUM((BF$1&gt;='Gastos com Pessoal'!$E$113:$E$122)*(BF$1&lt;='Gastos com Pessoal'!$F$113:$F$122)*(IF('Gastos com Pessoal'!$L$113:$L$122&lt;=BF$1,1,0))*INDIRECT(CONCATENATE("'Gastos com Pessoal'!",$BZ27)))
+SUM((BF$1&gt;='Gastos com Pessoal'!$E$113:$E$122)*(BF$1&lt;='Gastos com Pessoal'!$F$113:$F$122)*(IF('Gastos com Pessoal'!$Q$113:$Q$122&lt;=BF$1,1,0))*INDIRECT(CONCATENATE("'Gastos com Pessoal'!",$CA27)))
+SUM((BF$1&gt;='Gastos com Pessoal'!$E$113:$E$122)*(BF$1&lt;='Gastos com Pessoal'!$F$113:$F$122)*(IF('Gastos com Pessoal'!$V$113:$V$122&lt;=BF$1,1,0))*INDIRECT(CONCATENATE("'Gastos com Pessoal'!",$CB27)))
+SUM((BF$1&gt;='Gastos com Pessoal'!$E$113:$E$122)*(BF$1&lt;='Gastos com Pessoal'!$F$113:$F$122)*(IF('Gastos com Pessoal'!$AA$113:$AA$122&lt;=BF$1,1,0))*INDIRECT(CONCATENATE("'Gastos com Pessoal'!",$CC27)))</f>
        <v>0</v>
      </c>
      <c r="BG27" s="147">
        <f t="array" aca="1" ref="BG27" ca="1">SUM((BG$1&gt;='Gastos com Pessoal'!$E$113:$E$122)*(BG$1&lt;='Gastos com Pessoal'!$F$113:$F$122)*INDIRECT(CONCATENATE("'Encargos e Benefícios'!",$BW27)))
+SUM((BG$1&gt;='Gastos com Pessoal'!$E$113:$E$122)*(BG$1&lt;='Gastos com Pessoal'!$F$113:$F$122)*(IF('Gastos com Pessoal'!$G$113:$G$122&lt;=BG$1,1,0))*INDIRECT(CONCATENATE("'Gastos com Pessoal'!",$BY27)))
+SUM((BG$1&gt;='Gastos com Pessoal'!$E$113:$E$122)*(BG$1&lt;='Gastos com Pessoal'!$F$113:$F$122)*(IF('Gastos com Pessoal'!$L$113:$L$122&lt;=BG$1,1,0))*INDIRECT(CONCATENATE("'Gastos com Pessoal'!",$BZ27)))
+SUM((BG$1&gt;='Gastos com Pessoal'!$E$113:$E$122)*(BG$1&lt;='Gastos com Pessoal'!$F$113:$F$122)*(IF('Gastos com Pessoal'!$Q$113:$Q$122&lt;=BG$1,1,0))*INDIRECT(CONCATENATE("'Gastos com Pessoal'!",$CA27)))
+SUM((BG$1&gt;='Gastos com Pessoal'!$E$113:$E$122)*(BG$1&lt;='Gastos com Pessoal'!$F$113:$F$122)*(IF('Gastos com Pessoal'!$V$113:$V$122&lt;=BG$1,1,0))*INDIRECT(CONCATENATE("'Gastos com Pessoal'!",$CB27)))
+SUM((BG$1&gt;='Gastos com Pessoal'!$E$113:$E$122)*(BG$1&lt;='Gastos com Pessoal'!$F$113:$F$122)*(IF('Gastos com Pessoal'!$AA$113:$AA$122&lt;=BG$1,1,0))*INDIRECT(CONCATENATE("'Gastos com Pessoal'!",$CC27)))</f>
        <v>0</v>
      </c>
      <c r="BH27" s="147">
        <f t="array" aca="1" ref="BH27" ca="1">SUM((BH$1&gt;='Gastos com Pessoal'!$E$113:$E$122)*(BH$1&lt;='Gastos com Pessoal'!$F$113:$F$122)*INDIRECT(CONCATENATE("'Encargos e Benefícios'!",$BW27)))
+SUM((BH$1&gt;='Gastos com Pessoal'!$E$113:$E$122)*(BH$1&lt;='Gastos com Pessoal'!$F$113:$F$122)*(IF('Gastos com Pessoal'!$G$113:$G$122&lt;=BH$1,1,0))*INDIRECT(CONCATENATE("'Gastos com Pessoal'!",$BY27)))
+SUM((BH$1&gt;='Gastos com Pessoal'!$E$113:$E$122)*(BH$1&lt;='Gastos com Pessoal'!$F$113:$F$122)*(IF('Gastos com Pessoal'!$L$113:$L$122&lt;=BH$1,1,0))*INDIRECT(CONCATENATE("'Gastos com Pessoal'!",$BZ27)))
+SUM((BH$1&gt;='Gastos com Pessoal'!$E$113:$E$122)*(BH$1&lt;='Gastos com Pessoal'!$F$113:$F$122)*(IF('Gastos com Pessoal'!$Q$113:$Q$122&lt;=BH$1,1,0))*INDIRECT(CONCATENATE("'Gastos com Pessoal'!",$CA27)))
+SUM((BH$1&gt;='Gastos com Pessoal'!$E$113:$E$122)*(BH$1&lt;='Gastos com Pessoal'!$F$113:$F$122)*(IF('Gastos com Pessoal'!$V$113:$V$122&lt;=BH$1,1,0))*INDIRECT(CONCATENATE("'Gastos com Pessoal'!",$CB27)))
+SUM((BH$1&gt;='Gastos com Pessoal'!$E$113:$E$122)*(BH$1&lt;='Gastos com Pessoal'!$F$113:$F$122)*(IF('Gastos com Pessoal'!$AA$113:$AA$122&lt;=BH$1,1,0))*INDIRECT(CONCATENATE("'Gastos com Pessoal'!",$CC27)))</f>
        <v>0</v>
      </c>
      <c r="BI27" s="147">
        <f t="array" aca="1" ref="BI27" ca="1">SUM((BI$1&gt;='Gastos com Pessoal'!$E$113:$E$122)*(BI$1&lt;='Gastos com Pessoal'!$F$113:$F$122)*INDIRECT(CONCATENATE("'Encargos e Benefícios'!",$BW27)))
+SUM((BI$1&gt;='Gastos com Pessoal'!$E$113:$E$122)*(BI$1&lt;='Gastos com Pessoal'!$F$113:$F$122)*(IF('Gastos com Pessoal'!$G$113:$G$122&lt;=BI$1,1,0))*INDIRECT(CONCATENATE("'Gastos com Pessoal'!",$BY27)))
+SUM((BI$1&gt;='Gastos com Pessoal'!$E$113:$E$122)*(BI$1&lt;='Gastos com Pessoal'!$F$113:$F$122)*(IF('Gastos com Pessoal'!$L$113:$L$122&lt;=BI$1,1,0))*INDIRECT(CONCATENATE("'Gastos com Pessoal'!",$BZ27)))
+SUM((BI$1&gt;='Gastos com Pessoal'!$E$113:$E$122)*(BI$1&lt;='Gastos com Pessoal'!$F$113:$F$122)*(IF('Gastos com Pessoal'!$Q$113:$Q$122&lt;=BI$1,1,0))*INDIRECT(CONCATENATE("'Gastos com Pessoal'!",$CA27)))
+SUM((BI$1&gt;='Gastos com Pessoal'!$E$113:$E$122)*(BI$1&lt;='Gastos com Pessoal'!$F$113:$F$122)*(IF('Gastos com Pessoal'!$V$113:$V$122&lt;=BI$1,1,0))*INDIRECT(CONCATENATE("'Gastos com Pessoal'!",$CB27)))
+SUM((BI$1&gt;='Gastos com Pessoal'!$E$113:$E$122)*(BI$1&lt;='Gastos com Pessoal'!$F$113:$F$122)*(IF('Gastos com Pessoal'!$AA$113:$AA$122&lt;=BI$1,1,0))*INDIRECT(CONCATENATE("'Gastos com Pessoal'!",$CC27)))</f>
        <v>0</v>
      </c>
      <c r="BJ27" s="147">
        <f t="array" aca="1" ref="BJ27" ca="1">SUM((BJ$1&gt;='Gastos com Pessoal'!$E$113:$E$122)*(BJ$1&lt;='Gastos com Pessoal'!$F$113:$F$122)*INDIRECT(CONCATENATE("'Encargos e Benefícios'!",$BW27)))
+SUM((BJ$1&gt;='Gastos com Pessoal'!$E$113:$E$122)*(BJ$1&lt;='Gastos com Pessoal'!$F$113:$F$122)*(IF('Gastos com Pessoal'!$G$113:$G$122&lt;=BJ$1,1,0))*INDIRECT(CONCATENATE("'Gastos com Pessoal'!",$BY27)))
+SUM((BJ$1&gt;='Gastos com Pessoal'!$E$113:$E$122)*(BJ$1&lt;='Gastos com Pessoal'!$F$113:$F$122)*(IF('Gastos com Pessoal'!$L$113:$L$122&lt;=BJ$1,1,0))*INDIRECT(CONCATENATE("'Gastos com Pessoal'!",$BZ27)))
+SUM((BJ$1&gt;='Gastos com Pessoal'!$E$113:$E$122)*(BJ$1&lt;='Gastos com Pessoal'!$F$113:$F$122)*(IF('Gastos com Pessoal'!$Q$113:$Q$122&lt;=BJ$1,1,0))*INDIRECT(CONCATENATE("'Gastos com Pessoal'!",$CA27)))
+SUM((BJ$1&gt;='Gastos com Pessoal'!$E$113:$E$122)*(BJ$1&lt;='Gastos com Pessoal'!$F$113:$F$122)*(IF('Gastos com Pessoal'!$V$113:$V$122&lt;=BJ$1,1,0))*INDIRECT(CONCATENATE("'Gastos com Pessoal'!",$CB27)))
+SUM((BJ$1&gt;='Gastos com Pessoal'!$E$113:$E$122)*(BJ$1&lt;='Gastos com Pessoal'!$F$113:$F$122)*(IF('Gastos com Pessoal'!$AA$113:$AA$122&lt;=BJ$1,1,0))*INDIRECT(CONCATENATE("'Gastos com Pessoal'!",$CC27)))</f>
        <v>0</v>
      </c>
      <c r="BK27" s="143">
        <f ca="1">SUM(C27:BJ27)</f>
        <v>10022.672000000002</v>
      </c>
      <c r="BL27" s="152">
        <f ca="1">IF($BK$134=0,0,BK27/$BK$134)</f>
        <v>4.772700952491146E-4</v>
      </c>
      <c r="BU27" s="258" t="s">
        <v>186</v>
      </c>
      <c r="BV27" s="259"/>
      <c r="BW27" s="259" t="s">
        <v>187</v>
      </c>
      <c r="BX27" s="258"/>
      <c r="BY27" s="258" t="str">
        <f ca="1">IF(ISNA('Gastos com Pessoal'!BN8),"$ZZ$113:$ZZ$122",'Gastos com Pessoal'!BN8)</f>
        <v>$I$113:$I$122</v>
      </c>
      <c r="BZ27" s="258" t="str">
        <f ca="1">IF(ISNA('Gastos com Pessoal'!BR8),"$ZZ$113:$ZZ$122",'Gastos com Pessoal'!BR8)</f>
        <v>$N$113:$N$122</v>
      </c>
      <c r="CA27" s="258" t="str">
        <f ca="1">IF(ISNA('Gastos com Pessoal'!BV8),"$ZZ$113:$ZZ$122",'Gastos com Pessoal'!BV8)</f>
        <v>$S$113:$S$122</v>
      </c>
      <c r="CB27" s="258" t="str">
        <f ca="1">IF(ISNA('Gastos com Pessoal'!BZ8),"$ZZ$113:$ZZ$122",'Gastos com Pessoal'!BZ8)</f>
        <v>$X$113:$X$122</v>
      </c>
      <c r="CC27" s="258" t="str">
        <f ca="1">IF(ISNA('Gastos com Pessoal'!CD8),"$ZZ$113:$ZZ$122",'Gastos com Pessoal'!CD8)</f>
        <v>$AD$113:$AD$122</v>
      </c>
    </row>
    <row r="28" spans="1:81" s="98" customFormat="1" ht="23.25" customHeight="1">
      <c r="A28" s="74"/>
      <c r="B28" s="75" t="s">
        <v>188</v>
      </c>
      <c r="C28" s="76">
        <f ca="1">SUBTOTAL(109,C26:C27)</f>
        <v>0</v>
      </c>
      <c r="D28" s="76">
        <f t="shared" ref="D28:AK28" ca="1" si="37">SUBTOTAL(109,D26:D27)</f>
        <v>0</v>
      </c>
      <c r="E28" s="76">
        <f t="shared" ca="1" si="37"/>
        <v>1800</v>
      </c>
      <c r="F28" s="76">
        <f t="shared" ca="1" si="37"/>
        <v>1800</v>
      </c>
      <c r="G28" s="76">
        <f t="shared" ca="1" si="37"/>
        <v>1800</v>
      </c>
      <c r="H28" s="76">
        <f t="shared" ca="1" si="37"/>
        <v>1800</v>
      </c>
      <c r="I28" s="76">
        <f t="shared" ca="1" si="37"/>
        <v>1800</v>
      </c>
      <c r="J28" s="76">
        <f t="shared" ca="1" si="37"/>
        <v>1800</v>
      </c>
      <c r="K28" s="76">
        <f t="shared" ca="1" si="37"/>
        <v>1800</v>
      </c>
      <c r="L28" s="76">
        <f t="shared" ca="1" si="37"/>
        <v>1800</v>
      </c>
      <c r="M28" s="76">
        <f t="shared" ca="1" si="37"/>
        <v>1800</v>
      </c>
      <c r="N28" s="76">
        <f t="shared" ca="1" si="37"/>
        <v>1800</v>
      </c>
      <c r="O28" s="76">
        <f t="shared" ca="1" si="37"/>
        <v>1800</v>
      </c>
      <c r="P28" s="76">
        <f t="shared" ca="1" si="37"/>
        <v>1800</v>
      </c>
      <c r="Q28" s="76">
        <f t="shared" ca="1" si="37"/>
        <v>1908</v>
      </c>
      <c r="R28" s="76">
        <f t="shared" ca="1" si="37"/>
        <v>1908</v>
      </c>
      <c r="S28" s="76">
        <f t="shared" ca="1" si="37"/>
        <v>1908</v>
      </c>
      <c r="T28" s="76">
        <f t="shared" ca="1" si="37"/>
        <v>1908</v>
      </c>
      <c r="U28" s="76">
        <f t="shared" ca="1" si="37"/>
        <v>1908</v>
      </c>
      <c r="V28" s="76">
        <f t="shared" ca="1" si="37"/>
        <v>1908</v>
      </c>
      <c r="W28" s="76">
        <f t="shared" ca="1" si="37"/>
        <v>1908</v>
      </c>
      <c r="X28" s="76">
        <f t="shared" ca="1" si="37"/>
        <v>1908</v>
      </c>
      <c r="Y28" s="76">
        <f t="shared" ca="1" si="37"/>
        <v>1908</v>
      </c>
      <c r="Z28" s="76">
        <f t="shared" ca="1" si="37"/>
        <v>1908</v>
      </c>
      <c r="AA28" s="76">
        <f t="shared" ca="1" si="37"/>
        <v>1908</v>
      </c>
      <c r="AB28" s="76">
        <f t="shared" ca="1" si="37"/>
        <v>1908</v>
      </c>
      <c r="AC28" s="76">
        <f t="shared" ca="1" si="37"/>
        <v>2022.48</v>
      </c>
      <c r="AD28" s="76">
        <f t="shared" ca="1" si="37"/>
        <v>2022.48</v>
      </c>
      <c r="AE28" s="76">
        <f t="shared" ca="1" si="37"/>
        <v>2022.48</v>
      </c>
      <c r="AF28" s="76">
        <f t="shared" ca="1" si="37"/>
        <v>2022.48</v>
      </c>
      <c r="AG28" s="76">
        <f t="shared" ca="1" si="37"/>
        <v>2022.48</v>
      </c>
      <c r="AH28" s="76">
        <f t="shared" ca="1" si="37"/>
        <v>2022.48</v>
      </c>
      <c r="AI28" s="76">
        <f t="shared" ca="1" si="37"/>
        <v>2022.48</v>
      </c>
      <c r="AJ28" s="76">
        <f t="shared" ca="1" si="37"/>
        <v>2022.48</v>
      </c>
      <c r="AK28" s="76">
        <f t="shared" ca="1" si="37"/>
        <v>2022.48</v>
      </c>
      <c r="AL28" s="76">
        <f t="shared" ref="AL28:AS28" ca="1" si="38">SUBTOTAL(109,AL26:AL27)</f>
        <v>2022.48</v>
      </c>
      <c r="AM28" s="76">
        <f t="shared" ca="1" si="38"/>
        <v>2022.48</v>
      </c>
      <c r="AN28" s="76">
        <f t="shared" ca="1" si="38"/>
        <v>2022.48</v>
      </c>
      <c r="AO28" s="76">
        <f t="shared" ca="1" si="38"/>
        <v>2143.8288000000002</v>
      </c>
      <c r="AP28" s="76">
        <f t="shared" ca="1" si="38"/>
        <v>2143.8288000000002</v>
      </c>
      <c r="AQ28" s="76">
        <f t="shared" ca="1" si="38"/>
        <v>2143.8288000000002</v>
      </c>
      <c r="AR28" s="76">
        <f t="shared" ca="1" si="38"/>
        <v>2143.8288000000002</v>
      </c>
      <c r="AS28" s="76">
        <f t="shared" ca="1" si="38"/>
        <v>2143.8288000000002</v>
      </c>
      <c r="AT28" s="76">
        <f t="shared" ref="AT28:BJ28" ca="1" si="39">SUBTOTAL(109,AT26:AT27)</f>
        <v>2143.8288000000002</v>
      </c>
      <c r="AU28" s="76">
        <f t="shared" ca="1" si="39"/>
        <v>2143.8288000000002</v>
      </c>
      <c r="AV28" s="76">
        <f t="shared" ca="1" si="39"/>
        <v>2143.8288000000002</v>
      </c>
      <c r="AW28" s="76">
        <f t="shared" ca="1" si="39"/>
        <v>2143.8288000000002</v>
      </c>
      <c r="AX28" s="76">
        <f t="shared" ca="1" si="39"/>
        <v>2143.8288000000002</v>
      </c>
      <c r="AY28" s="76">
        <f t="shared" ca="1" si="39"/>
        <v>0</v>
      </c>
      <c r="AZ28" s="76">
        <f t="shared" ca="1" si="39"/>
        <v>0</v>
      </c>
      <c r="BA28" s="76">
        <f t="shared" ca="1" si="39"/>
        <v>0</v>
      </c>
      <c r="BB28" s="76">
        <f t="shared" ca="1" si="39"/>
        <v>0</v>
      </c>
      <c r="BC28" s="76">
        <f t="shared" ca="1" si="39"/>
        <v>0</v>
      </c>
      <c r="BD28" s="76">
        <f t="shared" ca="1" si="39"/>
        <v>0</v>
      </c>
      <c r="BE28" s="76">
        <f t="shared" ca="1" si="39"/>
        <v>0</v>
      </c>
      <c r="BF28" s="76">
        <f t="shared" ca="1" si="39"/>
        <v>0</v>
      </c>
      <c r="BG28" s="76">
        <f t="shared" ca="1" si="39"/>
        <v>0</v>
      </c>
      <c r="BH28" s="76">
        <f t="shared" ca="1" si="39"/>
        <v>0</v>
      </c>
      <c r="BI28" s="76">
        <f t="shared" ca="1" si="39"/>
        <v>0</v>
      </c>
      <c r="BJ28" s="76">
        <f t="shared" ca="1" si="39"/>
        <v>0</v>
      </c>
      <c r="BK28" s="76">
        <f t="shared" ref="BK28" ca="1" si="40">SUBTOTAL(109,BK26:BK26)</f>
        <v>80181.376000000018</v>
      </c>
      <c r="BL28" s="126">
        <f ca="1">IF($BK$134=0,0,BK28/$BK$134)</f>
        <v>3.8181607619929168E-3</v>
      </c>
      <c r="BU28" s="258"/>
      <c r="BV28" s="259"/>
      <c r="BW28" s="259"/>
      <c r="BX28" s="258"/>
      <c r="BY28" s="258"/>
      <c r="BZ28" s="258"/>
      <c r="CA28" s="258"/>
    </row>
    <row r="29" spans="1:81" s="98" customFormat="1" ht="23.25" customHeight="1">
      <c r="A29" s="72" t="s">
        <v>29</v>
      </c>
      <c r="B29" s="87" t="s">
        <v>30</v>
      </c>
      <c r="C29" s="235"/>
      <c r="D29" s="235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127"/>
      <c r="BU29" s="258"/>
      <c r="BV29" s="259" t="s">
        <v>167</v>
      </c>
      <c r="BW29" s="259"/>
      <c r="BX29" s="258"/>
      <c r="BY29" s="258"/>
      <c r="BZ29" s="258"/>
      <c r="CA29" s="258"/>
    </row>
    <row r="30" spans="1:81" s="98" customFormat="1" ht="23.25" customHeight="1">
      <c r="A30" s="31" t="s">
        <v>189</v>
      </c>
      <c r="B30" s="13" t="s">
        <v>190</v>
      </c>
      <c r="C30" s="147">
        <f t="array" aca="1" ref="C30" ca="1">SUM((C$1&gt;='Gastos com Pessoal'!$E$7:$E$106)*(C$1&lt;='Gastos com Pessoal'!$F$7:$F$106)*INDIRECT(CONCATENATE("'Encargos e Benefícios'!",$BV30))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22720.805555555555</v>
      </c>
      <c r="D30" s="147">
        <f t="array" aca="1" ref="D30" ca="1">SUM((D$1&gt;='Gastos com Pessoal'!$E$7:$E$106)*(D$1&lt;='Gastos com Pessoal'!$F$7:$F$106)*INDIRECT(CONCATENATE("'Encargos e Benefícios'!",$BV30))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23567.333333333332</v>
      </c>
      <c r="E30" s="147">
        <f t="array" aca="1" ref="E30" ca="1">SUM((E$1&gt;='Gastos com Pessoal'!$E$7:$E$106)*(E$1&lt;='Gastos com Pessoal'!$F$7:$F$106)*INDIRECT(CONCATENATE("'Encargos e Benefícios'!",$BV30))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23567.333333333332</v>
      </c>
      <c r="F30" s="147">
        <f t="array" aca="1" ref="F30" ca="1">SUM((F$1&gt;='Gastos com Pessoal'!$E$7:$E$106)*(F$1&lt;='Gastos com Pessoal'!$F$7:$F$106)*INDIRECT(CONCATENATE("'Encargos e Benefícios'!",$BV30))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30779.75</v>
      </c>
      <c r="G30" s="147">
        <f t="array" aca="1" ref="G30" ca="1">SUM((G$1&gt;='Gastos com Pessoal'!$E$7:$E$106)*(G$1&lt;='Gastos com Pessoal'!$F$7:$F$106)*INDIRECT(CONCATENATE("'Encargos e Benefícios'!",$BV30))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30779.75</v>
      </c>
      <c r="H30" s="147">
        <f t="array" aca="1" ref="H30" ca="1">SUM((H$1&gt;='Gastos com Pessoal'!$E$7:$E$106)*(H$1&lt;='Gastos com Pessoal'!$F$7:$F$106)*INDIRECT(CONCATENATE("'Encargos e Benefícios'!",$BV30))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34008.759099999996</v>
      </c>
      <c r="I30" s="147">
        <f t="array" aca="1" ref="I30" ca="1">SUM((I$1&gt;='Gastos com Pessoal'!$E$7:$E$106)*(I$1&lt;='Gastos com Pessoal'!$F$7:$F$106)*INDIRECT(CONCATENATE("'Encargos e Benefícios'!",$BV30))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34008.759099999996</v>
      </c>
      <c r="J30" s="147">
        <f t="array" aca="1" ref="J30" ca="1">SUM((J$1&gt;='Gastos com Pessoal'!$E$7:$E$106)*(J$1&lt;='Gastos com Pessoal'!$F$7:$F$106)*INDIRECT(CONCATENATE("'Encargos e Benefícios'!",$BV30))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36729.459827999999</v>
      </c>
      <c r="K30" s="147">
        <f t="array" aca="1" ref="K30" ca="1">SUM((K$1&gt;='Gastos com Pessoal'!$E$7:$E$106)*(K$1&lt;='Gastos com Pessoal'!$F$7:$F$106)*INDIRECT(CONCATENATE("'Encargos e Benefícios'!",$BV30))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36729.459827999999</v>
      </c>
      <c r="L30" s="147">
        <f t="array" aca="1" ref="L30" ca="1">SUM((L$1&gt;='Gastos com Pessoal'!$E$7:$E$106)*(L$1&lt;='Gastos com Pessoal'!$F$7:$F$106)*INDIRECT(CONCATENATE("'Encargos e Benefícios'!",$BV30))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36729.459827999999</v>
      </c>
      <c r="M30" s="147">
        <f t="array" aca="1" ref="M30" ca="1">SUM((M$1&gt;='Gastos com Pessoal'!$E$7:$E$106)*(M$1&lt;='Gastos com Pessoal'!$F$7:$F$106)*INDIRECT(CONCATENATE("'Encargos e Benefícios'!",$BV30))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36729.459827999999</v>
      </c>
      <c r="N30" s="147">
        <f t="array" aca="1" ref="N30" ca="1">SUM((N$1&gt;='Gastos com Pessoal'!$E$7:$E$106)*(N$1&lt;='Gastos com Pessoal'!$F$7:$F$106)*INDIRECT(CONCATENATE("'Encargos e Benefícios'!",$BV30))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36729.459827999999</v>
      </c>
      <c r="O30" s="147">
        <f t="array" aca="1" ref="O30" ca="1">SUM((O$1&gt;='Gastos com Pessoal'!$E$7:$E$106)*(O$1&lt;='Gastos com Pessoal'!$F$7:$F$106)*INDIRECT(CONCATENATE("'Encargos e Benefícios'!",$BV30))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36729.459827999999</v>
      </c>
      <c r="P30" s="147">
        <f t="array" aca="1" ref="P30" ca="1">SUM((P$1&gt;='Gastos com Pessoal'!$E$7:$E$106)*(P$1&lt;='Gastos com Pessoal'!$F$7:$F$106)*INDIRECT(CONCATENATE("'Encargos e Benefícios'!",$BV30))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36729.459827999999</v>
      </c>
      <c r="Q30" s="147">
        <f t="array" aca="1" ref="Q30" ca="1">SUM((Q$1&gt;='Gastos com Pessoal'!$E$7:$E$106)*(Q$1&lt;='Gastos com Pessoal'!$F$7:$F$106)*INDIRECT(CONCATENATE("'Encargos e Benefícios'!",$BV30))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36729.459827999999</v>
      </c>
      <c r="R30" s="147">
        <f t="array" aca="1" ref="R30" ca="1">SUM((R$1&gt;='Gastos com Pessoal'!$E$7:$E$106)*(R$1&lt;='Gastos com Pessoal'!$F$7:$F$106)*INDIRECT(CONCATENATE("'Encargos e Benefícios'!",$BV30))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36729.459827999999</v>
      </c>
      <c r="S30" s="147">
        <f t="array" aca="1" ref="S30" ca="1">SUM((S$1&gt;='Gastos com Pessoal'!$E$7:$E$106)*(S$1&lt;='Gastos com Pessoal'!$F$7:$F$106)*INDIRECT(CONCATENATE("'Encargos e Benefícios'!",$BV30))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36729.459827999999</v>
      </c>
      <c r="T30" s="147">
        <f t="array" aca="1" ref="T30" ca="1">SUM((T$1&gt;='Gastos com Pessoal'!$E$7:$E$106)*(T$1&lt;='Gastos com Pessoal'!$F$7:$F$106)*INDIRECT(CONCATENATE("'Encargos e Benefícios'!",$BV30))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36729.459827999999</v>
      </c>
      <c r="U30" s="147">
        <f t="array" aca="1" ref="U30" ca="1">SUM((U$1&gt;='Gastos com Pessoal'!$E$7:$E$106)*(U$1&lt;='Gastos com Pessoal'!$F$7:$F$106)*INDIRECT(CONCATENATE("'Encargos e Benefícios'!",$BV30))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36729.459827999999</v>
      </c>
      <c r="V30" s="147">
        <f t="array" aca="1" ref="V30" ca="1">SUM((V$1&gt;='Gastos com Pessoal'!$E$7:$E$106)*(V$1&lt;='Gastos com Pessoal'!$F$7:$F$106)*INDIRECT(CONCATENATE("'Encargos e Benefícios'!",$BV30))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38933.227417680006</v>
      </c>
      <c r="W30" s="147">
        <f t="array" aca="1" ref="W30" ca="1">SUM((W$1&gt;='Gastos com Pessoal'!$E$7:$E$106)*(W$1&lt;='Gastos com Pessoal'!$F$7:$F$106)*INDIRECT(CONCATENATE("'Encargos e Benefícios'!",$BV30))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38933.227417680006</v>
      </c>
      <c r="X30" s="147">
        <f t="array" aca="1" ref="X30" ca="1">SUM((X$1&gt;='Gastos com Pessoal'!$E$7:$E$106)*(X$1&lt;='Gastos com Pessoal'!$F$7:$F$106)*INDIRECT(CONCATENATE("'Encargos e Benefícios'!",$BV30))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42013.702099080008</v>
      </c>
      <c r="Y30" s="147">
        <f t="array" aca="1" ref="Y30" ca="1">SUM((Y$1&gt;='Gastos com Pessoal'!$E$7:$E$106)*(Y$1&lt;='Gastos com Pessoal'!$F$7:$F$106)*INDIRECT(CONCATENATE("'Encargos e Benefícios'!",$BV30))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42013.702099080008</v>
      </c>
      <c r="Z30" s="147">
        <f t="array" aca="1" ref="Z30" ca="1">SUM((Z$1&gt;='Gastos com Pessoal'!$E$7:$E$106)*(Z$1&lt;='Gastos com Pessoal'!$F$7:$F$106)*INDIRECT(CONCATENATE("'Encargos e Benefícios'!",$BV30))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42013.702099080008</v>
      </c>
      <c r="AA30" s="147">
        <f t="array" aca="1" ref="AA30" ca="1">SUM((AA$1&gt;='Gastos com Pessoal'!$E$7:$E$106)*(AA$1&lt;='Gastos com Pessoal'!$F$7:$F$106)*INDIRECT(CONCATENATE("'Encargos e Benefícios'!",$BV30))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42013.702099080008</v>
      </c>
      <c r="AB30" s="147">
        <f t="array" aca="1" ref="AB30" ca="1">SUM((AB$1&gt;='Gastos com Pessoal'!$E$7:$E$106)*(AB$1&lt;='Gastos com Pessoal'!$F$7:$F$106)*INDIRECT(CONCATENATE("'Encargos e Benefícios'!",$BV30))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42013.702099080008</v>
      </c>
      <c r="AC30" s="147">
        <f t="array" aca="1" ref="AC30" ca="1">SUM((AC$1&gt;='Gastos com Pessoal'!$E$7:$E$106)*(AC$1&lt;='Gastos com Pessoal'!$F$7:$F$106)*INDIRECT(CONCATENATE("'Encargos e Benefícios'!",$BV30))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42013.702099080008</v>
      </c>
      <c r="AD30" s="147">
        <f t="array" aca="1" ref="AD30" ca="1">SUM((AD$1&gt;='Gastos com Pessoal'!$E$7:$E$106)*(AD$1&lt;='Gastos com Pessoal'!$F$7:$F$106)*INDIRECT(CONCATENATE("'Encargos e Benefícios'!",$BV30))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42013.702099080008</v>
      </c>
      <c r="AE30" s="147">
        <f t="array" aca="1" ref="AE30" ca="1">SUM((AE$1&gt;='Gastos com Pessoal'!$E$7:$E$106)*(AE$1&lt;='Gastos com Pessoal'!$F$7:$F$106)*INDIRECT(CONCATENATE("'Encargos e Benefícios'!",$BV30))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42013.702099080008</v>
      </c>
      <c r="AF30" s="147">
        <f t="array" aca="1" ref="AF30" ca="1">SUM((AF$1&gt;='Gastos com Pessoal'!$E$7:$E$106)*(AF$1&lt;='Gastos com Pessoal'!$F$7:$F$106)*INDIRECT(CONCATENATE("'Encargos e Benefícios'!",$BV30))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42013.702099080008</v>
      </c>
      <c r="AG30" s="147">
        <f t="array" aca="1" ref="AG30" ca="1">SUM((AG$1&gt;='Gastos com Pessoal'!$E$7:$E$106)*(AG$1&lt;='Gastos com Pessoal'!$F$7:$F$106)*INDIRECT(CONCATENATE("'Encargos e Benefícios'!",$BV30))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42013.702099080008</v>
      </c>
      <c r="AH30" s="147">
        <f t="array" aca="1" ref="AH30" ca="1">SUM((AH$1&gt;='Gastos com Pessoal'!$E$7:$E$106)*(AH$1&lt;='Gastos com Pessoal'!$F$7:$F$106)*INDIRECT(CONCATENATE("'Encargos e Benefícios'!",$BV30))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44534.524225024819</v>
      </c>
      <c r="AI30" s="147">
        <f t="array" aca="1" ref="AI30" ca="1">SUM((AI$1&gt;='Gastos com Pessoal'!$E$7:$E$106)*(AI$1&lt;='Gastos com Pessoal'!$F$7:$F$106)*INDIRECT(CONCATENATE("'Encargos e Benefícios'!",$BV30))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44534.524225024819</v>
      </c>
      <c r="AJ30" s="147">
        <f t="array" aca="1" ref="AJ30" ca="1">SUM((AJ$1&gt;='Gastos com Pessoal'!$E$7:$E$106)*(AJ$1&lt;='Gastos com Pessoal'!$F$7:$F$106)*INDIRECT(CONCATENATE("'Encargos e Benefícios'!",$BV30))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44534.524225024819</v>
      </c>
      <c r="AK30" s="147">
        <f t="array" aca="1" ref="AK30" ca="1">SUM((AK$1&gt;='Gastos com Pessoal'!$E$7:$E$106)*(AK$1&lt;='Gastos com Pessoal'!$F$7:$F$106)*INDIRECT(CONCATENATE("'Encargos e Benefícios'!",$BV30))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44534.524225024819</v>
      </c>
      <c r="AL30" s="147">
        <f t="array" aca="1" ref="AL30" ca="1">SUM((AL$1&gt;='Gastos com Pessoal'!$E$7:$E$106)*(AL$1&lt;='Gastos com Pessoal'!$F$7:$F$106)*INDIRECT(CONCATENATE("'Encargos e Benefícios'!",$BV30))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44534.524225024819</v>
      </c>
      <c r="AM30" s="147">
        <f t="array" aca="1" ref="AM30" ca="1">SUM((AM$1&gt;='Gastos com Pessoal'!$E$7:$E$106)*(AM$1&lt;='Gastos com Pessoal'!$F$7:$F$106)*INDIRECT(CONCATENATE("'Encargos e Benefícios'!",$BV30))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44534.524225024819</v>
      </c>
      <c r="AN30" s="147">
        <f t="array" aca="1" ref="AN30" ca="1">SUM((AN$1&gt;='Gastos com Pessoal'!$E$7:$E$106)*(AN$1&lt;='Gastos com Pessoal'!$F$7:$F$106)*INDIRECT(CONCATENATE("'Encargos e Benefícios'!",$BV30))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44534.524225024819</v>
      </c>
      <c r="AO30" s="147">
        <f t="array" aca="1" ref="AO30" ca="1">SUM((AO$1&gt;='Gastos com Pessoal'!$E$7:$E$106)*(AO$1&lt;='Gastos com Pessoal'!$F$7:$F$106)*INDIRECT(CONCATENATE("'Encargos e Benefícios'!",$BV30))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44534.524225024819</v>
      </c>
      <c r="AP30" s="147">
        <f t="array" aca="1" ref="AP30" ca="1">SUM((AP$1&gt;='Gastos com Pessoal'!$E$7:$E$106)*(AP$1&lt;='Gastos com Pessoal'!$F$7:$F$106)*INDIRECT(CONCATENATE("'Encargos e Benefícios'!",$BV30))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44534.524225024819</v>
      </c>
      <c r="AQ30" s="147">
        <f t="array" aca="1" ref="AQ30" ca="1">SUM((AQ$1&gt;='Gastos com Pessoal'!$E$7:$E$106)*(AQ$1&lt;='Gastos com Pessoal'!$F$7:$F$106)*INDIRECT(CONCATENATE("'Encargos e Benefícios'!",$BV30))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44534.524225024819</v>
      </c>
      <c r="AR30" s="147">
        <f t="array" aca="1" ref="AR30" ca="1">SUM((AR$1&gt;='Gastos com Pessoal'!$E$7:$E$106)*(AR$1&lt;='Gastos com Pessoal'!$F$7:$F$106)*INDIRECT(CONCATENATE("'Encargos e Benefícios'!",$BV30))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44534.524225024819</v>
      </c>
      <c r="AS30" s="147">
        <f t="array" aca="1" ref="AS30" ca="1">SUM((AS$1&gt;='Gastos com Pessoal'!$E$7:$E$106)*(AS$1&lt;='Gastos com Pessoal'!$F$7:$F$106)*INDIRECT(CONCATENATE("'Encargos e Benefícios'!",$BV30))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44534.524225024819</v>
      </c>
      <c r="AT30" s="147">
        <f t="array" aca="1" ref="AT30" ca="1">SUM((AT$1&gt;='Gastos com Pessoal'!$E$7:$E$106)*(AT$1&lt;='Gastos com Pessoal'!$F$7:$F$106)*INDIRECT(CONCATENATE("'Encargos e Benefícios'!",$BV30))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47206.595678526304</v>
      </c>
      <c r="AU30" s="147">
        <f t="array" aca="1" ref="AU30" ca="1">SUM((AU$1&gt;='Gastos com Pessoal'!$E$7:$E$106)*(AU$1&lt;='Gastos com Pessoal'!$F$7:$F$106)*INDIRECT(CONCATENATE("'Encargos e Benefícios'!",$BV30))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47206.595678526304</v>
      </c>
      <c r="AV30" s="147">
        <f t="array" aca="1" ref="AV30" ca="1">SUM((AV$1&gt;='Gastos com Pessoal'!$E$7:$E$106)*(AV$1&lt;='Gastos com Pessoal'!$F$7:$F$106)*INDIRECT(CONCATENATE("'Encargos e Benefícios'!",$BV30))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47206.595678526304</v>
      </c>
      <c r="AW30" s="147">
        <f t="array" aca="1" ref="AW30" ca="1">SUM((AW$1&gt;='Gastos com Pessoal'!$E$7:$E$106)*(AW$1&lt;='Gastos com Pessoal'!$F$7:$F$106)*INDIRECT(CONCATENATE("'Encargos e Benefícios'!",$BV30))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47206.595678526304</v>
      </c>
      <c r="AX30" s="147">
        <f t="array" aca="1" ref="AX30" ca="1">SUM((AX$1&gt;='Gastos com Pessoal'!$E$7:$E$106)*(AX$1&lt;='Gastos com Pessoal'!$F$7:$F$106)*INDIRECT(CONCATENATE("'Encargos e Benefícios'!",$BV30))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47206.595678526304</v>
      </c>
      <c r="AY30" s="147">
        <f t="array" aca="1" ref="AY30" ca="1">SUM((AY$1&gt;='Gastos com Pessoal'!$E$7:$E$106)*(AY$1&lt;='Gastos com Pessoal'!$F$7:$F$106)*INDIRECT(CONCATENATE("'Encargos e Benefícios'!",$BV30))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0" s="147">
        <f t="array" aca="1" ref="AZ30" ca="1">SUM((AZ$1&gt;='Gastos com Pessoal'!$E$7:$E$106)*(AZ$1&lt;='Gastos com Pessoal'!$F$7:$F$106)*INDIRECT(CONCATENATE("'Encargos e Benefícios'!",$BV30))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0" s="147">
        <f t="array" aca="1" ref="BA30" ca="1">SUM((BA$1&gt;='Gastos com Pessoal'!$E$7:$E$106)*(BA$1&lt;='Gastos com Pessoal'!$F$7:$F$106)*INDIRECT(CONCATENATE("'Encargos e Benefícios'!",$BV30))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0" s="147">
        <f t="array" aca="1" ref="BB30" ca="1">SUM((BB$1&gt;='Gastos com Pessoal'!$E$7:$E$106)*(BB$1&lt;='Gastos com Pessoal'!$F$7:$F$106)*INDIRECT(CONCATENATE("'Encargos e Benefícios'!",$BV30))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0" s="147">
        <f t="array" aca="1" ref="BC30" ca="1">SUM((BC$1&gt;='Gastos com Pessoal'!$E$7:$E$106)*(BC$1&lt;='Gastos com Pessoal'!$F$7:$F$106)*INDIRECT(CONCATENATE("'Encargos e Benefícios'!",$BV30))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0" s="147">
        <f t="array" aca="1" ref="BD30" ca="1">SUM((BD$1&gt;='Gastos com Pessoal'!$E$7:$E$106)*(BD$1&lt;='Gastos com Pessoal'!$F$7:$F$106)*INDIRECT(CONCATENATE("'Encargos e Benefícios'!",$BV30))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0" s="147">
        <f t="array" aca="1" ref="BE30" ca="1">SUM((BE$1&gt;='Gastos com Pessoal'!$E$7:$E$106)*(BE$1&lt;='Gastos com Pessoal'!$F$7:$F$106)*INDIRECT(CONCATENATE("'Encargos e Benefícios'!",$BV30))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0" s="147">
        <f t="array" aca="1" ref="BF30" ca="1">SUM((BF$1&gt;='Gastos com Pessoal'!$E$7:$E$106)*(BF$1&lt;='Gastos com Pessoal'!$F$7:$F$106)*INDIRECT(CONCATENATE("'Encargos e Benefícios'!",$BV30))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0" s="147">
        <f t="array" aca="1" ref="BG30" ca="1">SUM((BG$1&gt;='Gastos com Pessoal'!$E$7:$E$106)*(BG$1&lt;='Gastos com Pessoal'!$F$7:$F$106)*INDIRECT(CONCATENATE("'Encargos e Benefícios'!",$BV30))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0" s="147">
        <f t="array" aca="1" ref="BH30" ca="1">SUM((BH$1&gt;='Gastos com Pessoal'!$E$7:$E$106)*(BH$1&lt;='Gastos com Pessoal'!$F$7:$F$106)*INDIRECT(CONCATENATE("'Encargos e Benefícios'!",$BV30))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0" s="147">
        <f t="array" aca="1" ref="BI30" ca="1">SUM((BI$1&gt;='Gastos com Pessoal'!$E$7:$E$106)*(BI$1&lt;='Gastos com Pessoal'!$F$7:$F$106)*INDIRECT(CONCATENATE("'Encargos e Benefícios'!",$BV30))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0" s="147">
        <f t="array" aca="1" ref="BJ30" ca="1">SUM((BJ$1&gt;='Gastos com Pessoal'!$E$7:$E$106)*(BJ$1&lt;='Gastos com Pessoal'!$F$7:$F$106)*INDIRECT(CONCATENATE("'Encargos e Benefícios'!",$BV30))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0" s="143">
        <f t="shared" ref="BK30:BK41" ca="1" si="41">SUM(C30:BJ30)</f>
        <v>1908636.7532773099</v>
      </c>
      <c r="BL30" s="152">
        <f t="shared" ref="BL30:BL42" ca="1" si="42">IF($BK$134=0,0,BK30/$BK$134)</f>
        <v>9.0887464443875077E-2</v>
      </c>
      <c r="BU30" s="258" t="s">
        <v>169</v>
      </c>
      <c r="BV30" s="259" t="s">
        <v>191</v>
      </c>
      <c r="BW30" s="259"/>
      <c r="BX30" s="258"/>
      <c r="BY30" s="258"/>
      <c r="BZ30" s="258"/>
      <c r="CA30" s="258"/>
    </row>
    <row r="31" spans="1:81" s="98" customFormat="1" ht="23.25" customHeight="1">
      <c r="A31" s="31" t="s">
        <v>192</v>
      </c>
      <c r="B31" s="13" t="s">
        <v>193</v>
      </c>
      <c r="C31" s="147">
        <f t="array" aca="1" ref="C31" ca="1">SUM((C$1&gt;='Gastos com Pessoal'!$E$7:$E$106)*(C$1&lt;='Gastos com Pessoal'!$F$7:$F$106)*INDIRECT(CONCATENATE("'Encargos e Benefícios'!",$BV31))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857.3888888888888</v>
      </c>
      <c r="D31" s="147">
        <f t="array" aca="1" ref="D31" ca="1">SUM((D$1&gt;='Gastos com Pessoal'!$E$7:$E$106)*(D$1&lt;='Gastos com Pessoal'!$F$7:$F$106)*INDIRECT(CONCATENATE("'Encargos e Benefícios'!",$BV31))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889.33333333333326</v>
      </c>
      <c r="E31" s="147">
        <f t="array" aca="1" ref="E31" ca="1">SUM((E$1&gt;='Gastos com Pessoal'!$E$7:$E$106)*(E$1&lt;='Gastos com Pessoal'!$F$7:$F$106)*INDIRECT(CONCATENATE("'Encargos e Benefícios'!",$BV31))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889.33333333333326</v>
      </c>
      <c r="F31" s="147">
        <f t="array" aca="1" ref="F31" ca="1">SUM((F$1&gt;='Gastos com Pessoal'!$E$7:$E$106)*(F$1&lt;='Gastos com Pessoal'!$F$7:$F$106)*INDIRECT(CONCATENATE("'Encargos e Benefícios'!",$BV31))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1161.5</v>
      </c>
      <c r="G31" s="147">
        <f t="array" aca="1" ref="G31" ca="1">SUM((G$1&gt;='Gastos com Pessoal'!$E$7:$E$106)*(G$1&lt;='Gastos com Pessoal'!$F$7:$F$106)*INDIRECT(CONCATENATE("'Encargos e Benefícios'!",$BV31))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1161.5</v>
      </c>
      <c r="H31" s="147">
        <f t="array" aca="1" ref="H31" ca="1">SUM((H$1&gt;='Gastos com Pessoal'!$E$7:$E$106)*(H$1&lt;='Gastos com Pessoal'!$F$7:$F$106)*INDIRECT(CONCATENATE("'Encargos e Benefícios'!",$BV31))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1283.3493999999998</v>
      </c>
      <c r="I31" s="147">
        <f t="array" aca="1" ref="I31" ca="1">SUM((I$1&gt;='Gastos com Pessoal'!$E$7:$E$106)*(I$1&lt;='Gastos com Pessoal'!$F$7:$F$106)*INDIRECT(CONCATENATE("'Encargos e Benefícios'!",$BV31))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1283.3493999999998</v>
      </c>
      <c r="J31" s="147">
        <f t="array" aca="1" ref="J31" ca="1">SUM((J$1&gt;='Gastos com Pessoal'!$E$7:$E$106)*(J$1&lt;='Gastos com Pessoal'!$F$7:$F$106)*INDIRECT(CONCATENATE("'Encargos e Benefícios'!",$BV31))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1386.0173519999998</v>
      </c>
      <c r="K31" s="147">
        <f t="array" aca="1" ref="K31" ca="1">SUM((K$1&gt;='Gastos com Pessoal'!$E$7:$E$106)*(K$1&lt;='Gastos com Pessoal'!$F$7:$F$106)*INDIRECT(CONCATENATE("'Encargos e Benefícios'!",$BV31))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1386.0173519999998</v>
      </c>
      <c r="L31" s="147">
        <f t="array" aca="1" ref="L31" ca="1">SUM((L$1&gt;='Gastos com Pessoal'!$E$7:$E$106)*(L$1&lt;='Gastos com Pessoal'!$F$7:$F$106)*INDIRECT(CONCATENATE("'Encargos e Benefícios'!",$BV31))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1386.0173519999998</v>
      </c>
      <c r="M31" s="147">
        <f t="array" aca="1" ref="M31" ca="1">SUM((M$1&gt;='Gastos com Pessoal'!$E$7:$E$106)*(M$1&lt;='Gastos com Pessoal'!$F$7:$F$106)*INDIRECT(CONCATENATE("'Encargos e Benefícios'!",$BV31))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1386.0173519999998</v>
      </c>
      <c r="N31" s="147">
        <f t="array" aca="1" ref="N31" ca="1">SUM((N$1&gt;='Gastos com Pessoal'!$E$7:$E$106)*(N$1&lt;='Gastos com Pessoal'!$F$7:$F$106)*INDIRECT(CONCATENATE("'Encargos e Benefícios'!",$BV31))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1386.0173519999998</v>
      </c>
      <c r="O31" s="147">
        <f t="array" aca="1" ref="O31" ca="1">SUM((O$1&gt;='Gastos com Pessoal'!$E$7:$E$106)*(O$1&lt;='Gastos com Pessoal'!$F$7:$F$106)*INDIRECT(CONCATENATE("'Encargos e Benefícios'!",$BV31))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1386.0173519999998</v>
      </c>
      <c r="P31" s="147">
        <f t="array" aca="1" ref="P31" ca="1">SUM((P$1&gt;='Gastos com Pessoal'!$E$7:$E$106)*(P$1&lt;='Gastos com Pessoal'!$F$7:$F$106)*INDIRECT(CONCATENATE("'Encargos e Benefícios'!",$BV31))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1386.0173519999998</v>
      </c>
      <c r="Q31" s="147">
        <f t="array" aca="1" ref="Q31" ca="1">SUM((Q$1&gt;='Gastos com Pessoal'!$E$7:$E$106)*(Q$1&lt;='Gastos com Pessoal'!$F$7:$F$106)*INDIRECT(CONCATENATE("'Encargos e Benefícios'!",$BV31))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1386.0173519999998</v>
      </c>
      <c r="R31" s="147">
        <f t="array" aca="1" ref="R31" ca="1">SUM((R$1&gt;='Gastos com Pessoal'!$E$7:$E$106)*(R$1&lt;='Gastos com Pessoal'!$F$7:$F$106)*INDIRECT(CONCATENATE("'Encargos e Benefícios'!",$BV31))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1386.0173519999998</v>
      </c>
      <c r="S31" s="147">
        <f t="array" aca="1" ref="S31" ca="1">SUM((S$1&gt;='Gastos com Pessoal'!$E$7:$E$106)*(S$1&lt;='Gastos com Pessoal'!$F$7:$F$106)*INDIRECT(CONCATENATE("'Encargos e Benefícios'!",$BV31))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1386.0173519999998</v>
      </c>
      <c r="T31" s="147">
        <f t="array" aca="1" ref="T31" ca="1">SUM((T$1&gt;='Gastos com Pessoal'!$E$7:$E$106)*(T$1&lt;='Gastos com Pessoal'!$F$7:$F$106)*INDIRECT(CONCATENATE("'Encargos e Benefícios'!",$BV31))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1386.0173519999998</v>
      </c>
      <c r="U31" s="147">
        <f t="array" aca="1" ref="U31" ca="1">SUM((U$1&gt;='Gastos com Pessoal'!$E$7:$E$106)*(U$1&lt;='Gastos com Pessoal'!$F$7:$F$106)*INDIRECT(CONCATENATE("'Encargos e Benefícios'!",$BV31))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1386.0173519999998</v>
      </c>
      <c r="V31" s="147">
        <f t="array" aca="1" ref="V31" ca="1">SUM((V$1&gt;='Gastos com Pessoal'!$E$7:$E$106)*(V$1&lt;='Gastos com Pessoal'!$F$7:$F$106)*INDIRECT(CONCATENATE("'Encargos e Benefícios'!",$BV31))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1469.17839312</v>
      </c>
      <c r="W31" s="147">
        <f t="array" aca="1" ref="W31" ca="1">SUM((W$1&gt;='Gastos com Pessoal'!$E$7:$E$106)*(W$1&lt;='Gastos com Pessoal'!$F$7:$F$106)*INDIRECT(CONCATENATE("'Encargos e Benefícios'!",$BV31))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1469.17839312</v>
      </c>
      <c r="X31" s="147">
        <f t="array" aca="1" ref="X31" ca="1">SUM((X$1&gt;='Gastos com Pessoal'!$E$7:$E$106)*(X$1&lt;='Gastos com Pessoal'!$F$7:$F$106)*INDIRECT(CONCATENATE("'Encargos e Benefícios'!",$BV31))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1585.4227207200001</v>
      </c>
      <c r="Y31" s="147">
        <f t="array" aca="1" ref="Y31" ca="1">SUM((Y$1&gt;='Gastos com Pessoal'!$E$7:$E$106)*(Y$1&lt;='Gastos com Pessoal'!$F$7:$F$106)*INDIRECT(CONCATENATE("'Encargos e Benefícios'!",$BV31))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1585.4227207200001</v>
      </c>
      <c r="Z31" s="147">
        <f t="array" aca="1" ref="Z31" ca="1">SUM((Z$1&gt;='Gastos com Pessoal'!$E$7:$E$106)*(Z$1&lt;='Gastos com Pessoal'!$F$7:$F$106)*INDIRECT(CONCATENATE("'Encargos e Benefícios'!",$BV31))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1585.4227207200001</v>
      </c>
      <c r="AA31" s="147">
        <f t="array" aca="1" ref="AA31" ca="1">SUM((AA$1&gt;='Gastos com Pessoal'!$E$7:$E$106)*(AA$1&lt;='Gastos com Pessoal'!$F$7:$F$106)*INDIRECT(CONCATENATE("'Encargos e Benefícios'!",$BV31))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1585.4227207200001</v>
      </c>
      <c r="AB31" s="147">
        <f t="array" aca="1" ref="AB31" ca="1">SUM((AB$1&gt;='Gastos com Pessoal'!$E$7:$E$106)*(AB$1&lt;='Gastos com Pessoal'!$F$7:$F$106)*INDIRECT(CONCATENATE("'Encargos e Benefícios'!",$BV31))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1585.4227207200001</v>
      </c>
      <c r="AC31" s="147">
        <f t="array" aca="1" ref="AC31" ca="1">SUM((AC$1&gt;='Gastos com Pessoal'!$E$7:$E$106)*(AC$1&lt;='Gastos com Pessoal'!$F$7:$F$106)*INDIRECT(CONCATENATE("'Encargos e Benefícios'!",$BV31))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1585.4227207200001</v>
      </c>
      <c r="AD31" s="147">
        <f t="array" aca="1" ref="AD31" ca="1">SUM((AD$1&gt;='Gastos com Pessoal'!$E$7:$E$106)*(AD$1&lt;='Gastos com Pessoal'!$F$7:$F$106)*INDIRECT(CONCATENATE("'Encargos e Benefícios'!",$BV31))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1585.4227207200001</v>
      </c>
      <c r="AE31" s="147">
        <f t="array" aca="1" ref="AE31" ca="1">SUM((AE$1&gt;='Gastos com Pessoal'!$E$7:$E$106)*(AE$1&lt;='Gastos com Pessoal'!$F$7:$F$106)*INDIRECT(CONCATENATE("'Encargos e Benefícios'!",$BV31))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1585.4227207200001</v>
      </c>
      <c r="AF31" s="147">
        <f t="array" aca="1" ref="AF31" ca="1">SUM((AF$1&gt;='Gastos com Pessoal'!$E$7:$E$106)*(AF$1&lt;='Gastos com Pessoal'!$F$7:$F$106)*INDIRECT(CONCATENATE("'Encargos e Benefícios'!",$BV31))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1585.4227207200001</v>
      </c>
      <c r="AG31" s="147">
        <f t="array" aca="1" ref="AG31" ca="1">SUM((AG$1&gt;='Gastos com Pessoal'!$E$7:$E$106)*(AG$1&lt;='Gastos com Pessoal'!$F$7:$F$106)*INDIRECT(CONCATENATE("'Encargos e Benefícios'!",$BV31))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1585.4227207200001</v>
      </c>
      <c r="AH31" s="147">
        <f t="array" aca="1" ref="AH31" ca="1">SUM((AH$1&gt;='Gastos com Pessoal'!$E$7:$E$106)*(AH$1&lt;='Gastos com Pessoal'!$F$7:$F$106)*INDIRECT(CONCATENATE("'Encargos e Benefícios'!",$BV31))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1680.5480839632</v>
      </c>
      <c r="AI31" s="147">
        <f t="array" aca="1" ref="AI31" ca="1">SUM((AI$1&gt;='Gastos com Pessoal'!$E$7:$E$106)*(AI$1&lt;='Gastos com Pessoal'!$F$7:$F$106)*INDIRECT(CONCATENATE("'Encargos e Benefícios'!",$BV31))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1680.5480839632</v>
      </c>
      <c r="AJ31" s="147">
        <f t="array" aca="1" ref="AJ31" ca="1">SUM((AJ$1&gt;='Gastos com Pessoal'!$E$7:$E$106)*(AJ$1&lt;='Gastos com Pessoal'!$F$7:$F$106)*INDIRECT(CONCATENATE("'Encargos e Benefícios'!",$BV31))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1680.5480839632</v>
      </c>
      <c r="AK31" s="147">
        <f t="array" aca="1" ref="AK31" ca="1">SUM((AK$1&gt;='Gastos com Pessoal'!$E$7:$E$106)*(AK$1&lt;='Gastos com Pessoal'!$F$7:$F$106)*INDIRECT(CONCATENATE("'Encargos e Benefícios'!",$BV31))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1680.5480839632</v>
      </c>
      <c r="AL31" s="147">
        <f t="array" aca="1" ref="AL31" ca="1">SUM((AL$1&gt;='Gastos com Pessoal'!$E$7:$E$106)*(AL$1&lt;='Gastos com Pessoal'!$F$7:$F$106)*INDIRECT(CONCATENATE("'Encargos e Benefícios'!",$BV31))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1680.5480839632</v>
      </c>
      <c r="AM31" s="147">
        <f t="array" aca="1" ref="AM31" ca="1">SUM((AM$1&gt;='Gastos com Pessoal'!$E$7:$E$106)*(AM$1&lt;='Gastos com Pessoal'!$F$7:$F$106)*INDIRECT(CONCATENATE("'Encargos e Benefícios'!",$BV31))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1680.5480839632</v>
      </c>
      <c r="AN31" s="147">
        <f t="array" aca="1" ref="AN31" ca="1">SUM((AN$1&gt;='Gastos com Pessoal'!$E$7:$E$106)*(AN$1&lt;='Gastos com Pessoal'!$F$7:$F$106)*INDIRECT(CONCATENATE("'Encargos e Benefícios'!",$BV31))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1680.5480839632</v>
      </c>
      <c r="AO31" s="147">
        <f t="array" aca="1" ref="AO31" ca="1">SUM((AO$1&gt;='Gastos com Pessoal'!$E$7:$E$106)*(AO$1&lt;='Gastos com Pessoal'!$F$7:$F$106)*INDIRECT(CONCATENATE("'Encargos e Benefícios'!",$BV31))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1680.5480839632</v>
      </c>
      <c r="AP31" s="147">
        <f t="array" aca="1" ref="AP31" ca="1">SUM((AP$1&gt;='Gastos com Pessoal'!$E$7:$E$106)*(AP$1&lt;='Gastos com Pessoal'!$F$7:$F$106)*INDIRECT(CONCATENATE("'Encargos e Benefícios'!",$BV31))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1680.5480839632</v>
      </c>
      <c r="AQ31" s="147">
        <f t="array" aca="1" ref="AQ31" ca="1">SUM((AQ$1&gt;='Gastos com Pessoal'!$E$7:$E$106)*(AQ$1&lt;='Gastos com Pessoal'!$F$7:$F$106)*INDIRECT(CONCATENATE("'Encargos e Benefícios'!",$BV31))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1680.5480839632</v>
      </c>
      <c r="AR31" s="147">
        <f t="array" aca="1" ref="AR31" ca="1">SUM((AR$1&gt;='Gastos com Pessoal'!$E$7:$E$106)*(AR$1&lt;='Gastos com Pessoal'!$F$7:$F$106)*INDIRECT(CONCATENATE("'Encargos e Benefícios'!",$BV31))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1680.5480839632</v>
      </c>
      <c r="AS31" s="147">
        <f t="array" aca="1" ref="AS31" ca="1">SUM((AS$1&gt;='Gastos com Pessoal'!$E$7:$E$106)*(AS$1&lt;='Gastos com Pessoal'!$F$7:$F$106)*INDIRECT(CONCATENATE("'Encargos e Benefícios'!",$BV31))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1680.5480839632</v>
      </c>
      <c r="AT31" s="147">
        <f t="array" aca="1" ref="AT31" ca="1">SUM((AT$1&gt;='Gastos com Pessoal'!$E$7:$E$106)*(AT$1&lt;='Gastos com Pessoal'!$F$7:$F$106)*INDIRECT(CONCATENATE("'Encargos e Benefícios'!",$BV31))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1781.3809690009923</v>
      </c>
      <c r="AU31" s="147">
        <f t="array" aca="1" ref="AU31" ca="1">SUM((AU$1&gt;='Gastos com Pessoal'!$E$7:$E$106)*(AU$1&lt;='Gastos com Pessoal'!$F$7:$F$106)*INDIRECT(CONCATENATE("'Encargos e Benefícios'!",$BV31))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1781.3809690009923</v>
      </c>
      <c r="AV31" s="147">
        <f t="array" aca="1" ref="AV31" ca="1">SUM((AV$1&gt;='Gastos com Pessoal'!$E$7:$E$106)*(AV$1&lt;='Gastos com Pessoal'!$F$7:$F$106)*INDIRECT(CONCATENATE("'Encargos e Benefícios'!",$BV31))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1781.3809690009923</v>
      </c>
      <c r="AW31" s="147">
        <f t="array" aca="1" ref="AW31" ca="1">SUM((AW$1&gt;='Gastos com Pessoal'!$E$7:$E$106)*(AW$1&lt;='Gastos com Pessoal'!$F$7:$F$106)*INDIRECT(CONCATENATE("'Encargos e Benefícios'!",$BV31))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1781.3809690009923</v>
      </c>
      <c r="AX31" s="147">
        <f t="array" aca="1" ref="AX31" ca="1">SUM((AX$1&gt;='Gastos com Pessoal'!$E$7:$E$106)*(AX$1&lt;='Gastos com Pessoal'!$F$7:$F$106)*INDIRECT(CONCATENATE("'Encargos e Benefícios'!",$BV31))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1781.3809690009923</v>
      </c>
      <c r="AY31" s="147">
        <f t="array" aca="1" ref="AY31" ca="1">SUM((AY$1&gt;='Gastos com Pessoal'!$E$7:$E$106)*(AY$1&lt;='Gastos com Pessoal'!$F$7:$F$106)*INDIRECT(CONCATENATE("'Encargos e Benefícios'!",$BV31))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1" s="147">
        <f t="array" aca="1" ref="AZ31" ca="1">SUM((AZ$1&gt;='Gastos com Pessoal'!$E$7:$E$106)*(AZ$1&lt;='Gastos com Pessoal'!$F$7:$F$106)*INDIRECT(CONCATENATE("'Encargos e Benefícios'!",$BV31))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1" s="147">
        <f t="array" aca="1" ref="BA31" ca="1">SUM((BA$1&gt;='Gastos com Pessoal'!$E$7:$E$106)*(BA$1&lt;='Gastos com Pessoal'!$F$7:$F$106)*INDIRECT(CONCATENATE("'Encargos e Benefícios'!",$BV31))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1" s="147">
        <f t="array" aca="1" ref="BB31" ca="1">SUM((BB$1&gt;='Gastos com Pessoal'!$E$7:$E$106)*(BB$1&lt;='Gastos com Pessoal'!$F$7:$F$106)*INDIRECT(CONCATENATE("'Encargos e Benefícios'!",$BV31))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1" s="147">
        <f t="array" aca="1" ref="BC31" ca="1">SUM((BC$1&gt;='Gastos com Pessoal'!$E$7:$E$106)*(BC$1&lt;='Gastos com Pessoal'!$F$7:$F$106)*INDIRECT(CONCATENATE("'Encargos e Benefícios'!",$BV31))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1" s="147">
        <f t="array" aca="1" ref="BD31" ca="1">SUM((BD$1&gt;='Gastos com Pessoal'!$E$7:$E$106)*(BD$1&lt;='Gastos com Pessoal'!$F$7:$F$106)*INDIRECT(CONCATENATE("'Encargos e Benefícios'!",$BV31))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1" s="147">
        <f t="array" aca="1" ref="BE31" ca="1">SUM((BE$1&gt;='Gastos com Pessoal'!$E$7:$E$106)*(BE$1&lt;='Gastos com Pessoal'!$F$7:$F$106)*INDIRECT(CONCATENATE("'Encargos e Benefícios'!",$BV31))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1" s="147">
        <f t="array" aca="1" ref="BF31" ca="1">SUM((BF$1&gt;='Gastos com Pessoal'!$E$7:$E$106)*(BF$1&lt;='Gastos com Pessoal'!$F$7:$F$106)*INDIRECT(CONCATENATE("'Encargos e Benefícios'!",$BV31))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1" s="147">
        <f t="array" aca="1" ref="BG31" ca="1">SUM((BG$1&gt;='Gastos com Pessoal'!$E$7:$E$106)*(BG$1&lt;='Gastos com Pessoal'!$F$7:$F$106)*INDIRECT(CONCATENATE("'Encargos e Benefícios'!",$BV31))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1" s="147">
        <f t="array" aca="1" ref="BH31" ca="1">SUM((BH$1&gt;='Gastos com Pessoal'!$E$7:$E$106)*(BH$1&lt;='Gastos com Pessoal'!$F$7:$F$106)*INDIRECT(CONCATENATE("'Encargos e Benefícios'!",$BV31))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1" s="147">
        <f t="array" aca="1" ref="BI31" ca="1">SUM((BI$1&gt;='Gastos com Pessoal'!$E$7:$E$106)*(BI$1&lt;='Gastos com Pessoal'!$F$7:$F$106)*INDIRECT(CONCATENATE("'Encargos e Benefícios'!",$BV31))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1" s="147">
        <f t="array" aca="1" ref="BJ31" ca="1">SUM((BJ$1&gt;='Gastos com Pessoal'!$E$7:$E$106)*(BJ$1&lt;='Gastos com Pessoal'!$F$7:$F$106)*INDIRECT(CONCATENATE("'Encargos e Benefícios'!",$BV31))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1" s="143">
        <f t="shared" ca="1" si="41"/>
        <v>72024.028425558936</v>
      </c>
      <c r="BL31" s="152">
        <f t="shared" ca="1" si="42"/>
        <v>3.4297156393915157E-3</v>
      </c>
      <c r="BU31" s="258" t="s">
        <v>169</v>
      </c>
      <c r="BV31" s="259" t="s">
        <v>194</v>
      </c>
      <c r="BW31" s="259"/>
      <c r="BX31" s="258"/>
      <c r="BY31" s="258"/>
      <c r="BZ31" s="258"/>
      <c r="CA31" s="258"/>
    </row>
    <row r="32" spans="1:81" s="98" customFormat="1" ht="23.25" customHeight="1">
      <c r="A32" s="31" t="s">
        <v>195</v>
      </c>
      <c r="B32" s="13" t="s">
        <v>196</v>
      </c>
      <c r="C32" s="147">
        <f t="array" aca="1" ref="C32" ca="1">SUM((C$1&gt;='Gastos com Pessoal'!$E$7:$E$106)*(C$1&lt;='Gastos com Pessoal'!$F$7:$F$106)*INDIRECT(CONCATENATE("'Encargos e Benefícios'!",$BV32))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6859.1111111111104</v>
      </c>
      <c r="D32" s="147">
        <f t="array" aca="1" ref="D32" ca="1">SUM((D$1&gt;='Gastos com Pessoal'!$E$7:$E$106)*(D$1&lt;='Gastos com Pessoal'!$F$7:$F$106)*INDIRECT(CONCATENATE("'Encargos e Benefícios'!",$BV32))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7114.6666666666661</v>
      </c>
      <c r="E32" s="147">
        <f t="array" aca="1" ref="E32" ca="1">SUM((E$1&gt;='Gastos com Pessoal'!$E$7:$E$106)*(E$1&lt;='Gastos com Pessoal'!$F$7:$F$106)*INDIRECT(CONCATENATE("'Encargos e Benefícios'!",$BV32))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7114.6666666666661</v>
      </c>
      <c r="F32" s="147">
        <f t="array" aca="1" ref="F32" ca="1">SUM((F$1&gt;='Gastos com Pessoal'!$E$7:$E$106)*(F$1&lt;='Gastos com Pessoal'!$F$7:$F$106)*INDIRECT(CONCATENATE("'Encargos e Benefícios'!",$BV32))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9292</v>
      </c>
      <c r="G32" s="147">
        <f t="array" aca="1" ref="G32" ca="1">SUM((G$1&gt;='Gastos com Pessoal'!$E$7:$E$106)*(G$1&lt;='Gastos com Pessoal'!$F$7:$F$106)*INDIRECT(CONCATENATE("'Encargos e Benefícios'!",$BV32))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9292</v>
      </c>
      <c r="H32" s="147">
        <f t="array" aca="1" ref="H32" ca="1">SUM((H$1&gt;='Gastos com Pessoal'!$E$7:$E$106)*(H$1&lt;='Gastos com Pessoal'!$F$7:$F$106)*INDIRECT(CONCATENATE("'Encargos e Benefícios'!",$BV32))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10266.795199999999</v>
      </c>
      <c r="I32" s="147">
        <f t="array" aca="1" ref="I32" ca="1">SUM((I$1&gt;='Gastos com Pessoal'!$E$7:$E$106)*(I$1&lt;='Gastos com Pessoal'!$F$7:$F$106)*INDIRECT(CONCATENATE("'Encargos e Benefícios'!",$BV32))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10266.795199999999</v>
      </c>
      <c r="J32" s="147">
        <f t="array" aca="1" ref="J32" ca="1">SUM((J$1&gt;='Gastos com Pessoal'!$E$7:$E$106)*(J$1&lt;='Gastos com Pessoal'!$F$7:$F$106)*INDIRECT(CONCATENATE("'Encargos e Benefícios'!",$BV32))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11088.138815999999</v>
      </c>
      <c r="K32" s="147">
        <f t="array" aca="1" ref="K32" ca="1">SUM((K$1&gt;='Gastos com Pessoal'!$E$7:$E$106)*(K$1&lt;='Gastos com Pessoal'!$F$7:$F$106)*INDIRECT(CONCATENATE("'Encargos e Benefícios'!",$BV32))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11088.138815999999</v>
      </c>
      <c r="L32" s="147">
        <f t="array" aca="1" ref="L32" ca="1">SUM((L$1&gt;='Gastos com Pessoal'!$E$7:$E$106)*(L$1&lt;='Gastos com Pessoal'!$F$7:$F$106)*INDIRECT(CONCATENATE("'Encargos e Benefícios'!",$BV32))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11088.138815999999</v>
      </c>
      <c r="M32" s="147">
        <f t="array" aca="1" ref="M32" ca="1">SUM((M$1&gt;='Gastos com Pessoal'!$E$7:$E$106)*(M$1&lt;='Gastos com Pessoal'!$F$7:$F$106)*INDIRECT(CONCATENATE("'Encargos e Benefícios'!",$BV32))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11088.138815999999</v>
      </c>
      <c r="N32" s="147">
        <f t="array" aca="1" ref="N32" ca="1">SUM((N$1&gt;='Gastos com Pessoal'!$E$7:$E$106)*(N$1&lt;='Gastos com Pessoal'!$F$7:$F$106)*INDIRECT(CONCATENATE("'Encargos e Benefícios'!",$BV32))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11088.138815999999</v>
      </c>
      <c r="O32" s="147">
        <f t="array" aca="1" ref="O32" ca="1">SUM((O$1&gt;='Gastos com Pessoal'!$E$7:$E$106)*(O$1&lt;='Gastos com Pessoal'!$F$7:$F$106)*INDIRECT(CONCATENATE("'Encargos e Benefícios'!",$BV32))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11088.138815999999</v>
      </c>
      <c r="P32" s="147">
        <f t="array" aca="1" ref="P32" ca="1">SUM((P$1&gt;='Gastos com Pessoal'!$E$7:$E$106)*(P$1&lt;='Gastos com Pessoal'!$F$7:$F$106)*INDIRECT(CONCATENATE("'Encargos e Benefícios'!",$BV32))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11088.138815999999</v>
      </c>
      <c r="Q32" s="147">
        <f t="array" aca="1" ref="Q32" ca="1">SUM((Q$1&gt;='Gastos com Pessoal'!$E$7:$E$106)*(Q$1&lt;='Gastos com Pessoal'!$F$7:$F$106)*INDIRECT(CONCATENATE("'Encargos e Benefícios'!",$BV32))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11088.138815999999</v>
      </c>
      <c r="R32" s="147">
        <f t="array" aca="1" ref="R32" ca="1">SUM((R$1&gt;='Gastos com Pessoal'!$E$7:$E$106)*(R$1&lt;='Gastos com Pessoal'!$F$7:$F$106)*INDIRECT(CONCATENATE("'Encargos e Benefícios'!",$BV32))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11088.138815999999</v>
      </c>
      <c r="S32" s="147">
        <f t="array" aca="1" ref="S32" ca="1">SUM((S$1&gt;='Gastos com Pessoal'!$E$7:$E$106)*(S$1&lt;='Gastos com Pessoal'!$F$7:$F$106)*INDIRECT(CONCATENATE("'Encargos e Benefícios'!",$BV32))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11088.138815999999</v>
      </c>
      <c r="T32" s="147">
        <f t="array" aca="1" ref="T32" ca="1">SUM((T$1&gt;='Gastos com Pessoal'!$E$7:$E$106)*(T$1&lt;='Gastos com Pessoal'!$F$7:$F$106)*INDIRECT(CONCATENATE("'Encargos e Benefícios'!",$BV32))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11088.138815999999</v>
      </c>
      <c r="U32" s="147">
        <f t="array" aca="1" ref="U32" ca="1">SUM((U$1&gt;='Gastos com Pessoal'!$E$7:$E$106)*(U$1&lt;='Gastos com Pessoal'!$F$7:$F$106)*INDIRECT(CONCATENATE("'Encargos e Benefícios'!",$BV32))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11088.138815999999</v>
      </c>
      <c r="V32" s="147">
        <f t="array" aca="1" ref="V32" ca="1">SUM((V$1&gt;='Gastos com Pessoal'!$E$7:$E$106)*(V$1&lt;='Gastos com Pessoal'!$F$7:$F$106)*INDIRECT(CONCATENATE("'Encargos e Benefícios'!",$BV32))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11753.42714496</v>
      </c>
      <c r="W32" s="147">
        <f t="array" aca="1" ref="W32" ca="1">SUM((W$1&gt;='Gastos com Pessoal'!$E$7:$E$106)*(W$1&lt;='Gastos com Pessoal'!$F$7:$F$106)*INDIRECT(CONCATENATE("'Encargos e Benefícios'!",$BV32))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11753.42714496</v>
      </c>
      <c r="X32" s="147">
        <f t="array" aca="1" ref="X32" ca="1">SUM((X$1&gt;='Gastos com Pessoal'!$E$7:$E$106)*(X$1&lt;='Gastos com Pessoal'!$F$7:$F$106)*INDIRECT(CONCATENATE("'Encargos e Benefícios'!",$BV32))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12683.381765760001</v>
      </c>
      <c r="Y32" s="147">
        <f t="array" aca="1" ref="Y32" ca="1">SUM((Y$1&gt;='Gastos com Pessoal'!$E$7:$E$106)*(Y$1&lt;='Gastos com Pessoal'!$F$7:$F$106)*INDIRECT(CONCATENATE("'Encargos e Benefícios'!",$BV32))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12683.381765760001</v>
      </c>
      <c r="Z32" s="147">
        <f t="array" aca="1" ref="Z32" ca="1">SUM((Z$1&gt;='Gastos com Pessoal'!$E$7:$E$106)*(Z$1&lt;='Gastos com Pessoal'!$F$7:$F$106)*INDIRECT(CONCATENATE("'Encargos e Benefícios'!",$BV32))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12683.381765760001</v>
      </c>
      <c r="AA32" s="147">
        <f t="array" aca="1" ref="AA32" ca="1">SUM((AA$1&gt;='Gastos com Pessoal'!$E$7:$E$106)*(AA$1&lt;='Gastos com Pessoal'!$F$7:$F$106)*INDIRECT(CONCATENATE("'Encargos e Benefícios'!",$BV32))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12683.381765760001</v>
      </c>
      <c r="AB32" s="147">
        <f t="array" aca="1" ref="AB32" ca="1">SUM((AB$1&gt;='Gastos com Pessoal'!$E$7:$E$106)*(AB$1&lt;='Gastos com Pessoal'!$F$7:$F$106)*INDIRECT(CONCATENATE("'Encargos e Benefícios'!",$BV32))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12683.381765760001</v>
      </c>
      <c r="AC32" s="147">
        <f t="array" aca="1" ref="AC32" ca="1">SUM((AC$1&gt;='Gastos com Pessoal'!$E$7:$E$106)*(AC$1&lt;='Gastos com Pessoal'!$F$7:$F$106)*INDIRECT(CONCATENATE("'Encargos e Benefícios'!",$BV32))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12683.381765760001</v>
      </c>
      <c r="AD32" s="147">
        <f t="array" aca="1" ref="AD32" ca="1">SUM((AD$1&gt;='Gastos com Pessoal'!$E$7:$E$106)*(AD$1&lt;='Gastos com Pessoal'!$F$7:$F$106)*INDIRECT(CONCATENATE("'Encargos e Benefícios'!",$BV32))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12683.381765760001</v>
      </c>
      <c r="AE32" s="147">
        <f t="array" aca="1" ref="AE32" ca="1">SUM((AE$1&gt;='Gastos com Pessoal'!$E$7:$E$106)*(AE$1&lt;='Gastos com Pessoal'!$F$7:$F$106)*INDIRECT(CONCATENATE("'Encargos e Benefícios'!",$BV32))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12683.381765760001</v>
      </c>
      <c r="AF32" s="147">
        <f t="array" aca="1" ref="AF32" ca="1">SUM((AF$1&gt;='Gastos com Pessoal'!$E$7:$E$106)*(AF$1&lt;='Gastos com Pessoal'!$F$7:$F$106)*INDIRECT(CONCATENATE("'Encargos e Benefícios'!",$BV32))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12683.381765760001</v>
      </c>
      <c r="AG32" s="147">
        <f t="array" aca="1" ref="AG32" ca="1">SUM((AG$1&gt;='Gastos com Pessoal'!$E$7:$E$106)*(AG$1&lt;='Gastos com Pessoal'!$F$7:$F$106)*INDIRECT(CONCATENATE("'Encargos e Benefícios'!",$BV32))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12683.381765760001</v>
      </c>
      <c r="AH32" s="147">
        <f t="array" aca="1" ref="AH32" ca="1">SUM((AH$1&gt;='Gastos com Pessoal'!$E$7:$E$106)*(AH$1&lt;='Gastos com Pessoal'!$F$7:$F$106)*INDIRECT(CONCATENATE("'Encargos e Benefícios'!",$BV32))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13444.3846717056</v>
      </c>
      <c r="AI32" s="147">
        <f t="array" aca="1" ref="AI32" ca="1">SUM((AI$1&gt;='Gastos com Pessoal'!$E$7:$E$106)*(AI$1&lt;='Gastos com Pessoal'!$F$7:$F$106)*INDIRECT(CONCATENATE("'Encargos e Benefícios'!",$BV32))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13444.3846717056</v>
      </c>
      <c r="AJ32" s="147">
        <f t="array" aca="1" ref="AJ32" ca="1">SUM((AJ$1&gt;='Gastos com Pessoal'!$E$7:$E$106)*(AJ$1&lt;='Gastos com Pessoal'!$F$7:$F$106)*INDIRECT(CONCATENATE("'Encargos e Benefícios'!",$BV32))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13444.3846717056</v>
      </c>
      <c r="AK32" s="147">
        <f t="array" aca="1" ref="AK32" ca="1">SUM((AK$1&gt;='Gastos com Pessoal'!$E$7:$E$106)*(AK$1&lt;='Gastos com Pessoal'!$F$7:$F$106)*INDIRECT(CONCATENATE("'Encargos e Benefícios'!",$BV32))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13444.3846717056</v>
      </c>
      <c r="AL32" s="147">
        <f t="array" aca="1" ref="AL32" ca="1">SUM((AL$1&gt;='Gastos com Pessoal'!$E$7:$E$106)*(AL$1&lt;='Gastos com Pessoal'!$F$7:$F$106)*INDIRECT(CONCATENATE("'Encargos e Benefícios'!",$BV32))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13444.3846717056</v>
      </c>
      <c r="AM32" s="147">
        <f t="array" aca="1" ref="AM32" ca="1">SUM((AM$1&gt;='Gastos com Pessoal'!$E$7:$E$106)*(AM$1&lt;='Gastos com Pessoal'!$F$7:$F$106)*INDIRECT(CONCATENATE("'Encargos e Benefícios'!",$BV32))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13444.3846717056</v>
      </c>
      <c r="AN32" s="147">
        <f t="array" aca="1" ref="AN32" ca="1">SUM((AN$1&gt;='Gastos com Pessoal'!$E$7:$E$106)*(AN$1&lt;='Gastos com Pessoal'!$F$7:$F$106)*INDIRECT(CONCATENATE("'Encargos e Benefícios'!",$BV32))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13444.3846717056</v>
      </c>
      <c r="AO32" s="147">
        <f t="array" aca="1" ref="AO32" ca="1">SUM((AO$1&gt;='Gastos com Pessoal'!$E$7:$E$106)*(AO$1&lt;='Gastos com Pessoal'!$F$7:$F$106)*INDIRECT(CONCATENATE("'Encargos e Benefícios'!",$BV32))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13444.3846717056</v>
      </c>
      <c r="AP32" s="147">
        <f t="array" aca="1" ref="AP32" ca="1">SUM((AP$1&gt;='Gastos com Pessoal'!$E$7:$E$106)*(AP$1&lt;='Gastos com Pessoal'!$F$7:$F$106)*INDIRECT(CONCATENATE("'Encargos e Benefícios'!",$BV32))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13444.3846717056</v>
      </c>
      <c r="AQ32" s="147">
        <f t="array" aca="1" ref="AQ32" ca="1">SUM((AQ$1&gt;='Gastos com Pessoal'!$E$7:$E$106)*(AQ$1&lt;='Gastos com Pessoal'!$F$7:$F$106)*INDIRECT(CONCATENATE("'Encargos e Benefícios'!",$BV32))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13444.3846717056</v>
      </c>
      <c r="AR32" s="147">
        <f t="array" aca="1" ref="AR32" ca="1">SUM((AR$1&gt;='Gastos com Pessoal'!$E$7:$E$106)*(AR$1&lt;='Gastos com Pessoal'!$F$7:$F$106)*INDIRECT(CONCATENATE("'Encargos e Benefícios'!",$BV32))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13444.3846717056</v>
      </c>
      <c r="AS32" s="147">
        <f t="array" aca="1" ref="AS32" ca="1">SUM((AS$1&gt;='Gastos com Pessoal'!$E$7:$E$106)*(AS$1&lt;='Gastos com Pessoal'!$F$7:$F$106)*INDIRECT(CONCATENATE("'Encargos e Benefícios'!",$BV32))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13444.3846717056</v>
      </c>
      <c r="AT32" s="147">
        <f t="array" aca="1" ref="AT32" ca="1">SUM((AT$1&gt;='Gastos com Pessoal'!$E$7:$E$106)*(AT$1&lt;='Gastos com Pessoal'!$F$7:$F$106)*INDIRECT(CONCATENATE("'Encargos e Benefícios'!",$BV32))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14251.047752007938</v>
      </c>
      <c r="AU32" s="147">
        <f t="array" aca="1" ref="AU32" ca="1">SUM((AU$1&gt;='Gastos com Pessoal'!$E$7:$E$106)*(AU$1&lt;='Gastos com Pessoal'!$F$7:$F$106)*INDIRECT(CONCATENATE("'Encargos e Benefícios'!",$BV32))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14251.047752007938</v>
      </c>
      <c r="AV32" s="147">
        <f t="array" aca="1" ref="AV32" ca="1">SUM((AV$1&gt;='Gastos com Pessoal'!$E$7:$E$106)*(AV$1&lt;='Gastos com Pessoal'!$F$7:$F$106)*INDIRECT(CONCATENATE("'Encargos e Benefícios'!",$BV32))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14251.047752007938</v>
      </c>
      <c r="AW32" s="147">
        <f t="array" aca="1" ref="AW32" ca="1">SUM((AW$1&gt;='Gastos com Pessoal'!$E$7:$E$106)*(AW$1&lt;='Gastos com Pessoal'!$F$7:$F$106)*INDIRECT(CONCATENATE("'Encargos e Benefícios'!",$BV32))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14251.047752007938</v>
      </c>
      <c r="AX32" s="147">
        <f t="array" aca="1" ref="AX32" ca="1">SUM((AX$1&gt;='Gastos com Pessoal'!$E$7:$E$106)*(AX$1&lt;='Gastos com Pessoal'!$F$7:$F$106)*INDIRECT(CONCATENATE("'Encargos e Benefícios'!",$BV32))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14251.047752007938</v>
      </c>
      <c r="AY32" s="147">
        <f t="array" aca="1" ref="AY32" ca="1">SUM((AY$1&gt;='Gastos com Pessoal'!$E$7:$E$106)*(AY$1&lt;='Gastos com Pessoal'!$F$7:$F$106)*INDIRECT(CONCATENATE("'Encargos e Benefícios'!",$BV32))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2" s="147">
        <f t="array" aca="1" ref="AZ32" ca="1">SUM((AZ$1&gt;='Gastos com Pessoal'!$E$7:$E$106)*(AZ$1&lt;='Gastos com Pessoal'!$F$7:$F$106)*INDIRECT(CONCATENATE("'Encargos e Benefícios'!",$BV32))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2" s="147">
        <f t="array" aca="1" ref="BA32" ca="1">SUM((BA$1&gt;='Gastos com Pessoal'!$E$7:$E$106)*(BA$1&lt;='Gastos com Pessoal'!$F$7:$F$106)*INDIRECT(CONCATENATE("'Encargos e Benefícios'!",$BV32))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2" s="147">
        <f t="array" aca="1" ref="BB32" ca="1">SUM((BB$1&gt;='Gastos com Pessoal'!$E$7:$E$106)*(BB$1&lt;='Gastos com Pessoal'!$F$7:$F$106)*INDIRECT(CONCATENATE("'Encargos e Benefícios'!",$BV32))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2" s="147">
        <f t="array" aca="1" ref="BC32" ca="1">SUM((BC$1&gt;='Gastos com Pessoal'!$E$7:$E$106)*(BC$1&lt;='Gastos com Pessoal'!$F$7:$F$106)*INDIRECT(CONCATENATE("'Encargos e Benefícios'!",$BV32))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2" s="147">
        <f t="array" aca="1" ref="BD32" ca="1">SUM((BD$1&gt;='Gastos com Pessoal'!$E$7:$E$106)*(BD$1&lt;='Gastos com Pessoal'!$F$7:$F$106)*INDIRECT(CONCATENATE("'Encargos e Benefícios'!",$BV32))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2" s="147">
        <f t="array" aca="1" ref="BE32" ca="1">SUM((BE$1&gt;='Gastos com Pessoal'!$E$7:$E$106)*(BE$1&lt;='Gastos com Pessoal'!$F$7:$F$106)*INDIRECT(CONCATENATE("'Encargos e Benefícios'!",$BV32))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2" s="147">
        <f t="array" aca="1" ref="BF32" ca="1">SUM((BF$1&gt;='Gastos com Pessoal'!$E$7:$E$106)*(BF$1&lt;='Gastos com Pessoal'!$F$7:$F$106)*INDIRECT(CONCATENATE("'Encargos e Benefícios'!",$BV32))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2" s="147">
        <f t="array" aca="1" ref="BG32" ca="1">SUM((BG$1&gt;='Gastos com Pessoal'!$E$7:$E$106)*(BG$1&lt;='Gastos com Pessoal'!$F$7:$F$106)*INDIRECT(CONCATENATE("'Encargos e Benefícios'!",$BV32))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2" s="147">
        <f t="array" aca="1" ref="BH32" ca="1">SUM((BH$1&gt;='Gastos com Pessoal'!$E$7:$E$106)*(BH$1&lt;='Gastos com Pessoal'!$F$7:$F$106)*INDIRECT(CONCATENATE("'Encargos e Benefícios'!",$BV32))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2" s="147">
        <f t="array" aca="1" ref="BI32" ca="1">SUM((BI$1&gt;='Gastos com Pessoal'!$E$7:$E$106)*(BI$1&lt;='Gastos com Pessoal'!$F$7:$F$106)*INDIRECT(CONCATENATE("'Encargos e Benefícios'!",$BV32))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2" s="147">
        <f t="array" aca="1" ref="BJ32" ca="1">SUM((BJ$1&gt;='Gastos com Pessoal'!$E$7:$E$106)*(BJ$1&lt;='Gastos com Pessoal'!$F$7:$F$106)*INDIRECT(CONCATENATE("'Encargos e Benefícios'!",$BV32))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2" s="143">
        <f t="shared" ca="1" si="41"/>
        <v>576192.22740447149</v>
      </c>
      <c r="BL32" s="152">
        <f t="shared" ca="1" si="42"/>
        <v>2.7437725115132126E-2</v>
      </c>
      <c r="BU32" s="258" t="s">
        <v>169</v>
      </c>
      <c r="BV32" s="259" t="s">
        <v>197</v>
      </c>
      <c r="BW32" s="259"/>
      <c r="BX32" s="258"/>
      <c r="BY32" s="258"/>
      <c r="BZ32" s="258"/>
      <c r="CA32" s="258"/>
    </row>
    <row r="33" spans="1:85" s="98" customFormat="1" ht="23.25" customHeight="1">
      <c r="A33" s="31" t="s">
        <v>198</v>
      </c>
      <c r="B33" s="13" t="s">
        <v>199</v>
      </c>
      <c r="C33" s="147">
        <f t="array" aca="1" ref="C33" ca="1">SUM((C$1&gt;='Gastos com Pessoal'!$E$7:$E$106)*(C$1&lt;='Gastos com Pessoal'!$F$7:$F$106)*INDIRECT(CONCATENATE("'Encargos e Benefícios'!",$BV33))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3429.5555555555552</v>
      </c>
      <c r="D33" s="147">
        <f t="array" aca="1" ref="D33" ca="1">SUM((D$1&gt;='Gastos com Pessoal'!$E$7:$E$106)*(D$1&lt;='Gastos com Pessoal'!$F$7:$F$106)*INDIRECT(CONCATENATE("'Encargos e Benefícios'!",$BV33))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3557.333333333333</v>
      </c>
      <c r="E33" s="147">
        <f t="array" aca="1" ref="E33" ca="1">SUM((E$1&gt;='Gastos com Pessoal'!$E$7:$E$106)*(E$1&lt;='Gastos com Pessoal'!$F$7:$F$106)*INDIRECT(CONCATENATE("'Encargos e Benefícios'!",$BV33))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3557.333333333333</v>
      </c>
      <c r="F33" s="147">
        <f t="array" aca="1" ref="F33" ca="1">SUM((F$1&gt;='Gastos com Pessoal'!$E$7:$E$106)*(F$1&lt;='Gastos com Pessoal'!$F$7:$F$106)*INDIRECT(CONCATENATE("'Encargos e Benefícios'!",$BV33))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4646</v>
      </c>
      <c r="G33" s="147">
        <f t="array" aca="1" ref="G33" ca="1">SUM((G$1&gt;='Gastos com Pessoal'!$E$7:$E$106)*(G$1&lt;='Gastos com Pessoal'!$F$7:$F$106)*INDIRECT(CONCATENATE("'Encargos e Benefícios'!",$BV33))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4646</v>
      </c>
      <c r="H33" s="147">
        <f t="array" aca="1" ref="H33" ca="1">SUM((H$1&gt;='Gastos com Pessoal'!$E$7:$E$106)*(H$1&lt;='Gastos com Pessoal'!$F$7:$F$106)*INDIRECT(CONCATENATE("'Encargos e Benefícios'!",$BV33))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5133.3975999999993</v>
      </c>
      <c r="I33" s="147">
        <f t="array" aca="1" ref="I33" ca="1">SUM((I$1&gt;='Gastos com Pessoal'!$E$7:$E$106)*(I$1&lt;='Gastos com Pessoal'!$F$7:$F$106)*INDIRECT(CONCATENATE("'Encargos e Benefícios'!",$BV33))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5133.3975999999993</v>
      </c>
      <c r="J33" s="147">
        <f t="array" aca="1" ref="J33" ca="1">SUM((J$1&gt;='Gastos com Pessoal'!$E$7:$E$106)*(J$1&lt;='Gastos com Pessoal'!$F$7:$F$106)*INDIRECT(CONCATENATE("'Encargos e Benefícios'!",$BV33))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5544.0694079999994</v>
      </c>
      <c r="K33" s="147">
        <f t="array" aca="1" ref="K33" ca="1">SUM((K$1&gt;='Gastos com Pessoal'!$E$7:$E$106)*(K$1&lt;='Gastos com Pessoal'!$F$7:$F$106)*INDIRECT(CONCATENATE("'Encargos e Benefícios'!",$BV33))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5544.0694079999994</v>
      </c>
      <c r="L33" s="147">
        <f t="array" aca="1" ref="L33" ca="1">SUM((L$1&gt;='Gastos com Pessoal'!$E$7:$E$106)*(L$1&lt;='Gastos com Pessoal'!$F$7:$F$106)*INDIRECT(CONCATENATE("'Encargos e Benefícios'!",$BV33))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5544.0694079999994</v>
      </c>
      <c r="M33" s="147">
        <f t="array" aca="1" ref="M33" ca="1">SUM((M$1&gt;='Gastos com Pessoal'!$E$7:$E$106)*(M$1&lt;='Gastos com Pessoal'!$F$7:$F$106)*INDIRECT(CONCATENATE("'Encargos e Benefícios'!",$BV33))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5544.0694079999994</v>
      </c>
      <c r="N33" s="147">
        <f t="array" aca="1" ref="N33" ca="1">SUM((N$1&gt;='Gastos com Pessoal'!$E$7:$E$106)*(N$1&lt;='Gastos com Pessoal'!$F$7:$F$106)*INDIRECT(CONCATENATE("'Encargos e Benefícios'!",$BV33))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5544.0694079999994</v>
      </c>
      <c r="O33" s="147">
        <f t="array" aca="1" ref="O33" ca="1">SUM((O$1&gt;='Gastos com Pessoal'!$E$7:$E$106)*(O$1&lt;='Gastos com Pessoal'!$F$7:$F$106)*INDIRECT(CONCATENATE("'Encargos e Benefícios'!",$BV33))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5544.0694079999994</v>
      </c>
      <c r="P33" s="147">
        <f t="array" aca="1" ref="P33" ca="1">SUM((P$1&gt;='Gastos com Pessoal'!$E$7:$E$106)*(P$1&lt;='Gastos com Pessoal'!$F$7:$F$106)*INDIRECT(CONCATENATE("'Encargos e Benefícios'!",$BV33))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5544.0694079999994</v>
      </c>
      <c r="Q33" s="147">
        <f t="array" aca="1" ref="Q33" ca="1">SUM((Q$1&gt;='Gastos com Pessoal'!$E$7:$E$106)*(Q$1&lt;='Gastos com Pessoal'!$F$7:$F$106)*INDIRECT(CONCATENATE("'Encargos e Benefícios'!",$BV33))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5544.0694079999994</v>
      </c>
      <c r="R33" s="147">
        <f t="array" aca="1" ref="R33" ca="1">SUM((R$1&gt;='Gastos com Pessoal'!$E$7:$E$106)*(R$1&lt;='Gastos com Pessoal'!$F$7:$F$106)*INDIRECT(CONCATENATE("'Encargos e Benefícios'!",$BV33))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5544.0694079999994</v>
      </c>
      <c r="S33" s="147">
        <f t="array" aca="1" ref="S33" ca="1">SUM((S$1&gt;='Gastos com Pessoal'!$E$7:$E$106)*(S$1&lt;='Gastos com Pessoal'!$F$7:$F$106)*INDIRECT(CONCATENATE("'Encargos e Benefícios'!",$BV33))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5544.0694079999994</v>
      </c>
      <c r="T33" s="147">
        <f t="array" aca="1" ref="T33" ca="1">SUM((T$1&gt;='Gastos com Pessoal'!$E$7:$E$106)*(T$1&lt;='Gastos com Pessoal'!$F$7:$F$106)*INDIRECT(CONCATENATE("'Encargos e Benefícios'!",$BV33))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5544.0694079999994</v>
      </c>
      <c r="U33" s="147">
        <f t="array" aca="1" ref="U33" ca="1">SUM((U$1&gt;='Gastos com Pessoal'!$E$7:$E$106)*(U$1&lt;='Gastos com Pessoal'!$F$7:$F$106)*INDIRECT(CONCATENATE("'Encargos e Benefícios'!",$BV33))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5544.0694079999994</v>
      </c>
      <c r="V33" s="147">
        <f t="array" aca="1" ref="V33" ca="1">SUM((V$1&gt;='Gastos com Pessoal'!$E$7:$E$106)*(V$1&lt;='Gastos com Pessoal'!$F$7:$F$106)*INDIRECT(CONCATENATE("'Encargos e Benefícios'!",$BV33))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5876.71357248</v>
      </c>
      <c r="W33" s="147">
        <f t="array" aca="1" ref="W33" ca="1">SUM((W$1&gt;='Gastos com Pessoal'!$E$7:$E$106)*(W$1&lt;='Gastos com Pessoal'!$F$7:$F$106)*INDIRECT(CONCATENATE("'Encargos e Benefícios'!",$BV33))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5876.71357248</v>
      </c>
      <c r="X33" s="147">
        <f t="array" aca="1" ref="X33" ca="1">SUM((X$1&gt;='Gastos com Pessoal'!$E$7:$E$106)*(X$1&lt;='Gastos com Pessoal'!$F$7:$F$106)*INDIRECT(CONCATENATE("'Encargos e Benefícios'!",$BV33))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6341.6908828800006</v>
      </c>
      <c r="Y33" s="147">
        <f t="array" aca="1" ref="Y33" ca="1">SUM((Y$1&gt;='Gastos com Pessoal'!$E$7:$E$106)*(Y$1&lt;='Gastos com Pessoal'!$F$7:$F$106)*INDIRECT(CONCATENATE("'Encargos e Benefícios'!",$BV33))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6341.6908828800006</v>
      </c>
      <c r="Z33" s="147">
        <f t="array" aca="1" ref="Z33" ca="1">SUM((Z$1&gt;='Gastos com Pessoal'!$E$7:$E$106)*(Z$1&lt;='Gastos com Pessoal'!$F$7:$F$106)*INDIRECT(CONCATENATE("'Encargos e Benefícios'!",$BV33))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6341.6908828800006</v>
      </c>
      <c r="AA33" s="147">
        <f t="array" aca="1" ref="AA33" ca="1">SUM((AA$1&gt;='Gastos com Pessoal'!$E$7:$E$106)*(AA$1&lt;='Gastos com Pessoal'!$F$7:$F$106)*INDIRECT(CONCATENATE("'Encargos e Benefícios'!",$BV33))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6341.6908828800006</v>
      </c>
      <c r="AB33" s="147">
        <f t="array" aca="1" ref="AB33" ca="1">SUM((AB$1&gt;='Gastos com Pessoal'!$E$7:$E$106)*(AB$1&lt;='Gastos com Pessoal'!$F$7:$F$106)*INDIRECT(CONCATENATE("'Encargos e Benefícios'!",$BV33))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6341.6908828800006</v>
      </c>
      <c r="AC33" s="147">
        <f t="array" aca="1" ref="AC33" ca="1">SUM((AC$1&gt;='Gastos com Pessoal'!$E$7:$E$106)*(AC$1&lt;='Gastos com Pessoal'!$F$7:$F$106)*INDIRECT(CONCATENATE("'Encargos e Benefícios'!",$BV33))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6341.6908828800006</v>
      </c>
      <c r="AD33" s="147">
        <f t="array" aca="1" ref="AD33" ca="1">SUM((AD$1&gt;='Gastos com Pessoal'!$E$7:$E$106)*(AD$1&lt;='Gastos com Pessoal'!$F$7:$F$106)*INDIRECT(CONCATENATE("'Encargos e Benefícios'!",$BV33))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6341.6908828800006</v>
      </c>
      <c r="AE33" s="147">
        <f t="array" aca="1" ref="AE33" ca="1">SUM((AE$1&gt;='Gastos com Pessoal'!$E$7:$E$106)*(AE$1&lt;='Gastos com Pessoal'!$F$7:$F$106)*INDIRECT(CONCATENATE("'Encargos e Benefícios'!",$BV33))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6341.6908828800006</v>
      </c>
      <c r="AF33" s="147">
        <f t="array" aca="1" ref="AF33" ca="1">SUM((AF$1&gt;='Gastos com Pessoal'!$E$7:$E$106)*(AF$1&lt;='Gastos com Pessoal'!$F$7:$F$106)*INDIRECT(CONCATENATE("'Encargos e Benefícios'!",$BV33))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6341.6908828800006</v>
      </c>
      <c r="AG33" s="147">
        <f t="array" aca="1" ref="AG33" ca="1">SUM((AG$1&gt;='Gastos com Pessoal'!$E$7:$E$106)*(AG$1&lt;='Gastos com Pessoal'!$F$7:$F$106)*INDIRECT(CONCATENATE("'Encargos e Benefícios'!",$BV33))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6341.6908828800006</v>
      </c>
      <c r="AH33" s="147">
        <f t="array" aca="1" ref="AH33" ca="1">SUM((AH$1&gt;='Gastos com Pessoal'!$E$7:$E$106)*(AH$1&lt;='Gastos com Pessoal'!$F$7:$F$106)*INDIRECT(CONCATENATE("'Encargos e Benefícios'!",$BV33))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6722.1923358528002</v>
      </c>
      <c r="AI33" s="147">
        <f t="array" aca="1" ref="AI33" ca="1">SUM((AI$1&gt;='Gastos com Pessoal'!$E$7:$E$106)*(AI$1&lt;='Gastos com Pessoal'!$F$7:$F$106)*INDIRECT(CONCATENATE("'Encargos e Benefícios'!",$BV33))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6722.1923358528002</v>
      </c>
      <c r="AJ33" s="147">
        <f t="array" aca="1" ref="AJ33" ca="1">SUM((AJ$1&gt;='Gastos com Pessoal'!$E$7:$E$106)*(AJ$1&lt;='Gastos com Pessoal'!$F$7:$F$106)*INDIRECT(CONCATENATE("'Encargos e Benefícios'!",$BV33))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6722.1923358528002</v>
      </c>
      <c r="AK33" s="147">
        <f t="array" aca="1" ref="AK33" ca="1">SUM((AK$1&gt;='Gastos com Pessoal'!$E$7:$E$106)*(AK$1&lt;='Gastos com Pessoal'!$F$7:$F$106)*INDIRECT(CONCATENATE("'Encargos e Benefícios'!",$BV33))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6722.1923358528002</v>
      </c>
      <c r="AL33" s="147">
        <f t="array" aca="1" ref="AL33" ca="1">SUM((AL$1&gt;='Gastos com Pessoal'!$E$7:$E$106)*(AL$1&lt;='Gastos com Pessoal'!$F$7:$F$106)*INDIRECT(CONCATENATE("'Encargos e Benefícios'!",$BV33))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6722.1923358528002</v>
      </c>
      <c r="AM33" s="147">
        <f t="array" aca="1" ref="AM33" ca="1">SUM((AM$1&gt;='Gastos com Pessoal'!$E$7:$E$106)*(AM$1&lt;='Gastos com Pessoal'!$F$7:$F$106)*INDIRECT(CONCATENATE("'Encargos e Benefícios'!",$BV33))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6722.1923358528002</v>
      </c>
      <c r="AN33" s="147">
        <f t="array" aca="1" ref="AN33" ca="1">SUM((AN$1&gt;='Gastos com Pessoal'!$E$7:$E$106)*(AN$1&lt;='Gastos com Pessoal'!$F$7:$F$106)*INDIRECT(CONCATENATE("'Encargos e Benefícios'!",$BV33))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6722.1923358528002</v>
      </c>
      <c r="AO33" s="147">
        <f t="array" aca="1" ref="AO33" ca="1">SUM((AO$1&gt;='Gastos com Pessoal'!$E$7:$E$106)*(AO$1&lt;='Gastos com Pessoal'!$F$7:$F$106)*INDIRECT(CONCATENATE("'Encargos e Benefícios'!",$BV33))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6722.1923358528002</v>
      </c>
      <c r="AP33" s="147">
        <f t="array" aca="1" ref="AP33" ca="1">SUM((AP$1&gt;='Gastos com Pessoal'!$E$7:$E$106)*(AP$1&lt;='Gastos com Pessoal'!$F$7:$F$106)*INDIRECT(CONCATENATE("'Encargos e Benefícios'!",$BV33))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6722.1923358528002</v>
      </c>
      <c r="AQ33" s="147">
        <f t="array" aca="1" ref="AQ33" ca="1">SUM((AQ$1&gt;='Gastos com Pessoal'!$E$7:$E$106)*(AQ$1&lt;='Gastos com Pessoal'!$F$7:$F$106)*INDIRECT(CONCATENATE("'Encargos e Benefícios'!",$BV33))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6722.1923358528002</v>
      </c>
      <c r="AR33" s="147">
        <f t="array" aca="1" ref="AR33" ca="1">SUM((AR$1&gt;='Gastos com Pessoal'!$E$7:$E$106)*(AR$1&lt;='Gastos com Pessoal'!$F$7:$F$106)*INDIRECT(CONCATENATE("'Encargos e Benefícios'!",$BV33))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6722.1923358528002</v>
      </c>
      <c r="AS33" s="147">
        <f t="array" aca="1" ref="AS33" ca="1">SUM((AS$1&gt;='Gastos com Pessoal'!$E$7:$E$106)*(AS$1&lt;='Gastos com Pessoal'!$F$7:$F$106)*INDIRECT(CONCATENATE("'Encargos e Benefícios'!",$BV33))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6722.1923358528002</v>
      </c>
      <c r="AT33" s="147">
        <f t="array" aca="1" ref="AT33" ca="1">SUM((AT$1&gt;='Gastos com Pessoal'!$E$7:$E$106)*(AT$1&lt;='Gastos com Pessoal'!$F$7:$F$106)*INDIRECT(CONCATENATE("'Encargos e Benefícios'!",$BV33))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7125.5238760039692</v>
      </c>
      <c r="AU33" s="147">
        <f t="array" aca="1" ref="AU33" ca="1">SUM((AU$1&gt;='Gastos com Pessoal'!$E$7:$E$106)*(AU$1&lt;='Gastos com Pessoal'!$F$7:$F$106)*INDIRECT(CONCATENATE("'Encargos e Benefícios'!",$BV33))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7125.5238760039692</v>
      </c>
      <c r="AV33" s="147">
        <f t="array" aca="1" ref="AV33" ca="1">SUM((AV$1&gt;='Gastos com Pessoal'!$E$7:$E$106)*(AV$1&lt;='Gastos com Pessoal'!$F$7:$F$106)*INDIRECT(CONCATENATE("'Encargos e Benefícios'!",$BV33))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7125.5238760039692</v>
      </c>
      <c r="AW33" s="147">
        <f t="array" aca="1" ref="AW33" ca="1">SUM((AW$1&gt;='Gastos com Pessoal'!$E$7:$E$106)*(AW$1&lt;='Gastos com Pessoal'!$F$7:$F$106)*INDIRECT(CONCATENATE("'Encargos e Benefícios'!",$BV33))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7125.5238760039692</v>
      </c>
      <c r="AX33" s="147">
        <f t="array" aca="1" ref="AX33" ca="1">SUM((AX$1&gt;='Gastos com Pessoal'!$E$7:$E$106)*(AX$1&lt;='Gastos com Pessoal'!$F$7:$F$106)*INDIRECT(CONCATENATE("'Encargos e Benefícios'!",$BV33))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7125.5238760039692</v>
      </c>
      <c r="AY33" s="147">
        <f t="array" aca="1" ref="AY33" ca="1">SUM((AY$1&gt;='Gastos com Pessoal'!$E$7:$E$106)*(AY$1&lt;='Gastos com Pessoal'!$F$7:$F$106)*INDIRECT(CONCATENATE("'Encargos e Benefícios'!",$BV33))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3" s="147">
        <f t="array" aca="1" ref="AZ33" ca="1">SUM((AZ$1&gt;='Gastos com Pessoal'!$E$7:$E$106)*(AZ$1&lt;='Gastos com Pessoal'!$F$7:$F$106)*INDIRECT(CONCATENATE("'Encargos e Benefícios'!",$BV33))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3" s="147">
        <f t="array" aca="1" ref="BA33" ca="1">SUM((BA$1&gt;='Gastos com Pessoal'!$E$7:$E$106)*(BA$1&lt;='Gastos com Pessoal'!$F$7:$F$106)*INDIRECT(CONCATENATE("'Encargos e Benefícios'!",$BV33))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3" s="147">
        <f t="array" aca="1" ref="BB33" ca="1">SUM((BB$1&gt;='Gastos com Pessoal'!$E$7:$E$106)*(BB$1&lt;='Gastos com Pessoal'!$F$7:$F$106)*INDIRECT(CONCATENATE("'Encargos e Benefícios'!",$BV33))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3" s="147">
        <f t="array" aca="1" ref="BC33" ca="1">SUM((BC$1&gt;='Gastos com Pessoal'!$E$7:$E$106)*(BC$1&lt;='Gastos com Pessoal'!$F$7:$F$106)*INDIRECT(CONCATENATE("'Encargos e Benefícios'!",$BV33))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3" s="147">
        <f t="array" aca="1" ref="BD33" ca="1">SUM((BD$1&gt;='Gastos com Pessoal'!$E$7:$E$106)*(BD$1&lt;='Gastos com Pessoal'!$F$7:$F$106)*INDIRECT(CONCATENATE("'Encargos e Benefícios'!",$BV33))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3" s="147">
        <f t="array" aca="1" ref="BE33" ca="1">SUM((BE$1&gt;='Gastos com Pessoal'!$E$7:$E$106)*(BE$1&lt;='Gastos com Pessoal'!$F$7:$F$106)*INDIRECT(CONCATENATE("'Encargos e Benefícios'!",$BV33))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3" s="147">
        <f t="array" aca="1" ref="BF33" ca="1">SUM((BF$1&gt;='Gastos com Pessoal'!$E$7:$E$106)*(BF$1&lt;='Gastos com Pessoal'!$F$7:$F$106)*INDIRECT(CONCATENATE("'Encargos e Benefícios'!",$BV33))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3" s="147">
        <f t="array" aca="1" ref="BG33" ca="1">SUM((BG$1&gt;='Gastos com Pessoal'!$E$7:$E$106)*(BG$1&lt;='Gastos com Pessoal'!$F$7:$F$106)*INDIRECT(CONCATENATE("'Encargos e Benefícios'!",$BV33))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3" s="147">
        <f t="array" aca="1" ref="BH33" ca="1">SUM((BH$1&gt;='Gastos com Pessoal'!$E$7:$E$106)*(BH$1&lt;='Gastos com Pessoal'!$F$7:$F$106)*INDIRECT(CONCATENATE("'Encargos e Benefícios'!",$BV33))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3" s="147">
        <f t="array" aca="1" ref="BI33" ca="1">SUM((BI$1&gt;='Gastos com Pessoal'!$E$7:$E$106)*(BI$1&lt;='Gastos com Pessoal'!$F$7:$F$106)*INDIRECT(CONCATENATE("'Encargos e Benefícios'!",$BV33))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3" s="147">
        <f t="array" aca="1" ref="BJ33" ca="1">SUM((BJ$1&gt;='Gastos com Pessoal'!$E$7:$E$106)*(BJ$1&lt;='Gastos com Pessoal'!$F$7:$F$106)*INDIRECT(CONCATENATE("'Encargos e Benefícios'!",$BV33))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3" s="143">
        <f t="shared" ca="1" si="41"/>
        <v>288096.11370223574</v>
      </c>
      <c r="BL33" s="152">
        <f t="shared" ca="1" si="42"/>
        <v>1.3718862557566063E-2</v>
      </c>
      <c r="BU33" s="258" t="s">
        <v>169</v>
      </c>
      <c r="BV33" s="259" t="s">
        <v>200</v>
      </c>
      <c r="BW33" s="259"/>
      <c r="BX33" s="258"/>
      <c r="BY33" s="258"/>
      <c r="BZ33" s="258"/>
      <c r="CA33" s="258"/>
    </row>
    <row r="34" spans="1:85" s="98" customFormat="1" ht="23.25" customHeight="1">
      <c r="A34" s="31" t="s">
        <v>201</v>
      </c>
      <c r="B34" s="13" t="s">
        <v>202</v>
      </c>
      <c r="C34" s="147">
        <f t="array" aca="1" ref="C34" ca="1">SUM((C$1&gt;='Gastos com Pessoal'!$E$7:$E$106)*(C$1&lt;='Gastos com Pessoal'!$F$7:$F$106)*INDIRECT(CONCATENATE("'Encargos e Benefícios'!",$BV34))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5591.6666666666661</v>
      </c>
      <c r="D34" s="147">
        <f t="array" aca="1" ref="D34" ca="1">SUM((D$1&gt;='Gastos com Pessoal'!$E$7:$E$106)*(D$1&lt;='Gastos com Pessoal'!$F$7:$F$106)*INDIRECT(CONCATENATE("'Encargos e Benefícios'!",$BV34))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5799.9999999999991</v>
      </c>
      <c r="E34" s="147">
        <f t="array" aca="1" ref="E34" ca="1">SUM((E$1&gt;='Gastos com Pessoal'!$E$7:$E$106)*(E$1&lt;='Gastos com Pessoal'!$F$7:$F$106)*INDIRECT(CONCATENATE("'Encargos e Benefícios'!",$BV34))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5799.9999999999991</v>
      </c>
      <c r="F34" s="147">
        <f t="array" aca="1" ref="F34" ca="1">SUM((F$1&gt;='Gastos com Pessoal'!$E$7:$E$106)*(F$1&lt;='Gastos com Pessoal'!$F$7:$F$106)*INDIRECT(CONCATENATE("'Encargos e Benefícios'!",$BV34))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7574.9999999999991</v>
      </c>
      <c r="G34" s="147">
        <f t="array" aca="1" ref="G34" ca="1">SUM((G$1&gt;='Gastos com Pessoal'!$E$7:$E$106)*(G$1&lt;='Gastos com Pessoal'!$F$7:$F$106)*INDIRECT(CONCATENATE("'Encargos e Benefícios'!",$BV34))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7574.9999999999991</v>
      </c>
      <c r="H34" s="147">
        <f t="array" aca="1" ref="H34" ca="1">SUM((H$1&gt;='Gastos com Pessoal'!$E$7:$E$106)*(H$1&lt;='Gastos com Pessoal'!$F$7:$F$106)*INDIRECT(CONCATENATE("'Encargos e Benefícios'!",$BV34))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8369.67</v>
      </c>
      <c r="I34" s="147">
        <f t="array" aca="1" ref="I34" ca="1">SUM((I$1&gt;='Gastos com Pessoal'!$E$7:$E$106)*(I$1&lt;='Gastos com Pessoal'!$F$7:$F$106)*INDIRECT(CONCATENATE("'Encargos e Benefícios'!",$BV34))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8369.67</v>
      </c>
      <c r="J34" s="147">
        <f t="array" aca="1" ref="J34" ca="1">SUM((J$1&gt;='Gastos com Pessoal'!$E$7:$E$106)*(J$1&lt;='Gastos com Pessoal'!$F$7:$F$106)*INDIRECT(CONCATENATE("'Encargos e Benefícios'!",$BV34))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9039.2435999999998</v>
      </c>
      <c r="K34" s="147">
        <f t="array" aca="1" ref="K34" ca="1">SUM((K$1&gt;='Gastos com Pessoal'!$E$7:$E$106)*(K$1&lt;='Gastos com Pessoal'!$F$7:$F$106)*INDIRECT(CONCATENATE("'Encargos e Benefícios'!",$BV34))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9039.2435999999998</v>
      </c>
      <c r="L34" s="147">
        <f t="array" aca="1" ref="L34" ca="1">SUM((L$1&gt;='Gastos com Pessoal'!$E$7:$E$106)*(L$1&lt;='Gastos com Pessoal'!$F$7:$F$106)*INDIRECT(CONCATENATE("'Encargos e Benefícios'!",$BV34))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9039.2435999999998</v>
      </c>
      <c r="M34" s="147">
        <f t="array" aca="1" ref="M34" ca="1">SUM((M$1&gt;='Gastos com Pessoal'!$E$7:$E$106)*(M$1&lt;='Gastos com Pessoal'!$F$7:$F$106)*INDIRECT(CONCATENATE("'Encargos e Benefícios'!",$BV34))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9039.2435999999998</v>
      </c>
      <c r="N34" s="147">
        <f t="array" aca="1" ref="N34" ca="1">SUM((N$1&gt;='Gastos com Pessoal'!$E$7:$E$106)*(N$1&lt;='Gastos com Pessoal'!$F$7:$F$106)*INDIRECT(CONCATENATE("'Encargos e Benefícios'!",$BV34))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9039.2435999999998</v>
      </c>
      <c r="O34" s="147">
        <f t="array" aca="1" ref="O34" ca="1">SUM((O$1&gt;='Gastos com Pessoal'!$E$7:$E$106)*(O$1&lt;='Gastos com Pessoal'!$F$7:$F$106)*INDIRECT(CONCATENATE("'Encargos e Benefícios'!",$BV34))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9039.2435999999998</v>
      </c>
      <c r="P34" s="147">
        <f t="array" aca="1" ref="P34" ca="1">SUM((P$1&gt;='Gastos com Pessoal'!$E$7:$E$106)*(P$1&lt;='Gastos com Pessoal'!$F$7:$F$106)*INDIRECT(CONCATENATE("'Encargos e Benefícios'!",$BV34))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9039.2435999999998</v>
      </c>
      <c r="Q34" s="147">
        <f t="array" aca="1" ref="Q34" ca="1">SUM((Q$1&gt;='Gastos com Pessoal'!$E$7:$E$106)*(Q$1&lt;='Gastos com Pessoal'!$F$7:$F$106)*INDIRECT(CONCATENATE("'Encargos e Benefícios'!",$BV34))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9039.2435999999998</v>
      </c>
      <c r="R34" s="147">
        <f t="array" aca="1" ref="R34" ca="1">SUM((R$1&gt;='Gastos com Pessoal'!$E$7:$E$106)*(R$1&lt;='Gastos com Pessoal'!$F$7:$F$106)*INDIRECT(CONCATENATE("'Encargos e Benefícios'!",$BV34))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9039.2435999999998</v>
      </c>
      <c r="S34" s="147">
        <f t="array" aca="1" ref="S34" ca="1">SUM((S$1&gt;='Gastos com Pessoal'!$E$7:$E$106)*(S$1&lt;='Gastos com Pessoal'!$F$7:$F$106)*INDIRECT(CONCATENATE("'Encargos e Benefícios'!",$BV34))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9039.2435999999998</v>
      </c>
      <c r="T34" s="147">
        <f t="array" aca="1" ref="T34" ca="1">SUM((T$1&gt;='Gastos com Pessoal'!$E$7:$E$106)*(T$1&lt;='Gastos com Pessoal'!$F$7:$F$106)*INDIRECT(CONCATENATE("'Encargos e Benefícios'!",$BV34))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9039.2435999999998</v>
      </c>
      <c r="U34" s="147">
        <f t="array" aca="1" ref="U34" ca="1">SUM((U$1&gt;='Gastos com Pessoal'!$E$7:$E$106)*(U$1&lt;='Gastos com Pessoal'!$F$7:$F$106)*INDIRECT(CONCATENATE("'Encargos e Benefícios'!",$BV34))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9039.2435999999998</v>
      </c>
      <c r="V34" s="147">
        <f t="array" aca="1" ref="V34" ca="1">SUM((V$1&gt;='Gastos com Pessoal'!$E$7:$E$106)*(V$1&lt;='Gastos com Pessoal'!$F$7:$F$106)*INDIRECT(CONCATENATE("'Encargos e Benefícios'!",$BV34))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9581.5982160000003</v>
      </c>
      <c r="W34" s="147">
        <f t="array" aca="1" ref="W34" ca="1">SUM((W$1&gt;='Gastos com Pessoal'!$E$7:$E$106)*(W$1&lt;='Gastos com Pessoal'!$F$7:$F$106)*INDIRECT(CONCATENATE("'Encargos e Benefícios'!",$BV34))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9581.5982160000003</v>
      </c>
      <c r="X34" s="147">
        <f t="array" aca="1" ref="X34" ca="1">SUM((X$1&gt;='Gastos com Pessoal'!$E$7:$E$106)*(X$1&lt;='Gastos com Pessoal'!$F$7:$F$106)*INDIRECT(CONCATENATE("'Encargos e Benefícios'!",$BV34))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10339.713395999999</v>
      </c>
      <c r="Y34" s="147">
        <f t="array" aca="1" ref="Y34" ca="1">SUM((Y$1&gt;='Gastos com Pessoal'!$E$7:$E$106)*(Y$1&lt;='Gastos com Pessoal'!$F$7:$F$106)*INDIRECT(CONCATENATE("'Encargos e Benefícios'!",$BV34))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10339.713395999999</v>
      </c>
      <c r="Z34" s="147">
        <f t="array" aca="1" ref="Z34" ca="1">SUM((Z$1&gt;='Gastos com Pessoal'!$E$7:$E$106)*(Z$1&lt;='Gastos com Pessoal'!$F$7:$F$106)*INDIRECT(CONCATENATE("'Encargos e Benefícios'!",$BV34))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10339.713395999999</v>
      </c>
      <c r="AA34" s="147">
        <f t="array" aca="1" ref="AA34" ca="1">SUM((AA$1&gt;='Gastos com Pessoal'!$E$7:$E$106)*(AA$1&lt;='Gastos com Pessoal'!$F$7:$F$106)*INDIRECT(CONCATENATE("'Encargos e Benefícios'!",$BV34))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10339.713395999999</v>
      </c>
      <c r="AB34" s="147">
        <f t="array" aca="1" ref="AB34" ca="1">SUM((AB$1&gt;='Gastos com Pessoal'!$E$7:$E$106)*(AB$1&lt;='Gastos com Pessoal'!$F$7:$F$106)*INDIRECT(CONCATENATE("'Encargos e Benefícios'!",$BV34))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10339.713395999999</v>
      </c>
      <c r="AC34" s="147">
        <f t="array" aca="1" ref="AC34" ca="1">SUM((AC$1&gt;='Gastos com Pessoal'!$E$7:$E$106)*(AC$1&lt;='Gastos com Pessoal'!$F$7:$F$106)*INDIRECT(CONCATENATE("'Encargos e Benefícios'!",$BV34))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10339.713395999999</v>
      </c>
      <c r="AD34" s="147">
        <f t="array" aca="1" ref="AD34" ca="1">SUM((AD$1&gt;='Gastos com Pessoal'!$E$7:$E$106)*(AD$1&lt;='Gastos com Pessoal'!$F$7:$F$106)*INDIRECT(CONCATENATE("'Encargos e Benefícios'!",$BV34))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10339.713395999999</v>
      </c>
      <c r="AE34" s="147">
        <f t="array" aca="1" ref="AE34" ca="1">SUM((AE$1&gt;='Gastos com Pessoal'!$E$7:$E$106)*(AE$1&lt;='Gastos com Pessoal'!$F$7:$F$106)*INDIRECT(CONCATENATE("'Encargos e Benefícios'!",$BV34))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10339.713395999999</v>
      </c>
      <c r="AF34" s="147">
        <f t="array" aca="1" ref="AF34" ca="1">SUM((AF$1&gt;='Gastos com Pessoal'!$E$7:$E$106)*(AF$1&lt;='Gastos com Pessoal'!$F$7:$F$106)*INDIRECT(CONCATENATE("'Encargos e Benefícios'!",$BV34))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10339.713395999999</v>
      </c>
      <c r="AG34" s="147">
        <f t="array" aca="1" ref="AG34" ca="1">SUM((AG$1&gt;='Gastos com Pessoal'!$E$7:$E$106)*(AG$1&lt;='Gastos com Pessoal'!$F$7:$F$106)*INDIRECT(CONCATENATE("'Encargos e Benefícios'!",$BV34))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10339.713395999999</v>
      </c>
      <c r="AH34" s="147">
        <f t="array" aca="1" ref="AH34" ca="1">SUM((AH$1&gt;='Gastos com Pessoal'!$E$7:$E$106)*(AH$1&lt;='Gastos com Pessoal'!$F$7:$F$106)*INDIRECT(CONCATENATE("'Encargos e Benefícios'!",$BV34))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10960.096199760001</v>
      </c>
      <c r="AI34" s="147">
        <f t="array" aca="1" ref="AI34" ca="1">SUM((AI$1&gt;='Gastos com Pessoal'!$E$7:$E$106)*(AI$1&lt;='Gastos com Pessoal'!$F$7:$F$106)*INDIRECT(CONCATENATE("'Encargos e Benefícios'!",$BV34))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10960.096199760001</v>
      </c>
      <c r="AJ34" s="147">
        <f t="array" aca="1" ref="AJ34" ca="1">SUM((AJ$1&gt;='Gastos com Pessoal'!$E$7:$E$106)*(AJ$1&lt;='Gastos com Pessoal'!$F$7:$F$106)*INDIRECT(CONCATENATE("'Encargos e Benefícios'!",$BV34))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10960.096199760001</v>
      </c>
      <c r="AK34" s="147">
        <f t="array" aca="1" ref="AK34" ca="1">SUM((AK$1&gt;='Gastos com Pessoal'!$E$7:$E$106)*(AK$1&lt;='Gastos com Pessoal'!$F$7:$F$106)*INDIRECT(CONCATENATE("'Encargos e Benefícios'!",$BV34))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10960.096199760001</v>
      </c>
      <c r="AL34" s="147">
        <f t="array" aca="1" ref="AL34" ca="1">SUM((AL$1&gt;='Gastos com Pessoal'!$E$7:$E$106)*(AL$1&lt;='Gastos com Pessoal'!$F$7:$F$106)*INDIRECT(CONCATENATE("'Encargos e Benefícios'!",$BV34))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10960.096199760001</v>
      </c>
      <c r="AM34" s="147">
        <f t="array" aca="1" ref="AM34" ca="1">SUM((AM$1&gt;='Gastos com Pessoal'!$E$7:$E$106)*(AM$1&lt;='Gastos com Pessoal'!$F$7:$F$106)*INDIRECT(CONCATENATE("'Encargos e Benefícios'!",$BV34))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10960.096199760001</v>
      </c>
      <c r="AN34" s="147">
        <f t="array" aca="1" ref="AN34" ca="1">SUM((AN$1&gt;='Gastos com Pessoal'!$E$7:$E$106)*(AN$1&lt;='Gastos com Pessoal'!$F$7:$F$106)*INDIRECT(CONCATENATE("'Encargos e Benefícios'!",$BV34))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10960.096199760001</v>
      </c>
      <c r="AO34" s="147">
        <f t="array" aca="1" ref="AO34" ca="1">SUM((AO$1&gt;='Gastos com Pessoal'!$E$7:$E$106)*(AO$1&lt;='Gastos com Pessoal'!$F$7:$F$106)*INDIRECT(CONCATENATE("'Encargos e Benefícios'!",$BV34))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10960.096199760001</v>
      </c>
      <c r="AP34" s="147">
        <f t="array" aca="1" ref="AP34" ca="1">SUM((AP$1&gt;='Gastos com Pessoal'!$E$7:$E$106)*(AP$1&lt;='Gastos com Pessoal'!$F$7:$F$106)*INDIRECT(CONCATENATE("'Encargos e Benefícios'!",$BV34))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10960.096199760001</v>
      </c>
      <c r="AQ34" s="147">
        <f t="array" aca="1" ref="AQ34" ca="1">SUM((AQ$1&gt;='Gastos com Pessoal'!$E$7:$E$106)*(AQ$1&lt;='Gastos com Pessoal'!$F$7:$F$106)*INDIRECT(CONCATENATE("'Encargos e Benefícios'!",$BV34))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10960.096199760001</v>
      </c>
      <c r="AR34" s="147">
        <f t="array" aca="1" ref="AR34" ca="1">SUM((AR$1&gt;='Gastos com Pessoal'!$E$7:$E$106)*(AR$1&lt;='Gastos com Pessoal'!$F$7:$F$106)*INDIRECT(CONCATENATE("'Encargos e Benefícios'!",$BV34))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10960.096199760001</v>
      </c>
      <c r="AS34" s="147">
        <f t="array" aca="1" ref="AS34" ca="1">SUM((AS$1&gt;='Gastos com Pessoal'!$E$7:$E$106)*(AS$1&lt;='Gastos com Pessoal'!$F$7:$F$106)*INDIRECT(CONCATENATE("'Encargos e Benefícios'!",$BV34))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10960.096199760001</v>
      </c>
      <c r="AT34" s="147">
        <f t="array" aca="1" ref="AT34" ca="1">SUM((AT$1&gt;='Gastos com Pessoal'!$E$7:$E$106)*(AT$1&lt;='Gastos com Pessoal'!$F$7:$F$106)*INDIRECT(CONCATENATE("'Encargos e Benefícios'!",$BV34))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11617.701971745602</v>
      </c>
      <c r="AU34" s="147">
        <f t="array" aca="1" ref="AU34" ca="1">SUM((AU$1&gt;='Gastos com Pessoal'!$E$7:$E$106)*(AU$1&lt;='Gastos com Pessoal'!$F$7:$F$106)*INDIRECT(CONCATENATE("'Encargos e Benefícios'!",$BV34))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11617.701971745602</v>
      </c>
      <c r="AV34" s="147">
        <f t="array" aca="1" ref="AV34" ca="1">SUM((AV$1&gt;='Gastos com Pessoal'!$E$7:$E$106)*(AV$1&lt;='Gastos com Pessoal'!$F$7:$F$106)*INDIRECT(CONCATENATE("'Encargos e Benefícios'!",$BV34))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11617.701971745602</v>
      </c>
      <c r="AW34" s="147">
        <f t="array" aca="1" ref="AW34" ca="1">SUM((AW$1&gt;='Gastos com Pessoal'!$E$7:$E$106)*(AW$1&lt;='Gastos com Pessoal'!$F$7:$F$106)*INDIRECT(CONCATENATE("'Encargos e Benefícios'!",$BV34))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11617.701971745602</v>
      </c>
      <c r="AX34" s="147">
        <f t="array" aca="1" ref="AX34" ca="1">SUM((AX$1&gt;='Gastos com Pessoal'!$E$7:$E$106)*(AX$1&lt;='Gastos com Pessoal'!$F$7:$F$106)*INDIRECT(CONCATENATE("'Encargos e Benefícios'!",$BV34))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11617.701971745602</v>
      </c>
      <c r="AY34" s="147">
        <f t="array" aca="1" ref="AY34" ca="1">SUM((AY$1&gt;='Gastos com Pessoal'!$E$7:$E$106)*(AY$1&lt;='Gastos com Pessoal'!$F$7:$F$106)*INDIRECT(CONCATENATE("'Encargos e Benefícios'!",$BV34))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4" s="147">
        <f t="array" aca="1" ref="AZ34" ca="1">SUM((AZ$1&gt;='Gastos com Pessoal'!$E$7:$E$106)*(AZ$1&lt;='Gastos com Pessoal'!$F$7:$F$106)*INDIRECT(CONCATENATE("'Encargos e Benefícios'!",$BV34))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4" s="147">
        <f t="array" aca="1" ref="BA34" ca="1">SUM((BA$1&gt;='Gastos com Pessoal'!$E$7:$E$106)*(BA$1&lt;='Gastos com Pessoal'!$F$7:$F$106)*INDIRECT(CONCATENATE("'Encargos e Benefícios'!",$BV34))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4" s="147">
        <f t="array" aca="1" ref="BB34" ca="1">SUM((BB$1&gt;='Gastos com Pessoal'!$E$7:$E$106)*(BB$1&lt;='Gastos com Pessoal'!$F$7:$F$106)*INDIRECT(CONCATENATE("'Encargos e Benefícios'!",$BV34))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4" s="147">
        <f t="array" aca="1" ref="BC34" ca="1">SUM((BC$1&gt;='Gastos com Pessoal'!$E$7:$E$106)*(BC$1&lt;='Gastos com Pessoal'!$F$7:$F$106)*INDIRECT(CONCATENATE("'Encargos e Benefícios'!",$BV34))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4" s="147">
        <f t="array" aca="1" ref="BD34" ca="1">SUM((BD$1&gt;='Gastos com Pessoal'!$E$7:$E$106)*(BD$1&lt;='Gastos com Pessoal'!$F$7:$F$106)*INDIRECT(CONCATENATE("'Encargos e Benefícios'!",$BV34))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4" s="147">
        <f t="array" aca="1" ref="BE34" ca="1">SUM((BE$1&gt;='Gastos com Pessoal'!$E$7:$E$106)*(BE$1&lt;='Gastos com Pessoal'!$F$7:$F$106)*INDIRECT(CONCATENATE("'Encargos e Benefícios'!",$BV34))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4" s="147">
        <f t="array" aca="1" ref="BF34" ca="1">SUM((BF$1&gt;='Gastos com Pessoal'!$E$7:$E$106)*(BF$1&lt;='Gastos com Pessoal'!$F$7:$F$106)*INDIRECT(CONCATENATE("'Encargos e Benefícios'!",$BV34))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4" s="147">
        <f t="array" aca="1" ref="BG34" ca="1">SUM((BG$1&gt;='Gastos com Pessoal'!$E$7:$E$106)*(BG$1&lt;='Gastos com Pessoal'!$F$7:$F$106)*INDIRECT(CONCATENATE("'Encargos e Benefícios'!",$BV34))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4" s="147">
        <f t="array" aca="1" ref="BH34" ca="1">SUM((BH$1&gt;='Gastos com Pessoal'!$E$7:$E$106)*(BH$1&lt;='Gastos com Pessoal'!$F$7:$F$106)*INDIRECT(CONCATENATE("'Encargos e Benefícios'!",$BV34))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4" s="147">
        <f t="array" aca="1" ref="BI34" ca="1">SUM((BI$1&gt;='Gastos com Pessoal'!$E$7:$E$106)*(BI$1&lt;='Gastos com Pessoal'!$F$7:$F$106)*INDIRECT(CONCATENATE("'Encargos e Benefícios'!",$BV34))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4" s="147">
        <f t="array" aca="1" ref="BJ34" ca="1">SUM((BJ$1&gt;='Gastos com Pessoal'!$E$7:$E$106)*(BJ$1&lt;='Gastos com Pessoal'!$F$7:$F$106)*INDIRECT(CONCATENATE("'Encargos e Benefícios'!",$BV34))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4" s="143">
        <f t="shared" ca="1" si="41"/>
        <v>469721.92451451439</v>
      </c>
      <c r="BL34" s="152">
        <f t="shared" ca="1" si="42"/>
        <v>2.2367710691683779E-2</v>
      </c>
      <c r="BU34" s="258" t="s">
        <v>169</v>
      </c>
      <c r="BV34" s="259" t="s">
        <v>203</v>
      </c>
      <c r="BW34" s="259" t="s">
        <v>204</v>
      </c>
      <c r="BX34" s="258"/>
      <c r="BY34" s="258"/>
      <c r="BZ34" s="258"/>
      <c r="CA34" s="258"/>
    </row>
    <row r="35" spans="1:85" s="98" customFormat="1" ht="23.25" customHeight="1">
      <c r="A35" s="31" t="s">
        <v>205</v>
      </c>
      <c r="B35" s="13" t="s">
        <v>206</v>
      </c>
      <c r="C35" s="147">
        <f t="array" aca="1" ref="C35" ca="1">SUM((C$1&gt;='Gastos com Pessoal'!$E$7:$E$106)*(C$1&lt;='Gastos com Pessoal'!$F$7:$F$106)*INDIRECT(CONCATENATE("'Encargos e Benefícios'!",$BV35))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
*(C$1&lt;='Gastos com Pessoal'!$BH$7:$BH$106))
+SUM((C$1&gt;='Gastos com Pessoal'!$E$113:$E$122)*(C$1&lt;='Gastos com Pessoal'!$F$113:$F$122)*INDIRECT(CONCATENATE("'Encargos e Benefícios'!",$BW35))
*(IF('Gastos com Pessoal'!$G$113:$G$122&lt;=C$1,('Gastos com Pessoal'!$H$113:$H$122)+1,1))
*(IF('Gastos com Pessoal'!$L$113:$L$122&lt;=C$1,('Gastos com Pessoal'!$M$113:$M$122)+1,1))
*(IF('Gastos com Pessoal'!$Q$113:$Q$122&lt;=C$1,('Gastos com Pessoal'!$R$113:$R$122)+1,1))
*(IF('Gastos com Pessoal'!$V$113:$V$122&lt;=C$1,('Gastos com Pessoal'!$W$113:$W$122)+1,1))
*(IF('Gastos com Pessoal'!$AA$113:$AA$122&lt;=C$1,('Gastos com Pessoal'!$AB$113:$AB$122)+1,1)))</f>
        <v>5591.6666666666661</v>
      </c>
      <c r="D35" s="147">
        <f t="array" aca="1" ref="D35" ca="1">SUM((D$1&gt;='Gastos com Pessoal'!$E$7:$E$106)*(D$1&lt;='Gastos com Pessoal'!$F$7:$F$106)*INDIRECT(CONCATENATE("'Encargos e Benefícios'!",$BV35))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
*(D$1&lt;='Gastos com Pessoal'!$BH$7:$BH$106))
+SUM((D$1&gt;='Gastos com Pessoal'!$E$113:$E$122)*(D$1&lt;='Gastos com Pessoal'!$F$113:$F$122)*INDIRECT(CONCATENATE("'Encargos e Benefícios'!",$BW35))
*(IF('Gastos com Pessoal'!$G$113:$G$122&lt;=D$1,('Gastos com Pessoal'!$H$113:$H$122)+1,1))
*(IF('Gastos com Pessoal'!$L$113:$L$122&lt;=D$1,('Gastos com Pessoal'!$M$113:$M$122)+1,1))
*(IF('Gastos com Pessoal'!$Q$113:$Q$122&lt;=D$1,('Gastos com Pessoal'!$R$113:$R$122)+1,1))
*(IF('Gastos com Pessoal'!$V$113:$V$122&lt;=D$1,('Gastos com Pessoal'!$W$113:$W$122)+1,1))
*(IF('Gastos com Pessoal'!$AA$113:$AA$122&lt;=D$1,('Gastos com Pessoal'!$AB$113:$AB$122)+1,1)))</f>
        <v>5799.9999999999991</v>
      </c>
      <c r="E35" s="147">
        <f t="array" aca="1" ref="E35" ca="1">SUM((E$1&gt;='Gastos com Pessoal'!$E$7:$E$106)*(E$1&lt;='Gastos com Pessoal'!$F$7:$F$106)*INDIRECT(CONCATENATE("'Encargos e Benefícios'!",$BV35))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
*(E$1&lt;='Gastos com Pessoal'!$BH$7:$BH$106))
+SUM((E$1&gt;='Gastos com Pessoal'!$E$113:$E$122)*(E$1&lt;='Gastos com Pessoal'!$F$113:$F$122)*INDIRECT(CONCATENATE("'Encargos e Benefícios'!",$BW35))
*(IF('Gastos com Pessoal'!$G$113:$G$122&lt;=E$1,('Gastos com Pessoal'!$H$113:$H$122)+1,1))
*(IF('Gastos com Pessoal'!$L$113:$L$122&lt;=E$1,('Gastos com Pessoal'!$M$113:$M$122)+1,1))
*(IF('Gastos com Pessoal'!$Q$113:$Q$122&lt;=E$1,('Gastos com Pessoal'!$R$113:$R$122)+1,1))
*(IF('Gastos com Pessoal'!$V$113:$V$122&lt;=E$1,('Gastos com Pessoal'!$W$113:$W$122)+1,1))
*(IF('Gastos com Pessoal'!$AA$113:$AA$122&lt;=E$1,('Gastos com Pessoal'!$AB$113:$AB$122)+1,1)))</f>
        <v>5933.3333333333321</v>
      </c>
      <c r="F35" s="147">
        <f t="array" aca="1" ref="F35" ca="1">SUM((F$1&gt;='Gastos com Pessoal'!$E$7:$E$106)*(F$1&lt;='Gastos com Pessoal'!$F$7:$F$106)*INDIRECT(CONCATENATE("'Encargos e Benefícios'!",$BV35))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
*(F$1&lt;='Gastos com Pessoal'!$BH$7:$BH$106))
+SUM((F$1&gt;='Gastos com Pessoal'!$E$113:$E$122)*(F$1&lt;='Gastos com Pessoal'!$F$113:$F$122)*INDIRECT(CONCATENATE("'Encargos e Benefícios'!",$BW35))
*(IF('Gastos com Pessoal'!$G$113:$G$122&lt;=F$1,('Gastos com Pessoal'!$H$113:$H$122)+1,1))
*(IF('Gastos com Pessoal'!$L$113:$L$122&lt;=F$1,('Gastos com Pessoal'!$M$113:$M$122)+1,1))
*(IF('Gastos com Pessoal'!$Q$113:$Q$122&lt;=F$1,('Gastos com Pessoal'!$R$113:$R$122)+1,1))
*(IF('Gastos com Pessoal'!$V$113:$V$122&lt;=F$1,('Gastos com Pessoal'!$W$113:$W$122)+1,1))
*(IF('Gastos com Pessoal'!$AA$113:$AA$122&lt;=F$1,('Gastos com Pessoal'!$AB$113:$AB$122)+1,1)))</f>
        <v>7708.3333333333321</v>
      </c>
      <c r="G35" s="147">
        <f t="array" aca="1" ref="G35" ca="1">SUM((G$1&gt;='Gastos com Pessoal'!$E$7:$E$106)*(G$1&lt;='Gastos com Pessoal'!$F$7:$F$106)*INDIRECT(CONCATENATE("'Encargos e Benefícios'!",$BV35))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
*(G$1&lt;='Gastos com Pessoal'!$BH$7:$BH$106))
+SUM((G$1&gt;='Gastos com Pessoal'!$E$113:$E$122)*(G$1&lt;='Gastos com Pessoal'!$F$113:$F$122)*INDIRECT(CONCATENATE("'Encargos e Benefícios'!",$BW35))
*(IF('Gastos com Pessoal'!$G$113:$G$122&lt;=G$1,('Gastos com Pessoal'!$H$113:$H$122)+1,1))
*(IF('Gastos com Pessoal'!$L$113:$L$122&lt;=G$1,('Gastos com Pessoal'!$M$113:$M$122)+1,1))
*(IF('Gastos com Pessoal'!$Q$113:$Q$122&lt;=G$1,('Gastos com Pessoal'!$R$113:$R$122)+1,1))
*(IF('Gastos com Pessoal'!$V$113:$V$122&lt;=G$1,('Gastos com Pessoal'!$W$113:$W$122)+1,1))
*(IF('Gastos com Pessoal'!$AA$113:$AA$122&lt;=G$1,('Gastos com Pessoal'!$AB$113:$AB$122)+1,1)))</f>
        <v>7708.3333333333321</v>
      </c>
      <c r="H35" s="147">
        <f t="array" aca="1" ref="H35" ca="1">SUM((H$1&gt;='Gastos com Pessoal'!$E$7:$E$106)*(H$1&lt;='Gastos com Pessoal'!$F$7:$F$106)*INDIRECT(CONCATENATE("'Encargos e Benefícios'!",$BV35))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
*(H$1&lt;='Gastos com Pessoal'!$BH$7:$BH$106))
+SUM((H$1&gt;='Gastos com Pessoal'!$E$113:$E$122)*(H$1&lt;='Gastos com Pessoal'!$F$113:$F$122)*INDIRECT(CONCATENATE("'Encargos e Benefícios'!",$BW35))
*(IF('Gastos com Pessoal'!$G$113:$G$122&lt;=H$1,('Gastos com Pessoal'!$H$113:$H$122)+1,1))
*(IF('Gastos com Pessoal'!$L$113:$L$122&lt;=H$1,('Gastos com Pessoal'!$M$113:$M$122)+1,1))
*(IF('Gastos com Pessoal'!$Q$113:$Q$122&lt;=H$1,('Gastos com Pessoal'!$R$113:$R$122)+1,1))
*(IF('Gastos com Pessoal'!$V$113:$V$122&lt;=H$1,('Gastos com Pessoal'!$W$113:$W$122)+1,1))
*(IF('Gastos com Pessoal'!$AA$113:$AA$122&lt;=H$1,('Gastos com Pessoal'!$AB$113:$AB$122)+1,1)))</f>
        <v>8503.003333333334</v>
      </c>
      <c r="I35" s="147">
        <f t="array" aca="1" ref="I35" ca="1">SUM((I$1&gt;='Gastos com Pessoal'!$E$7:$E$106)*(I$1&lt;='Gastos com Pessoal'!$F$7:$F$106)*INDIRECT(CONCATENATE("'Encargos e Benefícios'!",$BV35))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
*(I$1&lt;='Gastos com Pessoal'!$BH$7:$BH$106))
+SUM((I$1&gt;='Gastos com Pessoal'!$E$113:$E$122)*(I$1&lt;='Gastos com Pessoal'!$F$113:$F$122)*INDIRECT(CONCATENATE("'Encargos e Benefícios'!",$BW35))
*(IF('Gastos com Pessoal'!$G$113:$G$122&lt;=I$1,('Gastos com Pessoal'!$H$113:$H$122)+1,1))
*(IF('Gastos com Pessoal'!$L$113:$L$122&lt;=I$1,('Gastos com Pessoal'!$M$113:$M$122)+1,1))
*(IF('Gastos com Pessoal'!$Q$113:$Q$122&lt;=I$1,('Gastos com Pessoal'!$R$113:$R$122)+1,1))
*(IF('Gastos com Pessoal'!$V$113:$V$122&lt;=I$1,('Gastos com Pessoal'!$W$113:$W$122)+1,1))
*(IF('Gastos com Pessoal'!$AA$113:$AA$122&lt;=I$1,('Gastos com Pessoal'!$AB$113:$AB$122)+1,1)))</f>
        <v>8503.003333333334</v>
      </c>
      <c r="J35" s="147">
        <f t="array" aca="1" ref="J35" ca="1">SUM((J$1&gt;='Gastos com Pessoal'!$E$7:$E$106)*(J$1&lt;='Gastos com Pessoal'!$F$7:$F$106)*INDIRECT(CONCATENATE("'Encargos e Benefícios'!",$BV35))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
*(J$1&lt;='Gastos com Pessoal'!$BH$7:$BH$106))
+SUM((J$1&gt;='Gastos com Pessoal'!$E$113:$E$122)*(J$1&lt;='Gastos com Pessoal'!$F$113:$F$122)*INDIRECT(CONCATENATE("'Encargos e Benefícios'!",$BW35))
*(IF('Gastos com Pessoal'!$G$113:$G$122&lt;=J$1,('Gastos com Pessoal'!$H$113:$H$122)+1,1))
*(IF('Gastos com Pessoal'!$L$113:$L$122&lt;=J$1,('Gastos com Pessoal'!$M$113:$M$122)+1,1))
*(IF('Gastos com Pessoal'!$Q$113:$Q$122&lt;=J$1,('Gastos com Pessoal'!$R$113:$R$122)+1,1))
*(IF('Gastos com Pessoal'!$V$113:$V$122&lt;=J$1,('Gastos com Pessoal'!$W$113:$W$122)+1,1))
*(IF('Gastos com Pessoal'!$AA$113:$AA$122&lt;=J$1,('Gastos com Pessoal'!$AB$113:$AB$122)+1,1)))</f>
        <v>9172.5769333333337</v>
      </c>
      <c r="K35" s="147">
        <f t="array" aca="1" ref="K35" ca="1">SUM((K$1&gt;='Gastos com Pessoal'!$E$7:$E$106)*(K$1&lt;='Gastos com Pessoal'!$F$7:$F$106)*INDIRECT(CONCATENATE("'Encargos e Benefícios'!",$BV35))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
*(K$1&lt;='Gastos com Pessoal'!$BH$7:$BH$106))
+SUM((K$1&gt;='Gastos com Pessoal'!$E$113:$E$122)*(K$1&lt;='Gastos com Pessoal'!$F$113:$F$122)*INDIRECT(CONCATENATE("'Encargos e Benefícios'!",$BW35))
*(IF('Gastos com Pessoal'!$G$113:$G$122&lt;=K$1,('Gastos com Pessoal'!$H$113:$H$122)+1,1))
*(IF('Gastos com Pessoal'!$L$113:$L$122&lt;=K$1,('Gastos com Pessoal'!$M$113:$M$122)+1,1))
*(IF('Gastos com Pessoal'!$Q$113:$Q$122&lt;=K$1,('Gastos com Pessoal'!$R$113:$R$122)+1,1))
*(IF('Gastos com Pessoal'!$V$113:$V$122&lt;=K$1,('Gastos com Pessoal'!$W$113:$W$122)+1,1))
*(IF('Gastos com Pessoal'!$AA$113:$AA$122&lt;=K$1,('Gastos com Pessoal'!$AB$113:$AB$122)+1,1)))</f>
        <v>9172.5769333333337</v>
      </c>
      <c r="L35" s="147">
        <f t="array" aca="1" ref="L35" ca="1">SUM((L$1&gt;='Gastos com Pessoal'!$E$7:$E$106)*(L$1&lt;='Gastos com Pessoal'!$F$7:$F$106)*INDIRECT(CONCATENATE("'Encargos e Benefícios'!",$BV35))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
*(L$1&lt;='Gastos com Pessoal'!$BH$7:$BH$106))
+SUM((L$1&gt;='Gastos com Pessoal'!$E$113:$E$122)*(L$1&lt;='Gastos com Pessoal'!$F$113:$F$122)*INDIRECT(CONCATENATE("'Encargos e Benefícios'!",$BW35))
*(IF('Gastos com Pessoal'!$G$113:$G$122&lt;=L$1,('Gastos com Pessoal'!$H$113:$H$122)+1,1))
*(IF('Gastos com Pessoal'!$L$113:$L$122&lt;=L$1,('Gastos com Pessoal'!$M$113:$M$122)+1,1))
*(IF('Gastos com Pessoal'!$Q$113:$Q$122&lt;=L$1,('Gastos com Pessoal'!$R$113:$R$122)+1,1))
*(IF('Gastos com Pessoal'!$V$113:$V$122&lt;=L$1,('Gastos com Pessoal'!$W$113:$W$122)+1,1))
*(IF('Gastos com Pessoal'!$AA$113:$AA$122&lt;=L$1,('Gastos com Pessoal'!$AB$113:$AB$122)+1,1)))</f>
        <v>9172.5769333333337</v>
      </c>
      <c r="M35" s="147">
        <f t="array" aca="1" ref="M35" ca="1">SUM((M$1&gt;='Gastos com Pessoal'!$E$7:$E$106)*(M$1&lt;='Gastos com Pessoal'!$F$7:$F$106)*INDIRECT(CONCATENATE("'Encargos e Benefícios'!",$BV35))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
*(M$1&lt;='Gastos com Pessoal'!$BH$7:$BH$106))
+SUM((M$1&gt;='Gastos com Pessoal'!$E$113:$E$122)*(M$1&lt;='Gastos com Pessoal'!$F$113:$F$122)*INDIRECT(CONCATENATE("'Encargos e Benefícios'!",$BW35))
*(IF('Gastos com Pessoal'!$G$113:$G$122&lt;=M$1,('Gastos com Pessoal'!$H$113:$H$122)+1,1))
*(IF('Gastos com Pessoal'!$L$113:$L$122&lt;=M$1,('Gastos com Pessoal'!$M$113:$M$122)+1,1))
*(IF('Gastos com Pessoal'!$Q$113:$Q$122&lt;=M$1,('Gastos com Pessoal'!$R$113:$R$122)+1,1))
*(IF('Gastos com Pessoal'!$V$113:$V$122&lt;=M$1,('Gastos com Pessoal'!$W$113:$W$122)+1,1))
*(IF('Gastos com Pessoal'!$AA$113:$AA$122&lt;=M$1,('Gastos com Pessoal'!$AB$113:$AB$122)+1,1)))</f>
        <v>9172.5769333333337</v>
      </c>
      <c r="N35" s="147">
        <f t="array" aca="1" ref="N35" ca="1">SUM((N$1&gt;='Gastos com Pessoal'!$E$7:$E$106)*(N$1&lt;='Gastos com Pessoal'!$F$7:$F$106)*INDIRECT(CONCATENATE("'Encargos e Benefícios'!",$BV35))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
*(N$1&lt;='Gastos com Pessoal'!$BH$7:$BH$106))
+SUM((N$1&gt;='Gastos com Pessoal'!$E$113:$E$122)*(N$1&lt;='Gastos com Pessoal'!$F$113:$F$122)*INDIRECT(CONCATENATE("'Encargos e Benefícios'!",$BW35))
*(IF('Gastos com Pessoal'!$G$113:$G$122&lt;=N$1,('Gastos com Pessoal'!$H$113:$H$122)+1,1))
*(IF('Gastos com Pessoal'!$L$113:$L$122&lt;=N$1,('Gastos com Pessoal'!$M$113:$M$122)+1,1))
*(IF('Gastos com Pessoal'!$Q$113:$Q$122&lt;=N$1,('Gastos com Pessoal'!$R$113:$R$122)+1,1))
*(IF('Gastos com Pessoal'!$V$113:$V$122&lt;=N$1,('Gastos com Pessoal'!$W$113:$W$122)+1,1))
*(IF('Gastos com Pessoal'!$AA$113:$AA$122&lt;=N$1,('Gastos com Pessoal'!$AB$113:$AB$122)+1,1)))</f>
        <v>9172.5769333333337</v>
      </c>
      <c r="O35" s="147">
        <f t="array" aca="1" ref="O35" ca="1">SUM((O$1&gt;='Gastos com Pessoal'!$E$7:$E$106)*(O$1&lt;='Gastos com Pessoal'!$F$7:$F$106)*INDIRECT(CONCATENATE("'Encargos e Benefícios'!",$BV35))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
*(O$1&lt;='Gastos com Pessoal'!$BH$7:$BH$106))
+SUM((O$1&gt;='Gastos com Pessoal'!$E$113:$E$122)*(O$1&lt;='Gastos com Pessoal'!$F$113:$F$122)*INDIRECT(CONCATENATE("'Encargos e Benefícios'!",$BW35))
*(IF('Gastos com Pessoal'!$G$113:$G$122&lt;=O$1,('Gastos com Pessoal'!$H$113:$H$122)+1,1))
*(IF('Gastos com Pessoal'!$L$113:$L$122&lt;=O$1,('Gastos com Pessoal'!$M$113:$M$122)+1,1))
*(IF('Gastos com Pessoal'!$Q$113:$Q$122&lt;=O$1,('Gastos com Pessoal'!$R$113:$R$122)+1,1))
*(IF('Gastos com Pessoal'!$V$113:$V$122&lt;=O$1,('Gastos com Pessoal'!$W$113:$W$122)+1,1))
*(IF('Gastos com Pessoal'!$AA$113:$AA$122&lt;=O$1,('Gastos com Pessoal'!$AB$113:$AB$122)+1,1)))</f>
        <v>3133.5769333333333</v>
      </c>
      <c r="P35" s="147">
        <f t="array" aca="1" ref="P35" ca="1">SUM((P$1&gt;='Gastos com Pessoal'!$E$7:$E$106)*(P$1&lt;='Gastos com Pessoal'!$F$7:$F$106)*INDIRECT(CONCATENATE("'Encargos e Benefícios'!",$BV35))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
*(P$1&lt;='Gastos com Pessoal'!$BH$7:$BH$106))
+SUM((P$1&gt;='Gastos com Pessoal'!$E$113:$E$122)*(P$1&lt;='Gastos com Pessoal'!$F$113:$F$122)*INDIRECT(CONCATENATE("'Encargos e Benefícios'!",$BW35))
*(IF('Gastos com Pessoal'!$G$113:$G$122&lt;=P$1,('Gastos com Pessoal'!$H$113:$H$122)+1,1))
*(IF('Gastos com Pessoal'!$L$113:$L$122&lt;=P$1,('Gastos com Pessoal'!$M$113:$M$122)+1,1))
*(IF('Gastos com Pessoal'!$Q$113:$Q$122&lt;=P$1,('Gastos com Pessoal'!$R$113:$R$122)+1,1))
*(IF('Gastos com Pessoal'!$V$113:$V$122&lt;=P$1,('Gastos com Pessoal'!$W$113:$W$122)+1,1))
*(IF('Gastos com Pessoal'!$AA$113:$AA$122&lt;=P$1,('Gastos com Pessoal'!$AB$113:$AB$122)+1,1)))</f>
        <v>2908.5769333333333</v>
      </c>
      <c r="Q35" s="147">
        <f t="array" aca="1" ref="Q35" ca="1">SUM((Q$1&gt;='Gastos com Pessoal'!$E$7:$E$106)*(Q$1&lt;='Gastos com Pessoal'!$F$7:$F$106)*INDIRECT(CONCATENATE("'Encargos e Benefícios'!",$BV35))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
*(Q$1&lt;='Gastos com Pessoal'!$BH$7:$BH$106))
+SUM((Q$1&gt;='Gastos com Pessoal'!$E$113:$E$122)*(Q$1&lt;='Gastos com Pessoal'!$F$113:$F$122)*INDIRECT(CONCATENATE("'Encargos e Benefícios'!",$BW35))
*(IF('Gastos com Pessoal'!$G$113:$G$122&lt;=Q$1,('Gastos com Pessoal'!$H$113:$H$122)+1,1))
*(IF('Gastos com Pessoal'!$L$113:$L$122&lt;=Q$1,('Gastos com Pessoal'!$M$113:$M$122)+1,1))
*(IF('Gastos com Pessoal'!$Q$113:$Q$122&lt;=Q$1,('Gastos com Pessoal'!$R$113:$R$122)+1,1))
*(IF('Gastos com Pessoal'!$V$113:$V$122&lt;=Q$1,('Gastos com Pessoal'!$W$113:$W$122)+1,1))
*(IF('Gastos com Pessoal'!$AA$113:$AA$122&lt;=Q$1,('Gastos com Pessoal'!$AB$113:$AB$122)+1,1)))</f>
        <v>2916.5769333333333</v>
      </c>
      <c r="R35" s="147">
        <f t="array" aca="1" ref="R35" ca="1">SUM((R$1&gt;='Gastos com Pessoal'!$E$7:$E$106)*(R$1&lt;='Gastos com Pessoal'!$F$7:$F$106)*INDIRECT(CONCATENATE("'Encargos e Benefícios'!",$BV35))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
*(R$1&lt;='Gastos com Pessoal'!$BH$7:$BH$106))
+SUM((R$1&gt;='Gastos com Pessoal'!$E$113:$E$122)*(R$1&lt;='Gastos com Pessoal'!$F$113:$F$122)*INDIRECT(CONCATENATE("'Encargos e Benefícios'!",$BW35))
*(IF('Gastos com Pessoal'!$G$113:$G$122&lt;=R$1,('Gastos com Pessoal'!$H$113:$H$122)+1,1))
*(IF('Gastos com Pessoal'!$L$113:$L$122&lt;=R$1,('Gastos com Pessoal'!$M$113:$M$122)+1,1))
*(IF('Gastos com Pessoal'!$Q$113:$Q$122&lt;=R$1,('Gastos com Pessoal'!$R$113:$R$122)+1,1))
*(IF('Gastos com Pessoal'!$V$113:$V$122&lt;=R$1,('Gastos com Pessoal'!$W$113:$W$122)+1,1))
*(IF('Gastos com Pessoal'!$AA$113:$AA$122&lt;=R$1,('Gastos com Pessoal'!$AB$113:$AB$122)+1,1)))</f>
        <v>999.57693333333339</v>
      </c>
      <c r="S35" s="147">
        <f t="array" aca="1" ref="S35" ca="1">SUM((S$1&gt;='Gastos com Pessoal'!$E$7:$E$106)*(S$1&lt;='Gastos com Pessoal'!$F$7:$F$106)*INDIRECT(CONCATENATE("'Encargos e Benefícios'!",$BV35))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
*(S$1&lt;='Gastos com Pessoal'!$BH$7:$BH$106))
+SUM((S$1&gt;='Gastos com Pessoal'!$E$113:$E$122)*(S$1&lt;='Gastos com Pessoal'!$F$113:$F$122)*INDIRECT(CONCATENATE("'Encargos e Benefícios'!",$BW35))
*(IF('Gastos com Pessoal'!$G$113:$G$122&lt;=S$1,('Gastos com Pessoal'!$H$113:$H$122)+1,1))
*(IF('Gastos com Pessoal'!$L$113:$L$122&lt;=S$1,('Gastos com Pessoal'!$M$113:$M$122)+1,1))
*(IF('Gastos com Pessoal'!$Q$113:$Q$122&lt;=S$1,('Gastos com Pessoal'!$R$113:$R$122)+1,1))
*(IF('Gastos com Pessoal'!$V$113:$V$122&lt;=S$1,('Gastos com Pessoal'!$W$113:$W$122)+1,1))
*(IF('Gastos com Pessoal'!$AA$113:$AA$122&lt;=S$1,('Gastos com Pessoal'!$AB$113:$AB$122)+1,1)))</f>
        <v>999.57693333333339</v>
      </c>
      <c r="T35" s="147">
        <f t="array" aca="1" ref="T35" ca="1">SUM((T$1&gt;='Gastos com Pessoal'!$E$7:$E$106)*(T$1&lt;='Gastos com Pessoal'!$F$7:$F$106)*INDIRECT(CONCATENATE("'Encargos e Benefícios'!",$BV35))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
*(T$1&lt;='Gastos com Pessoal'!$BH$7:$BH$106))
+SUM((T$1&gt;='Gastos com Pessoal'!$E$113:$E$122)*(T$1&lt;='Gastos com Pessoal'!$F$113:$F$122)*INDIRECT(CONCATENATE("'Encargos e Benefícios'!",$BW35))
*(IF('Gastos com Pessoal'!$G$113:$G$122&lt;=T$1,('Gastos com Pessoal'!$H$113:$H$122)+1,1))
*(IF('Gastos com Pessoal'!$L$113:$L$122&lt;=T$1,('Gastos com Pessoal'!$M$113:$M$122)+1,1))
*(IF('Gastos com Pessoal'!$Q$113:$Q$122&lt;=T$1,('Gastos com Pessoal'!$R$113:$R$122)+1,1))
*(IF('Gastos com Pessoal'!$V$113:$V$122&lt;=T$1,('Gastos com Pessoal'!$W$113:$W$122)+1,1))
*(IF('Gastos com Pessoal'!$AA$113:$AA$122&lt;=T$1,('Gastos com Pessoal'!$AB$113:$AB$122)+1,1)))</f>
        <v>141.33333333333334</v>
      </c>
      <c r="U35" s="147">
        <f t="array" aca="1" ref="U35" ca="1">SUM((U$1&gt;='Gastos com Pessoal'!$E$7:$E$106)*(U$1&lt;='Gastos com Pessoal'!$F$7:$F$106)*INDIRECT(CONCATENATE("'Encargos e Benefícios'!",$BV35))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
*(U$1&lt;='Gastos com Pessoal'!$BH$7:$BH$106))
+SUM((U$1&gt;='Gastos com Pessoal'!$E$113:$E$122)*(U$1&lt;='Gastos com Pessoal'!$F$113:$F$122)*INDIRECT(CONCATENATE("'Encargos e Benefícios'!",$BW35))
*(IF('Gastos com Pessoal'!$G$113:$G$122&lt;=U$1,('Gastos com Pessoal'!$H$113:$H$122)+1,1))
*(IF('Gastos com Pessoal'!$L$113:$L$122&lt;=U$1,('Gastos com Pessoal'!$M$113:$M$122)+1,1))
*(IF('Gastos com Pessoal'!$Q$113:$Q$122&lt;=U$1,('Gastos com Pessoal'!$R$113:$R$122)+1,1))
*(IF('Gastos com Pessoal'!$V$113:$V$122&lt;=U$1,('Gastos com Pessoal'!$W$113:$W$122)+1,1))
*(IF('Gastos com Pessoal'!$AA$113:$AA$122&lt;=U$1,('Gastos com Pessoal'!$AB$113:$AB$122)+1,1)))</f>
        <v>141.33333333333334</v>
      </c>
      <c r="V35" s="147">
        <f t="array" aca="1" ref="V35" ca="1">SUM((V$1&gt;='Gastos com Pessoal'!$E$7:$E$106)*(V$1&lt;='Gastos com Pessoal'!$F$7:$F$106)*INDIRECT(CONCATENATE("'Encargos e Benefícios'!",$BV35))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
*(V$1&lt;='Gastos com Pessoal'!$BH$7:$BH$106))
+SUM((V$1&gt;='Gastos com Pessoal'!$E$113:$E$122)*(V$1&lt;='Gastos com Pessoal'!$F$113:$F$122)*INDIRECT(CONCATENATE("'Encargos e Benefícios'!",$BW35))
*(IF('Gastos com Pessoal'!$G$113:$G$122&lt;=V$1,('Gastos com Pessoal'!$H$113:$H$122)+1,1))
*(IF('Gastos com Pessoal'!$L$113:$L$122&lt;=V$1,('Gastos com Pessoal'!$M$113:$M$122)+1,1))
*(IF('Gastos com Pessoal'!$Q$113:$Q$122&lt;=V$1,('Gastos com Pessoal'!$R$113:$R$122)+1,1))
*(IF('Gastos com Pessoal'!$V$113:$V$122&lt;=V$1,('Gastos com Pessoal'!$W$113:$W$122)+1,1))
*(IF('Gastos com Pessoal'!$AA$113:$AA$122&lt;=V$1,('Gastos com Pessoal'!$AB$113:$AB$122)+1,1)))</f>
        <v>141.33333333333334</v>
      </c>
      <c r="W35" s="147">
        <f t="array" aca="1" ref="W35" ca="1">SUM((W$1&gt;='Gastos com Pessoal'!$E$7:$E$106)*(W$1&lt;='Gastos com Pessoal'!$F$7:$F$106)*INDIRECT(CONCATENATE("'Encargos e Benefícios'!",$BV35))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
*(W$1&lt;='Gastos com Pessoal'!$BH$7:$BH$106))
+SUM((W$1&gt;='Gastos com Pessoal'!$E$113:$E$122)*(W$1&lt;='Gastos com Pessoal'!$F$113:$F$122)*INDIRECT(CONCATENATE("'Encargos e Benefícios'!",$BW35))
*(IF('Gastos com Pessoal'!$G$113:$G$122&lt;=W$1,('Gastos com Pessoal'!$H$113:$H$122)+1,1))
*(IF('Gastos com Pessoal'!$L$113:$L$122&lt;=W$1,('Gastos com Pessoal'!$M$113:$M$122)+1,1))
*(IF('Gastos com Pessoal'!$Q$113:$Q$122&lt;=W$1,('Gastos com Pessoal'!$R$113:$R$122)+1,1))
*(IF('Gastos com Pessoal'!$V$113:$V$122&lt;=W$1,('Gastos com Pessoal'!$W$113:$W$122)+1,1))
*(IF('Gastos com Pessoal'!$AA$113:$AA$122&lt;=W$1,('Gastos com Pessoal'!$AB$113:$AB$122)+1,1)))</f>
        <v>141.33333333333334</v>
      </c>
      <c r="X35" s="147">
        <f t="array" aca="1" ref="X35" ca="1">SUM((X$1&gt;='Gastos com Pessoal'!$E$7:$E$106)*(X$1&lt;='Gastos com Pessoal'!$F$7:$F$106)*INDIRECT(CONCATENATE("'Encargos e Benefícios'!",$BV35))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
*(X$1&lt;='Gastos com Pessoal'!$BH$7:$BH$106))
+SUM((X$1&gt;='Gastos com Pessoal'!$E$113:$E$122)*(X$1&lt;='Gastos com Pessoal'!$F$113:$F$122)*INDIRECT(CONCATENATE("'Encargos e Benefícios'!",$BW35))
*(IF('Gastos com Pessoal'!$G$113:$G$122&lt;=X$1,('Gastos com Pessoal'!$H$113:$H$122)+1,1))
*(IF('Gastos com Pessoal'!$L$113:$L$122&lt;=X$1,('Gastos com Pessoal'!$M$113:$M$122)+1,1))
*(IF('Gastos com Pessoal'!$Q$113:$Q$122&lt;=X$1,('Gastos com Pessoal'!$R$113:$R$122)+1,1))
*(IF('Gastos com Pessoal'!$V$113:$V$122&lt;=X$1,('Gastos com Pessoal'!$W$113:$W$122)+1,1))
*(IF('Gastos com Pessoal'!$AA$113:$AA$122&lt;=X$1,('Gastos com Pessoal'!$AB$113:$AB$122)+1,1)))</f>
        <v>899.44851333333349</v>
      </c>
      <c r="Y35" s="147">
        <f t="array" aca="1" ref="Y35" ca="1">SUM((Y$1&gt;='Gastos com Pessoal'!$E$7:$E$106)*(Y$1&lt;='Gastos com Pessoal'!$F$7:$F$106)*INDIRECT(CONCATENATE("'Encargos e Benefícios'!",$BV35))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
*(Y$1&lt;='Gastos com Pessoal'!$BH$7:$BH$106))
+SUM((Y$1&gt;='Gastos com Pessoal'!$E$113:$E$122)*(Y$1&lt;='Gastos com Pessoal'!$F$113:$F$122)*INDIRECT(CONCATENATE("'Encargos e Benefícios'!",$BW35))
*(IF('Gastos com Pessoal'!$G$113:$G$122&lt;=Y$1,('Gastos com Pessoal'!$H$113:$H$122)+1,1))
*(IF('Gastos com Pessoal'!$L$113:$L$122&lt;=Y$1,('Gastos com Pessoal'!$M$113:$M$122)+1,1))
*(IF('Gastos com Pessoal'!$Q$113:$Q$122&lt;=Y$1,('Gastos com Pessoal'!$R$113:$R$122)+1,1))
*(IF('Gastos com Pessoal'!$V$113:$V$122&lt;=Y$1,('Gastos com Pessoal'!$W$113:$W$122)+1,1))
*(IF('Gastos com Pessoal'!$AA$113:$AA$122&lt;=Y$1,('Gastos com Pessoal'!$AB$113:$AB$122)+1,1)))</f>
        <v>899.44851333333349</v>
      </c>
      <c r="Z35" s="147">
        <f t="array" aca="1" ref="Z35" ca="1">SUM((Z$1&gt;='Gastos com Pessoal'!$E$7:$E$106)*(Z$1&lt;='Gastos com Pessoal'!$F$7:$F$106)*INDIRECT(CONCATENATE("'Encargos e Benefícios'!",$BV35))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
*(Z$1&lt;='Gastos com Pessoal'!$BH$7:$BH$106))
+SUM((Z$1&gt;='Gastos com Pessoal'!$E$113:$E$122)*(Z$1&lt;='Gastos com Pessoal'!$F$113:$F$122)*INDIRECT(CONCATENATE("'Encargos e Benefícios'!",$BW35))
*(IF('Gastos com Pessoal'!$G$113:$G$122&lt;=Z$1,('Gastos com Pessoal'!$H$113:$H$122)+1,1))
*(IF('Gastos com Pessoal'!$L$113:$L$122&lt;=Z$1,('Gastos com Pessoal'!$M$113:$M$122)+1,1))
*(IF('Gastos com Pessoal'!$Q$113:$Q$122&lt;=Z$1,('Gastos com Pessoal'!$R$113:$R$122)+1,1))
*(IF('Gastos com Pessoal'!$V$113:$V$122&lt;=Z$1,('Gastos com Pessoal'!$W$113:$W$122)+1,1))
*(IF('Gastos com Pessoal'!$AA$113:$AA$122&lt;=Z$1,('Gastos com Pessoal'!$AB$113:$AB$122)+1,1)))</f>
        <v>899.44851333333349</v>
      </c>
      <c r="AA35" s="147">
        <f t="array" aca="1" ref="AA35" ca="1">SUM((AA$1&gt;='Gastos com Pessoal'!$E$7:$E$106)*(AA$1&lt;='Gastos com Pessoal'!$F$7:$F$106)*INDIRECT(CONCATENATE("'Encargos e Benefícios'!",$BV35))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
*(AA$1&lt;='Gastos com Pessoal'!$BH$7:$BH$106))
+SUM((AA$1&gt;='Gastos com Pessoal'!$E$113:$E$122)*(AA$1&lt;='Gastos com Pessoal'!$F$113:$F$122)*INDIRECT(CONCATENATE("'Encargos e Benefícios'!",$BW35))
*(IF('Gastos com Pessoal'!$G$113:$G$122&lt;=AA$1,('Gastos com Pessoal'!$H$113:$H$122)+1,1))
*(IF('Gastos com Pessoal'!$L$113:$L$122&lt;=AA$1,('Gastos com Pessoal'!$M$113:$M$122)+1,1))
*(IF('Gastos com Pessoal'!$Q$113:$Q$122&lt;=AA$1,('Gastos com Pessoal'!$R$113:$R$122)+1,1))
*(IF('Gastos com Pessoal'!$V$113:$V$122&lt;=AA$1,('Gastos com Pessoal'!$W$113:$W$122)+1,1))
*(IF('Gastos com Pessoal'!$AA$113:$AA$122&lt;=AA$1,('Gastos com Pessoal'!$AB$113:$AB$122)+1,1)))</f>
        <v>899.44851333333349</v>
      </c>
      <c r="AB35" s="147">
        <f t="array" aca="1" ref="AB35" ca="1">SUM((AB$1&gt;='Gastos com Pessoal'!$E$7:$E$106)*(AB$1&lt;='Gastos com Pessoal'!$F$7:$F$106)*INDIRECT(CONCATENATE("'Encargos e Benefícios'!",$BV35))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
*(AB$1&lt;='Gastos com Pessoal'!$BH$7:$BH$106))
+SUM((AB$1&gt;='Gastos com Pessoal'!$E$113:$E$122)*(AB$1&lt;='Gastos com Pessoal'!$F$113:$F$122)*INDIRECT(CONCATENATE("'Encargos e Benefícios'!",$BW35))
*(IF('Gastos com Pessoal'!$G$113:$G$122&lt;=AB$1,('Gastos com Pessoal'!$H$113:$H$122)+1,1))
*(IF('Gastos com Pessoal'!$L$113:$L$122&lt;=AB$1,('Gastos com Pessoal'!$M$113:$M$122)+1,1))
*(IF('Gastos com Pessoal'!$Q$113:$Q$122&lt;=AB$1,('Gastos com Pessoal'!$R$113:$R$122)+1,1))
*(IF('Gastos com Pessoal'!$V$113:$V$122&lt;=AB$1,('Gastos com Pessoal'!$W$113:$W$122)+1,1))
*(IF('Gastos com Pessoal'!$AA$113:$AA$122&lt;=AB$1,('Gastos com Pessoal'!$AB$113:$AB$122)+1,1)))</f>
        <v>899.44851333333349</v>
      </c>
      <c r="AC35" s="147">
        <f t="array" aca="1" ref="AC35" ca="1">SUM((AC$1&gt;='Gastos com Pessoal'!$E$7:$E$106)*(AC$1&lt;='Gastos com Pessoal'!$F$7:$F$106)*INDIRECT(CONCATENATE("'Encargos e Benefícios'!",$BV35))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
*(AC$1&lt;='Gastos com Pessoal'!$BH$7:$BH$106))
+SUM((AC$1&gt;='Gastos com Pessoal'!$E$113:$E$122)*(AC$1&lt;='Gastos com Pessoal'!$F$113:$F$122)*INDIRECT(CONCATENATE("'Encargos e Benefícios'!",$BW35))
*(IF('Gastos com Pessoal'!$G$113:$G$122&lt;=AC$1,('Gastos com Pessoal'!$H$113:$H$122)+1,1))
*(IF('Gastos com Pessoal'!$L$113:$L$122&lt;=AC$1,('Gastos com Pessoal'!$M$113:$M$122)+1,1))
*(IF('Gastos com Pessoal'!$Q$113:$Q$122&lt;=AC$1,('Gastos com Pessoal'!$R$113:$R$122)+1,1))
*(IF('Gastos com Pessoal'!$V$113:$V$122&lt;=AC$1,('Gastos com Pessoal'!$W$113:$W$122)+1,1))
*(IF('Gastos com Pessoal'!$AA$113:$AA$122&lt;=AC$1,('Gastos com Pessoal'!$AB$113:$AB$122)+1,1)))</f>
        <v>907.92851333333351</v>
      </c>
      <c r="AD35" s="147">
        <f t="array" aca="1" ref="AD35" ca="1">SUM((AD$1&gt;='Gastos com Pessoal'!$E$7:$E$106)*(AD$1&lt;='Gastos com Pessoal'!$F$7:$F$106)*INDIRECT(CONCATENATE("'Encargos e Benefícios'!",$BV35))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
*(AD$1&lt;='Gastos com Pessoal'!$BH$7:$BH$106))
+SUM((AD$1&gt;='Gastos com Pessoal'!$E$113:$E$122)*(AD$1&lt;='Gastos com Pessoal'!$F$113:$F$122)*INDIRECT(CONCATENATE("'Encargos e Benefícios'!",$BW35))
*(IF('Gastos com Pessoal'!$G$113:$G$122&lt;=AD$1,('Gastos com Pessoal'!$H$113:$H$122)+1,1))
*(IF('Gastos com Pessoal'!$L$113:$L$122&lt;=AD$1,('Gastos com Pessoal'!$M$113:$M$122)+1,1))
*(IF('Gastos com Pessoal'!$Q$113:$Q$122&lt;=AD$1,('Gastos com Pessoal'!$R$113:$R$122)+1,1))
*(IF('Gastos com Pessoal'!$V$113:$V$122&lt;=AD$1,('Gastos com Pessoal'!$W$113:$W$122)+1,1))
*(IF('Gastos com Pessoal'!$AA$113:$AA$122&lt;=AD$1,('Gastos com Pessoal'!$AB$113:$AB$122)+1,1)))</f>
        <v>907.92851333333351</v>
      </c>
      <c r="AE35" s="147">
        <f t="array" aca="1" ref="AE35" ca="1">SUM((AE$1&gt;='Gastos com Pessoal'!$E$7:$E$106)*(AE$1&lt;='Gastos com Pessoal'!$F$7:$F$106)*INDIRECT(CONCATENATE("'Encargos e Benefícios'!",$BV35))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
*(AE$1&lt;='Gastos com Pessoal'!$BH$7:$BH$106))
+SUM((AE$1&gt;='Gastos com Pessoal'!$E$113:$E$122)*(AE$1&lt;='Gastos com Pessoal'!$F$113:$F$122)*INDIRECT(CONCATENATE("'Encargos e Benefícios'!",$BW35))
*(IF('Gastos com Pessoal'!$G$113:$G$122&lt;=AE$1,('Gastos com Pessoal'!$H$113:$H$122)+1,1))
*(IF('Gastos com Pessoal'!$L$113:$L$122&lt;=AE$1,('Gastos com Pessoal'!$M$113:$M$122)+1,1))
*(IF('Gastos com Pessoal'!$Q$113:$Q$122&lt;=AE$1,('Gastos com Pessoal'!$R$113:$R$122)+1,1))
*(IF('Gastos com Pessoal'!$V$113:$V$122&lt;=AE$1,('Gastos com Pessoal'!$W$113:$W$122)+1,1))
*(IF('Gastos com Pessoal'!$AA$113:$AA$122&lt;=AE$1,('Gastos com Pessoal'!$AB$113:$AB$122)+1,1)))</f>
        <v>907.92851333333351</v>
      </c>
      <c r="AF35" s="147">
        <f t="array" aca="1" ref="AF35" ca="1">SUM((AF$1&gt;='Gastos com Pessoal'!$E$7:$E$106)*(AF$1&lt;='Gastos com Pessoal'!$F$7:$F$106)*INDIRECT(CONCATENATE("'Encargos e Benefícios'!",$BV35))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
*(AF$1&lt;='Gastos com Pessoal'!$BH$7:$BH$106))
+SUM((AF$1&gt;='Gastos com Pessoal'!$E$113:$E$122)*(AF$1&lt;='Gastos com Pessoal'!$F$113:$F$122)*INDIRECT(CONCATENATE("'Encargos e Benefícios'!",$BW35))
*(IF('Gastos com Pessoal'!$G$113:$G$122&lt;=AF$1,('Gastos com Pessoal'!$H$113:$H$122)+1,1))
*(IF('Gastos com Pessoal'!$L$113:$L$122&lt;=AF$1,('Gastos com Pessoal'!$M$113:$M$122)+1,1))
*(IF('Gastos com Pessoal'!$Q$113:$Q$122&lt;=AF$1,('Gastos com Pessoal'!$R$113:$R$122)+1,1))
*(IF('Gastos com Pessoal'!$V$113:$V$122&lt;=AF$1,('Gastos com Pessoal'!$W$113:$W$122)+1,1))
*(IF('Gastos com Pessoal'!$AA$113:$AA$122&lt;=AF$1,('Gastos com Pessoal'!$AB$113:$AB$122)+1,1)))</f>
        <v>907.92851333333351</v>
      </c>
      <c r="AG35" s="147">
        <f t="array" aca="1" ref="AG35" ca="1">SUM((AG$1&gt;='Gastos com Pessoal'!$E$7:$E$106)*(AG$1&lt;='Gastos com Pessoal'!$F$7:$F$106)*INDIRECT(CONCATENATE("'Encargos e Benefícios'!",$BV35))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
*(AG$1&lt;='Gastos com Pessoal'!$BH$7:$BH$106))
+SUM((AG$1&gt;='Gastos com Pessoal'!$E$113:$E$122)*(AG$1&lt;='Gastos com Pessoal'!$F$113:$F$122)*INDIRECT(CONCATENATE("'Encargos e Benefícios'!",$BW35))
*(IF('Gastos com Pessoal'!$G$113:$G$122&lt;=AG$1,('Gastos com Pessoal'!$H$113:$H$122)+1,1))
*(IF('Gastos com Pessoal'!$L$113:$L$122&lt;=AG$1,('Gastos com Pessoal'!$M$113:$M$122)+1,1))
*(IF('Gastos com Pessoal'!$Q$113:$Q$122&lt;=AG$1,('Gastos com Pessoal'!$R$113:$R$122)+1,1))
*(IF('Gastos com Pessoal'!$V$113:$V$122&lt;=AG$1,('Gastos com Pessoal'!$W$113:$W$122)+1,1))
*(IF('Gastos com Pessoal'!$AA$113:$AA$122&lt;=AG$1,('Gastos com Pessoal'!$AB$113:$AB$122)+1,1)))</f>
        <v>907.92851333333351</v>
      </c>
      <c r="AH35" s="147">
        <f t="array" aca="1" ref="AH35" ca="1">SUM((AH$1&gt;='Gastos com Pessoal'!$E$7:$E$106)*(AH$1&lt;='Gastos com Pessoal'!$F$7:$F$106)*INDIRECT(CONCATENATE("'Encargos e Benefícios'!",$BV35))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
*(AH$1&lt;='Gastos com Pessoal'!$BH$7:$BH$106))
+SUM((AH$1&gt;='Gastos com Pessoal'!$E$113:$E$122)*(AH$1&lt;='Gastos com Pessoal'!$F$113:$F$122)*INDIRECT(CONCATENATE("'Encargos e Benefícios'!",$BW35))
*(IF('Gastos com Pessoal'!$G$113:$G$122&lt;=AH$1,('Gastos com Pessoal'!$H$113:$H$122)+1,1))
*(IF('Gastos com Pessoal'!$L$113:$L$122&lt;=AH$1,('Gastos com Pessoal'!$M$113:$M$122)+1,1))
*(IF('Gastos com Pessoal'!$Q$113:$Q$122&lt;=AH$1,('Gastos com Pessoal'!$R$113:$R$122)+1,1))
*(IF('Gastos com Pessoal'!$V$113:$V$122&lt;=AH$1,('Gastos com Pessoal'!$W$113:$W$122)+1,1))
*(IF('Gastos com Pessoal'!$AA$113:$AA$122&lt;=AH$1,('Gastos com Pessoal'!$AB$113:$AB$122)+1,1)))</f>
        <v>953.41542413333354</v>
      </c>
      <c r="AI35" s="147">
        <f t="array" aca="1" ref="AI35" ca="1">SUM((AI$1&gt;='Gastos com Pessoal'!$E$7:$E$106)*(AI$1&lt;='Gastos com Pessoal'!$F$7:$F$106)*INDIRECT(CONCATENATE("'Encargos e Benefícios'!",$BV35))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
*(AI$1&lt;='Gastos com Pessoal'!$BH$7:$BH$106))
+SUM((AI$1&gt;='Gastos com Pessoal'!$E$113:$E$122)*(AI$1&lt;='Gastos com Pessoal'!$F$113:$F$122)*INDIRECT(CONCATENATE("'Encargos e Benefícios'!",$BW35))
*(IF('Gastos com Pessoal'!$G$113:$G$122&lt;=AI$1,('Gastos com Pessoal'!$H$113:$H$122)+1,1))
*(IF('Gastos com Pessoal'!$L$113:$L$122&lt;=AI$1,('Gastos com Pessoal'!$M$113:$M$122)+1,1))
*(IF('Gastos com Pessoal'!$Q$113:$Q$122&lt;=AI$1,('Gastos com Pessoal'!$R$113:$R$122)+1,1))
*(IF('Gastos com Pessoal'!$V$113:$V$122&lt;=AI$1,('Gastos com Pessoal'!$W$113:$W$122)+1,1))
*(IF('Gastos com Pessoal'!$AA$113:$AA$122&lt;=AI$1,('Gastos com Pessoal'!$AB$113:$AB$122)+1,1)))</f>
        <v>953.41542413333354</v>
      </c>
      <c r="AJ35" s="147">
        <f t="array" aca="1" ref="AJ35" ca="1">SUM((AJ$1&gt;='Gastos com Pessoal'!$E$7:$E$106)*(AJ$1&lt;='Gastos com Pessoal'!$F$7:$F$106)*INDIRECT(CONCATENATE("'Encargos e Benefícios'!",$BV35))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
*(AJ$1&lt;='Gastos com Pessoal'!$BH$7:$BH$106))
+SUM((AJ$1&gt;='Gastos com Pessoal'!$E$113:$E$122)*(AJ$1&lt;='Gastos com Pessoal'!$F$113:$F$122)*INDIRECT(CONCATENATE("'Encargos e Benefícios'!",$BW35))
*(IF('Gastos com Pessoal'!$G$113:$G$122&lt;=AJ$1,('Gastos com Pessoal'!$H$113:$H$122)+1,1))
*(IF('Gastos com Pessoal'!$L$113:$L$122&lt;=AJ$1,('Gastos com Pessoal'!$M$113:$M$122)+1,1))
*(IF('Gastos com Pessoal'!$Q$113:$Q$122&lt;=AJ$1,('Gastos com Pessoal'!$R$113:$R$122)+1,1))
*(IF('Gastos com Pessoal'!$V$113:$V$122&lt;=AJ$1,('Gastos com Pessoal'!$W$113:$W$122)+1,1))
*(IF('Gastos com Pessoal'!$AA$113:$AA$122&lt;=AJ$1,('Gastos com Pessoal'!$AB$113:$AB$122)+1,1)))</f>
        <v>149.81333333333336</v>
      </c>
      <c r="AK35" s="147">
        <f t="array" aca="1" ref="AK35" ca="1">SUM((AK$1&gt;='Gastos com Pessoal'!$E$7:$E$106)*(AK$1&lt;='Gastos com Pessoal'!$F$7:$F$106)*INDIRECT(CONCATENATE("'Encargos e Benefícios'!",$BV35))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
*(AK$1&lt;='Gastos com Pessoal'!$BH$7:$BH$106))
+SUM((AK$1&gt;='Gastos com Pessoal'!$E$113:$E$122)*(AK$1&lt;='Gastos com Pessoal'!$F$113:$F$122)*INDIRECT(CONCATENATE("'Encargos e Benefícios'!",$BW35))
*(IF('Gastos com Pessoal'!$G$113:$G$122&lt;=AK$1,('Gastos com Pessoal'!$H$113:$H$122)+1,1))
*(IF('Gastos com Pessoal'!$L$113:$L$122&lt;=AK$1,('Gastos com Pessoal'!$M$113:$M$122)+1,1))
*(IF('Gastos com Pessoal'!$Q$113:$Q$122&lt;=AK$1,('Gastos com Pessoal'!$R$113:$R$122)+1,1))
*(IF('Gastos com Pessoal'!$V$113:$V$122&lt;=AK$1,('Gastos com Pessoal'!$W$113:$W$122)+1,1))
*(IF('Gastos com Pessoal'!$AA$113:$AA$122&lt;=AK$1,('Gastos com Pessoal'!$AB$113:$AB$122)+1,1)))</f>
        <v>149.81333333333336</v>
      </c>
      <c r="AL35" s="147">
        <f t="array" aca="1" ref="AL35" ca="1">SUM((AL$1&gt;='Gastos com Pessoal'!$E$7:$E$106)*(AL$1&lt;='Gastos com Pessoal'!$F$7:$F$106)*INDIRECT(CONCATENATE("'Encargos e Benefícios'!",$BV35))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
*(AL$1&lt;='Gastos com Pessoal'!$BH$7:$BH$106))
+SUM((AL$1&gt;='Gastos com Pessoal'!$E$113:$E$122)*(AL$1&lt;='Gastos com Pessoal'!$F$113:$F$122)*INDIRECT(CONCATENATE("'Encargos e Benefícios'!",$BW35))
*(IF('Gastos com Pessoal'!$G$113:$G$122&lt;=AL$1,('Gastos com Pessoal'!$H$113:$H$122)+1,1))
*(IF('Gastos com Pessoal'!$L$113:$L$122&lt;=AL$1,('Gastos com Pessoal'!$M$113:$M$122)+1,1))
*(IF('Gastos com Pessoal'!$Q$113:$Q$122&lt;=AL$1,('Gastos com Pessoal'!$R$113:$R$122)+1,1))
*(IF('Gastos com Pessoal'!$V$113:$V$122&lt;=AL$1,('Gastos com Pessoal'!$W$113:$W$122)+1,1))
*(IF('Gastos com Pessoal'!$AA$113:$AA$122&lt;=AL$1,('Gastos com Pessoal'!$AB$113:$AB$122)+1,1)))</f>
        <v>149.81333333333336</v>
      </c>
      <c r="AM35" s="147">
        <f t="array" aca="1" ref="AM35" ca="1">SUM((AM$1&gt;='Gastos com Pessoal'!$E$7:$E$106)*(AM$1&lt;='Gastos com Pessoal'!$F$7:$F$106)*INDIRECT(CONCATENATE("'Encargos e Benefícios'!",$BV35))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
*(AM$1&lt;='Gastos com Pessoal'!$BH$7:$BH$106))
+SUM((AM$1&gt;='Gastos com Pessoal'!$E$113:$E$122)*(AM$1&lt;='Gastos com Pessoal'!$F$113:$F$122)*INDIRECT(CONCATENATE("'Encargos e Benefícios'!",$BW35))
*(IF('Gastos com Pessoal'!$G$113:$G$122&lt;=AM$1,('Gastos com Pessoal'!$H$113:$H$122)+1,1))
*(IF('Gastos com Pessoal'!$L$113:$L$122&lt;=AM$1,('Gastos com Pessoal'!$M$113:$M$122)+1,1))
*(IF('Gastos com Pessoal'!$Q$113:$Q$122&lt;=AM$1,('Gastos com Pessoal'!$R$113:$R$122)+1,1))
*(IF('Gastos com Pessoal'!$V$113:$V$122&lt;=AM$1,('Gastos com Pessoal'!$W$113:$W$122)+1,1))
*(IF('Gastos com Pessoal'!$AA$113:$AA$122&lt;=AM$1,('Gastos com Pessoal'!$AB$113:$AB$122)+1,1)))</f>
        <v>149.81333333333336</v>
      </c>
      <c r="AN35" s="147">
        <f t="array" aca="1" ref="AN35" ca="1">SUM((AN$1&gt;='Gastos com Pessoal'!$E$7:$E$106)*(AN$1&lt;='Gastos com Pessoal'!$F$7:$F$106)*INDIRECT(CONCATENATE("'Encargos e Benefícios'!",$BV35))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
*(AN$1&lt;='Gastos com Pessoal'!$BH$7:$BH$106))
+SUM((AN$1&gt;='Gastos com Pessoal'!$E$113:$E$122)*(AN$1&lt;='Gastos com Pessoal'!$F$113:$F$122)*INDIRECT(CONCATENATE("'Encargos e Benefícios'!",$BW35))
*(IF('Gastos com Pessoal'!$G$113:$G$122&lt;=AN$1,('Gastos com Pessoal'!$H$113:$H$122)+1,1))
*(IF('Gastos com Pessoal'!$L$113:$L$122&lt;=AN$1,('Gastos com Pessoal'!$M$113:$M$122)+1,1))
*(IF('Gastos com Pessoal'!$Q$113:$Q$122&lt;=AN$1,('Gastos com Pessoal'!$R$113:$R$122)+1,1))
*(IF('Gastos com Pessoal'!$V$113:$V$122&lt;=AN$1,('Gastos com Pessoal'!$W$113:$W$122)+1,1))
*(IF('Gastos com Pessoal'!$AA$113:$AA$122&lt;=AN$1,('Gastos com Pessoal'!$AB$113:$AB$122)+1,1)))</f>
        <v>149.81333333333336</v>
      </c>
      <c r="AO35" s="147">
        <f t="array" aca="1" ref="AO35" ca="1">SUM((AO$1&gt;='Gastos com Pessoal'!$E$7:$E$106)*(AO$1&lt;='Gastos com Pessoal'!$F$7:$F$106)*INDIRECT(CONCATENATE("'Encargos e Benefícios'!",$BV35))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
*(AO$1&lt;='Gastos com Pessoal'!$BH$7:$BH$106))
+SUM((AO$1&gt;='Gastos com Pessoal'!$E$113:$E$122)*(AO$1&lt;='Gastos com Pessoal'!$F$113:$F$122)*INDIRECT(CONCATENATE("'Encargos e Benefícios'!",$BW35))
*(IF('Gastos com Pessoal'!$G$113:$G$122&lt;=AO$1,('Gastos com Pessoal'!$H$113:$H$122)+1,1))
*(IF('Gastos com Pessoal'!$L$113:$L$122&lt;=AO$1,('Gastos com Pessoal'!$M$113:$M$122)+1,1))
*(IF('Gastos com Pessoal'!$Q$113:$Q$122&lt;=AO$1,('Gastos com Pessoal'!$R$113:$R$122)+1,1))
*(IF('Gastos com Pessoal'!$V$113:$V$122&lt;=AO$1,('Gastos com Pessoal'!$W$113:$W$122)+1,1))
*(IF('Gastos com Pessoal'!$AA$113:$AA$122&lt;=AO$1,('Gastos com Pessoal'!$AB$113:$AB$122)+1,1)))</f>
        <v>158.80213333333336</v>
      </c>
      <c r="AP35" s="147">
        <f t="array" aca="1" ref="AP35" ca="1">SUM((AP$1&gt;='Gastos com Pessoal'!$E$7:$E$106)*(AP$1&lt;='Gastos com Pessoal'!$F$7:$F$106)*INDIRECT(CONCATENATE("'Encargos e Benefícios'!",$BV35))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
*(AP$1&lt;='Gastos com Pessoal'!$BH$7:$BH$106))
+SUM((AP$1&gt;='Gastos com Pessoal'!$E$113:$E$122)*(AP$1&lt;='Gastos com Pessoal'!$F$113:$F$122)*INDIRECT(CONCATENATE("'Encargos e Benefícios'!",$BW35))
*(IF('Gastos com Pessoal'!$G$113:$G$122&lt;=AP$1,('Gastos com Pessoal'!$H$113:$H$122)+1,1))
*(IF('Gastos com Pessoal'!$L$113:$L$122&lt;=AP$1,('Gastos com Pessoal'!$M$113:$M$122)+1,1))
*(IF('Gastos com Pessoal'!$Q$113:$Q$122&lt;=AP$1,('Gastos com Pessoal'!$R$113:$R$122)+1,1))
*(IF('Gastos com Pessoal'!$V$113:$V$122&lt;=AP$1,('Gastos com Pessoal'!$W$113:$W$122)+1,1))
*(IF('Gastos com Pessoal'!$AA$113:$AA$122&lt;=AP$1,('Gastos com Pessoal'!$AB$113:$AB$122)+1,1)))</f>
        <v>158.80213333333336</v>
      </c>
      <c r="AQ35" s="147">
        <f t="array" aca="1" ref="AQ35" ca="1">SUM((AQ$1&gt;='Gastos com Pessoal'!$E$7:$E$106)*(AQ$1&lt;='Gastos com Pessoal'!$F$7:$F$106)*INDIRECT(CONCATENATE("'Encargos e Benefícios'!",$BV35))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
*(AQ$1&lt;='Gastos com Pessoal'!$BH$7:$BH$106))
+SUM((AQ$1&gt;='Gastos com Pessoal'!$E$113:$E$122)*(AQ$1&lt;='Gastos com Pessoal'!$F$113:$F$122)*INDIRECT(CONCATENATE("'Encargos e Benefícios'!",$BW35))
*(IF('Gastos com Pessoal'!$G$113:$G$122&lt;=AQ$1,('Gastos com Pessoal'!$H$113:$H$122)+1,1))
*(IF('Gastos com Pessoal'!$L$113:$L$122&lt;=AQ$1,('Gastos com Pessoal'!$M$113:$M$122)+1,1))
*(IF('Gastos com Pessoal'!$Q$113:$Q$122&lt;=AQ$1,('Gastos com Pessoal'!$R$113:$R$122)+1,1))
*(IF('Gastos com Pessoal'!$V$113:$V$122&lt;=AQ$1,('Gastos com Pessoal'!$W$113:$W$122)+1,1))
*(IF('Gastos com Pessoal'!$AA$113:$AA$122&lt;=AQ$1,('Gastos com Pessoal'!$AB$113:$AB$122)+1,1)))</f>
        <v>158.80213333333336</v>
      </c>
      <c r="AR35" s="147">
        <f t="array" aca="1" ref="AR35" ca="1">SUM((AR$1&gt;='Gastos com Pessoal'!$E$7:$E$106)*(AR$1&lt;='Gastos com Pessoal'!$F$7:$F$106)*INDIRECT(CONCATENATE("'Encargos e Benefícios'!",$BV35))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
*(AR$1&lt;='Gastos com Pessoal'!$BH$7:$BH$106))
+SUM((AR$1&gt;='Gastos com Pessoal'!$E$113:$E$122)*(AR$1&lt;='Gastos com Pessoal'!$F$113:$F$122)*INDIRECT(CONCATENATE("'Encargos e Benefícios'!",$BW35))
*(IF('Gastos com Pessoal'!$G$113:$G$122&lt;=AR$1,('Gastos com Pessoal'!$H$113:$H$122)+1,1))
*(IF('Gastos com Pessoal'!$L$113:$L$122&lt;=AR$1,('Gastos com Pessoal'!$M$113:$M$122)+1,1))
*(IF('Gastos com Pessoal'!$Q$113:$Q$122&lt;=AR$1,('Gastos com Pessoal'!$R$113:$R$122)+1,1))
*(IF('Gastos com Pessoal'!$V$113:$V$122&lt;=AR$1,('Gastos com Pessoal'!$W$113:$W$122)+1,1))
*(IF('Gastos com Pessoal'!$AA$113:$AA$122&lt;=AR$1,('Gastos com Pessoal'!$AB$113:$AB$122)+1,1)))</f>
        <v>158.80213333333336</v>
      </c>
      <c r="AS35" s="147">
        <f t="array" aca="1" ref="AS35" ca="1">SUM((AS$1&gt;='Gastos com Pessoal'!$E$7:$E$106)*(AS$1&lt;='Gastos com Pessoal'!$F$7:$F$106)*INDIRECT(CONCATENATE("'Encargos e Benefícios'!",$BV35))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
*(AS$1&lt;='Gastos com Pessoal'!$BH$7:$BH$106))
+SUM((AS$1&gt;='Gastos com Pessoal'!$E$113:$E$122)*(AS$1&lt;='Gastos com Pessoal'!$F$113:$F$122)*INDIRECT(CONCATENATE("'Encargos e Benefícios'!",$BW35))
*(IF('Gastos com Pessoal'!$G$113:$G$122&lt;=AS$1,('Gastos com Pessoal'!$H$113:$H$122)+1,1))
*(IF('Gastos com Pessoal'!$L$113:$L$122&lt;=AS$1,('Gastos com Pessoal'!$M$113:$M$122)+1,1))
*(IF('Gastos com Pessoal'!$Q$113:$Q$122&lt;=AS$1,('Gastos com Pessoal'!$R$113:$R$122)+1,1))
*(IF('Gastos com Pessoal'!$V$113:$V$122&lt;=AS$1,('Gastos com Pessoal'!$W$113:$W$122)+1,1))
*(IF('Gastos com Pessoal'!$AA$113:$AA$122&lt;=AS$1,('Gastos com Pessoal'!$AB$113:$AB$122)+1,1)))</f>
        <v>158.80213333333336</v>
      </c>
      <c r="AT35" s="147">
        <f t="array" aca="1" ref="AT35" ca="1">SUM((AT$1&gt;='Gastos com Pessoal'!$E$7:$E$106)*(AT$1&lt;='Gastos com Pessoal'!$F$7:$F$106)*INDIRECT(CONCATENATE("'Encargos e Benefícios'!",$BV35))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
*(AT$1&lt;='Gastos com Pessoal'!$BH$7:$BH$106))
+SUM((AT$1&gt;='Gastos com Pessoal'!$E$113:$E$122)*(AT$1&lt;='Gastos com Pessoal'!$F$113:$F$122)*INDIRECT(CONCATENATE("'Encargos e Benefícios'!",$BW35))
*(IF('Gastos com Pessoal'!$G$113:$G$122&lt;=AT$1,('Gastos com Pessoal'!$H$113:$H$122)+1,1))
*(IF('Gastos com Pessoal'!$L$113:$L$122&lt;=AT$1,('Gastos com Pessoal'!$M$113:$M$122)+1,1))
*(IF('Gastos com Pessoal'!$Q$113:$Q$122&lt;=AT$1,('Gastos com Pessoal'!$R$113:$R$122)+1,1))
*(IF('Gastos com Pessoal'!$V$113:$V$122&lt;=AT$1,('Gastos com Pessoal'!$W$113:$W$122)+1,1))
*(IF('Gastos com Pessoal'!$AA$113:$AA$122&lt;=AT$1,('Gastos com Pessoal'!$AB$113:$AB$122)+1,1)))</f>
        <v>158.80213333333336</v>
      </c>
      <c r="AU35" s="147">
        <f t="array" aca="1" ref="AU35" ca="1">SUM((AU$1&gt;='Gastos com Pessoal'!$E$7:$E$106)*(AU$1&lt;='Gastos com Pessoal'!$F$7:$F$106)*INDIRECT(CONCATENATE("'Encargos e Benefícios'!",$BV35))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
*(AU$1&lt;='Gastos com Pessoal'!$BH$7:$BH$106))
+SUM((AU$1&gt;='Gastos com Pessoal'!$E$113:$E$122)*(AU$1&lt;='Gastos com Pessoal'!$F$113:$F$122)*INDIRECT(CONCATENATE("'Encargos e Benefícios'!",$BW35))
*(IF('Gastos com Pessoal'!$G$113:$G$122&lt;=AU$1,('Gastos com Pessoal'!$H$113:$H$122)+1,1))
*(IF('Gastos com Pessoal'!$L$113:$L$122&lt;=AU$1,('Gastos com Pessoal'!$M$113:$M$122)+1,1))
*(IF('Gastos com Pessoal'!$Q$113:$Q$122&lt;=AU$1,('Gastos com Pessoal'!$R$113:$R$122)+1,1))
*(IF('Gastos com Pessoal'!$V$113:$V$122&lt;=AU$1,('Gastos com Pessoal'!$W$113:$W$122)+1,1))
*(IF('Gastos com Pessoal'!$AA$113:$AA$122&lt;=AU$1,('Gastos com Pessoal'!$AB$113:$AB$122)+1,1)))</f>
        <v>158.80213333333336</v>
      </c>
      <c r="AV35" s="147">
        <f t="array" aca="1" ref="AV35" ca="1">SUM((AV$1&gt;='Gastos com Pessoal'!$E$7:$E$106)*(AV$1&lt;='Gastos com Pessoal'!$F$7:$F$106)*INDIRECT(CONCATENATE("'Encargos e Benefícios'!",$BV35))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
*(AV$1&lt;='Gastos com Pessoal'!$BH$7:$BH$106))
+SUM((AV$1&gt;='Gastos com Pessoal'!$E$113:$E$122)*(AV$1&lt;='Gastos com Pessoal'!$F$113:$F$122)*INDIRECT(CONCATENATE("'Encargos e Benefícios'!",$BW35))
*(IF('Gastos com Pessoal'!$G$113:$G$122&lt;=AV$1,('Gastos com Pessoal'!$H$113:$H$122)+1,1))
*(IF('Gastos com Pessoal'!$L$113:$L$122&lt;=AV$1,('Gastos com Pessoal'!$M$113:$M$122)+1,1))
*(IF('Gastos com Pessoal'!$Q$113:$Q$122&lt;=AV$1,('Gastos com Pessoal'!$R$113:$R$122)+1,1))
*(IF('Gastos com Pessoal'!$V$113:$V$122&lt;=AV$1,('Gastos com Pessoal'!$W$113:$W$122)+1,1))
*(IF('Gastos com Pessoal'!$AA$113:$AA$122&lt;=AV$1,('Gastos com Pessoal'!$AB$113:$AB$122)+1,1)))</f>
        <v>158.80213333333336</v>
      </c>
      <c r="AW35" s="147">
        <f t="array" aca="1" ref="AW35" ca="1">SUM((AW$1&gt;='Gastos com Pessoal'!$E$7:$E$106)*(AW$1&lt;='Gastos com Pessoal'!$F$7:$F$106)*INDIRECT(CONCATENATE("'Encargos e Benefícios'!",$BV35))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
*(AW$1&lt;='Gastos com Pessoal'!$BH$7:$BH$106))
+SUM((AW$1&gt;='Gastos com Pessoal'!$E$113:$E$122)*(AW$1&lt;='Gastos com Pessoal'!$F$113:$F$122)*INDIRECT(CONCATENATE("'Encargos e Benefícios'!",$BW35))
*(IF('Gastos com Pessoal'!$G$113:$G$122&lt;=AW$1,('Gastos com Pessoal'!$H$113:$H$122)+1,1))
*(IF('Gastos com Pessoal'!$L$113:$L$122&lt;=AW$1,('Gastos com Pessoal'!$M$113:$M$122)+1,1))
*(IF('Gastos com Pessoal'!$Q$113:$Q$122&lt;=AW$1,('Gastos com Pessoal'!$R$113:$R$122)+1,1))
*(IF('Gastos com Pessoal'!$V$113:$V$122&lt;=AW$1,('Gastos com Pessoal'!$W$113:$W$122)+1,1))
*(IF('Gastos com Pessoal'!$AA$113:$AA$122&lt;=AW$1,('Gastos com Pessoal'!$AB$113:$AB$122)+1,1)))</f>
        <v>158.80213333333336</v>
      </c>
      <c r="AX35" s="147">
        <f t="array" aca="1" ref="AX35" ca="1">SUM((AX$1&gt;='Gastos com Pessoal'!$E$7:$E$106)*(AX$1&lt;='Gastos com Pessoal'!$F$7:$F$106)*INDIRECT(CONCATENATE("'Encargos e Benefícios'!",$BV35))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
*(AX$1&lt;='Gastos com Pessoal'!$BH$7:$BH$106))
+SUM((AX$1&gt;='Gastos com Pessoal'!$E$113:$E$122)*(AX$1&lt;='Gastos com Pessoal'!$F$113:$F$122)*INDIRECT(CONCATENATE("'Encargos e Benefícios'!",$BW35))
*(IF('Gastos com Pessoal'!$G$113:$G$122&lt;=AX$1,('Gastos com Pessoal'!$H$113:$H$122)+1,1))
*(IF('Gastos com Pessoal'!$L$113:$L$122&lt;=AX$1,('Gastos com Pessoal'!$M$113:$M$122)+1,1))
*(IF('Gastos com Pessoal'!$Q$113:$Q$122&lt;=AX$1,('Gastos com Pessoal'!$R$113:$R$122)+1,1))
*(IF('Gastos com Pessoal'!$V$113:$V$122&lt;=AX$1,('Gastos com Pessoal'!$W$113:$W$122)+1,1))
*(IF('Gastos com Pessoal'!$AA$113:$AA$122&lt;=AX$1,('Gastos com Pessoal'!$AB$113:$AB$122)+1,1)))</f>
        <v>158.80213333333336</v>
      </c>
      <c r="AY35" s="147">
        <f t="array" aca="1" ref="AY35" ca="1">SUM((AY$1&gt;='Gastos com Pessoal'!$E$7:$E$106)*(AY$1&lt;='Gastos com Pessoal'!$F$7:$F$106)*INDIRECT(CONCATENATE("'Encargos e Benefícios'!",$BV35))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
*(AY$1&lt;='Gastos com Pessoal'!$BH$7:$BH$106))
+SUM((AY$1&gt;='Gastos com Pessoal'!$E$113:$E$122)*(AY$1&lt;='Gastos com Pessoal'!$F$113:$F$122)*INDIRECT(CONCATENATE("'Encargos e Benefícios'!",$BW35))
*(IF('Gastos com Pessoal'!$G$113:$G$122&lt;=AY$1,('Gastos com Pessoal'!$H$113:$H$122)+1,1))
*(IF('Gastos com Pessoal'!$L$113:$L$122&lt;=AY$1,('Gastos com Pessoal'!$M$113:$M$122)+1,1))
*(IF('Gastos com Pessoal'!$Q$113:$Q$122&lt;=AY$1,('Gastos com Pessoal'!$R$113:$R$122)+1,1))
*(IF('Gastos com Pessoal'!$V$113:$V$122&lt;=AY$1,('Gastos com Pessoal'!$W$113:$W$122)+1,1))
*(IF('Gastos com Pessoal'!$AA$113:$AA$122&lt;=AY$1,('Gastos com Pessoal'!$AB$113:$AB$122)+1,1)))</f>
        <v>0</v>
      </c>
      <c r="AZ35" s="147">
        <f t="array" aca="1" ref="AZ35" ca="1">SUM((AZ$1&gt;='Gastos com Pessoal'!$E$7:$E$106)*(AZ$1&lt;='Gastos com Pessoal'!$F$7:$F$106)*INDIRECT(CONCATENATE("'Encargos e Benefícios'!",$BV35))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
*(AZ$1&lt;='Gastos com Pessoal'!$BH$7:$BH$106))
+SUM((AZ$1&gt;='Gastos com Pessoal'!$E$113:$E$122)*(AZ$1&lt;='Gastos com Pessoal'!$F$113:$F$122)*INDIRECT(CONCATENATE("'Encargos e Benefícios'!",$BW35))
*(IF('Gastos com Pessoal'!$G$113:$G$122&lt;=AZ$1,('Gastos com Pessoal'!$H$113:$H$122)+1,1))
*(IF('Gastos com Pessoal'!$L$113:$L$122&lt;=AZ$1,('Gastos com Pessoal'!$M$113:$M$122)+1,1))
*(IF('Gastos com Pessoal'!$Q$113:$Q$122&lt;=AZ$1,('Gastos com Pessoal'!$R$113:$R$122)+1,1))
*(IF('Gastos com Pessoal'!$V$113:$V$122&lt;=AZ$1,('Gastos com Pessoal'!$W$113:$W$122)+1,1))
*(IF('Gastos com Pessoal'!$AA$113:$AA$122&lt;=AZ$1,('Gastos com Pessoal'!$AB$113:$AB$122)+1,1)))</f>
        <v>0</v>
      </c>
      <c r="BA35" s="147">
        <f t="array" aca="1" ref="BA35" ca="1">SUM((BA$1&gt;='Gastos com Pessoal'!$E$7:$E$106)*(BA$1&lt;='Gastos com Pessoal'!$F$7:$F$106)*INDIRECT(CONCATENATE("'Encargos e Benefícios'!",$BV35))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
*(BA$1&lt;='Gastos com Pessoal'!$BH$7:$BH$106))
+SUM((BA$1&gt;='Gastos com Pessoal'!$E$113:$E$122)*(BA$1&lt;='Gastos com Pessoal'!$F$113:$F$122)*INDIRECT(CONCATENATE("'Encargos e Benefícios'!",$BW35))
*(IF('Gastos com Pessoal'!$G$113:$G$122&lt;=BA$1,('Gastos com Pessoal'!$H$113:$H$122)+1,1))
*(IF('Gastos com Pessoal'!$L$113:$L$122&lt;=BA$1,('Gastos com Pessoal'!$M$113:$M$122)+1,1))
*(IF('Gastos com Pessoal'!$Q$113:$Q$122&lt;=BA$1,('Gastos com Pessoal'!$R$113:$R$122)+1,1))
*(IF('Gastos com Pessoal'!$V$113:$V$122&lt;=BA$1,('Gastos com Pessoal'!$W$113:$W$122)+1,1))
*(IF('Gastos com Pessoal'!$AA$113:$AA$122&lt;=BA$1,('Gastos com Pessoal'!$AB$113:$AB$122)+1,1)))</f>
        <v>0</v>
      </c>
      <c r="BB35" s="147">
        <f t="array" aca="1" ref="BB35" ca="1">SUM((BB$1&gt;='Gastos com Pessoal'!$E$7:$E$106)*(BB$1&lt;='Gastos com Pessoal'!$F$7:$F$106)*INDIRECT(CONCATENATE("'Encargos e Benefícios'!",$BV35))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
*(BB$1&lt;='Gastos com Pessoal'!$BH$7:$BH$106))
+SUM((BB$1&gt;='Gastos com Pessoal'!$E$113:$E$122)*(BB$1&lt;='Gastos com Pessoal'!$F$113:$F$122)*INDIRECT(CONCATENATE("'Encargos e Benefícios'!",$BW35))
*(IF('Gastos com Pessoal'!$G$113:$G$122&lt;=BB$1,('Gastos com Pessoal'!$H$113:$H$122)+1,1))
*(IF('Gastos com Pessoal'!$L$113:$L$122&lt;=BB$1,('Gastos com Pessoal'!$M$113:$M$122)+1,1))
*(IF('Gastos com Pessoal'!$Q$113:$Q$122&lt;=BB$1,('Gastos com Pessoal'!$R$113:$R$122)+1,1))
*(IF('Gastos com Pessoal'!$V$113:$V$122&lt;=BB$1,('Gastos com Pessoal'!$W$113:$W$122)+1,1))
*(IF('Gastos com Pessoal'!$AA$113:$AA$122&lt;=BB$1,('Gastos com Pessoal'!$AB$113:$AB$122)+1,1)))</f>
        <v>0</v>
      </c>
      <c r="BC35" s="147">
        <f t="array" aca="1" ref="BC35" ca="1">SUM((BC$1&gt;='Gastos com Pessoal'!$E$7:$E$106)*(BC$1&lt;='Gastos com Pessoal'!$F$7:$F$106)*INDIRECT(CONCATENATE("'Encargos e Benefícios'!",$BV35))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
*(BC$1&lt;='Gastos com Pessoal'!$BH$7:$BH$106))
+SUM((BC$1&gt;='Gastos com Pessoal'!$E$113:$E$122)*(BC$1&lt;='Gastos com Pessoal'!$F$113:$F$122)*INDIRECT(CONCATENATE("'Encargos e Benefícios'!",$BW35))
*(IF('Gastos com Pessoal'!$G$113:$G$122&lt;=BC$1,('Gastos com Pessoal'!$H$113:$H$122)+1,1))
*(IF('Gastos com Pessoal'!$L$113:$L$122&lt;=BC$1,('Gastos com Pessoal'!$M$113:$M$122)+1,1))
*(IF('Gastos com Pessoal'!$Q$113:$Q$122&lt;=BC$1,('Gastos com Pessoal'!$R$113:$R$122)+1,1))
*(IF('Gastos com Pessoal'!$V$113:$V$122&lt;=BC$1,('Gastos com Pessoal'!$W$113:$W$122)+1,1))
*(IF('Gastos com Pessoal'!$AA$113:$AA$122&lt;=BC$1,('Gastos com Pessoal'!$AB$113:$AB$122)+1,1)))</f>
        <v>0</v>
      </c>
      <c r="BD35" s="147">
        <f t="array" aca="1" ref="BD35" ca="1">SUM((BD$1&gt;='Gastos com Pessoal'!$E$7:$E$106)*(BD$1&lt;='Gastos com Pessoal'!$F$7:$F$106)*INDIRECT(CONCATENATE("'Encargos e Benefícios'!",$BV35))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
*(BD$1&lt;='Gastos com Pessoal'!$BH$7:$BH$106))
+SUM((BD$1&gt;='Gastos com Pessoal'!$E$113:$E$122)*(BD$1&lt;='Gastos com Pessoal'!$F$113:$F$122)*INDIRECT(CONCATENATE("'Encargos e Benefícios'!",$BW35))
*(IF('Gastos com Pessoal'!$G$113:$G$122&lt;=BD$1,('Gastos com Pessoal'!$H$113:$H$122)+1,1))
*(IF('Gastos com Pessoal'!$L$113:$L$122&lt;=BD$1,('Gastos com Pessoal'!$M$113:$M$122)+1,1))
*(IF('Gastos com Pessoal'!$Q$113:$Q$122&lt;=BD$1,('Gastos com Pessoal'!$R$113:$R$122)+1,1))
*(IF('Gastos com Pessoal'!$V$113:$V$122&lt;=BD$1,('Gastos com Pessoal'!$W$113:$W$122)+1,1))
*(IF('Gastos com Pessoal'!$AA$113:$AA$122&lt;=BD$1,('Gastos com Pessoal'!$AB$113:$AB$122)+1,1)))</f>
        <v>0</v>
      </c>
      <c r="BE35" s="147">
        <f t="array" aca="1" ref="BE35" ca="1">SUM((BE$1&gt;='Gastos com Pessoal'!$E$7:$E$106)*(BE$1&lt;='Gastos com Pessoal'!$F$7:$F$106)*INDIRECT(CONCATENATE("'Encargos e Benefícios'!",$BV35))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
*(BE$1&lt;='Gastos com Pessoal'!$BH$7:$BH$106))
+SUM((BE$1&gt;='Gastos com Pessoal'!$E$113:$E$122)*(BE$1&lt;='Gastos com Pessoal'!$F$113:$F$122)*INDIRECT(CONCATENATE("'Encargos e Benefícios'!",$BW35))
*(IF('Gastos com Pessoal'!$G$113:$G$122&lt;=BE$1,('Gastos com Pessoal'!$H$113:$H$122)+1,1))
*(IF('Gastos com Pessoal'!$L$113:$L$122&lt;=BE$1,('Gastos com Pessoal'!$M$113:$M$122)+1,1))
*(IF('Gastos com Pessoal'!$Q$113:$Q$122&lt;=BE$1,('Gastos com Pessoal'!$R$113:$R$122)+1,1))
*(IF('Gastos com Pessoal'!$V$113:$V$122&lt;=BE$1,('Gastos com Pessoal'!$W$113:$W$122)+1,1))
*(IF('Gastos com Pessoal'!$AA$113:$AA$122&lt;=BE$1,('Gastos com Pessoal'!$AB$113:$AB$122)+1,1)))</f>
        <v>0</v>
      </c>
      <c r="BF35" s="147">
        <f t="array" aca="1" ref="BF35" ca="1">SUM((BF$1&gt;='Gastos com Pessoal'!$E$7:$E$106)*(BF$1&lt;='Gastos com Pessoal'!$F$7:$F$106)*INDIRECT(CONCATENATE("'Encargos e Benefícios'!",$BV35))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
*(BF$1&lt;='Gastos com Pessoal'!$BH$7:$BH$106))
+SUM((BF$1&gt;='Gastos com Pessoal'!$E$113:$E$122)*(BF$1&lt;='Gastos com Pessoal'!$F$113:$F$122)*INDIRECT(CONCATENATE("'Encargos e Benefícios'!",$BW35))
*(IF('Gastos com Pessoal'!$G$113:$G$122&lt;=BF$1,('Gastos com Pessoal'!$H$113:$H$122)+1,1))
*(IF('Gastos com Pessoal'!$L$113:$L$122&lt;=BF$1,('Gastos com Pessoal'!$M$113:$M$122)+1,1))
*(IF('Gastos com Pessoal'!$Q$113:$Q$122&lt;=BF$1,('Gastos com Pessoal'!$R$113:$R$122)+1,1))
*(IF('Gastos com Pessoal'!$V$113:$V$122&lt;=BF$1,('Gastos com Pessoal'!$W$113:$W$122)+1,1))
*(IF('Gastos com Pessoal'!$AA$113:$AA$122&lt;=BF$1,('Gastos com Pessoal'!$AB$113:$AB$122)+1,1)))</f>
        <v>0</v>
      </c>
      <c r="BG35" s="147">
        <f t="array" aca="1" ref="BG35" ca="1">SUM((BG$1&gt;='Gastos com Pessoal'!$E$7:$E$106)*(BG$1&lt;='Gastos com Pessoal'!$F$7:$F$106)*INDIRECT(CONCATENATE("'Encargos e Benefícios'!",$BV35))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
*(BG$1&lt;='Gastos com Pessoal'!$BH$7:$BH$106))
+SUM((BG$1&gt;='Gastos com Pessoal'!$E$113:$E$122)*(BG$1&lt;='Gastos com Pessoal'!$F$113:$F$122)*INDIRECT(CONCATENATE("'Encargos e Benefícios'!",$BW35))
*(IF('Gastos com Pessoal'!$G$113:$G$122&lt;=BG$1,('Gastos com Pessoal'!$H$113:$H$122)+1,1))
*(IF('Gastos com Pessoal'!$L$113:$L$122&lt;=BG$1,('Gastos com Pessoal'!$M$113:$M$122)+1,1))
*(IF('Gastos com Pessoal'!$Q$113:$Q$122&lt;=BG$1,('Gastos com Pessoal'!$R$113:$R$122)+1,1))
*(IF('Gastos com Pessoal'!$V$113:$V$122&lt;=BG$1,('Gastos com Pessoal'!$W$113:$W$122)+1,1))
*(IF('Gastos com Pessoal'!$AA$113:$AA$122&lt;=BG$1,('Gastos com Pessoal'!$AB$113:$AB$122)+1,1)))</f>
        <v>0</v>
      </c>
      <c r="BH35" s="147">
        <f t="array" aca="1" ref="BH35" ca="1">SUM((BH$1&gt;='Gastos com Pessoal'!$E$7:$E$106)*(BH$1&lt;='Gastos com Pessoal'!$F$7:$F$106)*INDIRECT(CONCATENATE("'Encargos e Benefícios'!",$BV35))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
*(BH$1&lt;='Gastos com Pessoal'!$BH$7:$BH$106))
+SUM((BH$1&gt;='Gastos com Pessoal'!$E$113:$E$122)*(BH$1&lt;='Gastos com Pessoal'!$F$113:$F$122)*INDIRECT(CONCATENATE("'Encargos e Benefícios'!",$BW35))
*(IF('Gastos com Pessoal'!$G$113:$G$122&lt;=BH$1,('Gastos com Pessoal'!$H$113:$H$122)+1,1))
*(IF('Gastos com Pessoal'!$L$113:$L$122&lt;=BH$1,('Gastos com Pessoal'!$M$113:$M$122)+1,1))
*(IF('Gastos com Pessoal'!$Q$113:$Q$122&lt;=BH$1,('Gastos com Pessoal'!$R$113:$R$122)+1,1))
*(IF('Gastos com Pessoal'!$V$113:$V$122&lt;=BH$1,('Gastos com Pessoal'!$W$113:$W$122)+1,1))
*(IF('Gastos com Pessoal'!$AA$113:$AA$122&lt;=BH$1,('Gastos com Pessoal'!$AB$113:$AB$122)+1,1)))</f>
        <v>0</v>
      </c>
      <c r="BI35" s="147">
        <f t="array" aca="1" ref="BI35" ca="1">SUM((BI$1&gt;='Gastos com Pessoal'!$E$7:$E$106)*(BI$1&lt;='Gastos com Pessoal'!$F$7:$F$106)*INDIRECT(CONCATENATE("'Encargos e Benefícios'!",$BV35))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
*(BI$1&lt;='Gastos com Pessoal'!$BH$7:$BH$106))
+SUM((BI$1&gt;='Gastos com Pessoal'!$E$113:$E$122)*(BI$1&lt;='Gastos com Pessoal'!$F$113:$F$122)*INDIRECT(CONCATENATE("'Encargos e Benefícios'!",$BW35))
*(IF('Gastos com Pessoal'!$G$113:$G$122&lt;=BI$1,('Gastos com Pessoal'!$H$113:$H$122)+1,1))
*(IF('Gastos com Pessoal'!$L$113:$L$122&lt;=BI$1,('Gastos com Pessoal'!$M$113:$M$122)+1,1))
*(IF('Gastos com Pessoal'!$Q$113:$Q$122&lt;=BI$1,('Gastos com Pessoal'!$R$113:$R$122)+1,1))
*(IF('Gastos com Pessoal'!$V$113:$V$122&lt;=BI$1,('Gastos com Pessoal'!$W$113:$W$122)+1,1))
*(IF('Gastos com Pessoal'!$AA$113:$AA$122&lt;=BI$1,('Gastos com Pessoal'!$AB$113:$AB$122)+1,1)))</f>
        <v>0</v>
      </c>
      <c r="BJ35" s="147">
        <f t="array" aca="1" ref="BJ35" ca="1">SUM((BJ$1&gt;='Gastos com Pessoal'!$E$7:$E$106)*(BJ$1&lt;='Gastos com Pessoal'!$F$7:$F$106)*INDIRECT(CONCATENATE("'Encargos e Benefícios'!",$BV35))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
*(BJ$1&lt;='Gastos com Pessoal'!$BH$7:$BH$106))
+SUM((BJ$1&gt;='Gastos com Pessoal'!$E$113:$E$122)*(BJ$1&lt;='Gastos com Pessoal'!$F$113:$F$122)*INDIRECT(CONCATENATE("'Encargos e Benefícios'!",$BW35))
*(IF('Gastos com Pessoal'!$G$113:$G$122&lt;=BJ$1,('Gastos com Pessoal'!$H$113:$H$122)+1,1))
*(IF('Gastos com Pessoal'!$L$113:$L$122&lt;=BJ$1,('Gastos com Pessoal'!$M$113:$M$122)+1,1))
*(IF('Gastos com Pessoal'!$Q$113:$Q$122&lt;=BJ$1,('Gastos com Pessoal'!$R$113:$R$122)+1,1))
*(IF('Gastos com Pessoal'!$V$113:$V$122&lt;=BJ$1,('Gastos com Pessoal'!$W$113:$W$122)+1,1))
*(IF('Gastos com Pessoal'!$AA$113:$AA$122&lt;=BJ$1,('Gastos com Pessoal'!$AB$113:$AB$122)+1,1)))</f>
        <v>0</v>
      </c>
      <c r="BK35" s="143">
        <f t="shared" ca="1" si="41"/>
        <v>120414.57998159996</v>
      </c>
      <c r="BL35" s="152">
        <f t="shared" ca="1" si="42"/>
        <v>5.7340276183038144E-3</v>
      </c>
      <c r="BU35" s="258" t="s">
        <v>207</v>
      </c>
      <c r="BV35" s="259" t="s">
        <v>208</v>
      </c>
      <c r="BW35" s="259" t="s">
        <v>209</v>
      </c>
      <c r="BX35" s="258"/>
      <c r="BY35" s="258"/>
      <c r="BZ35" s="258"/>
      <c r="CA35" s="258"/>
    </row>
    <row r="36" spans="1:85" s="98" customFormat="1" ht="23.25" customHeight="1">
      <c r="A36" s="31" t="s">
        <v>210</v>
      </c>
      <c r="B36" s="13" t="s">
        <v>211</v>
      </c>
      <c r="C36" s="147">
        <f t="array" aca="1" ref="C36" ca="1">SUM((C$1&gt;='Gastos com Pessoal'!$E$7:$E$106)*(C$1&lt;='Gastos com Pessoal'!$F$7:$F$106)*INDIRECT(CONCATENATE("'Encargos e Benefícios'!",$BV36))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Pessoal'!$AB$7:$AB$106)+1,1)))</f>
        <v>1863.8888888888887</v>
      </c>
      <c r="D36" s="147">
        <f t="array" aca="1" ref="D36" ca="1">SUM((D$1&gt;='Gastos com Pessoal'!$E$7:$E$106)*(D$1&lt;='Gastos com Pessoal'!$F$7:$F$106)*INDIRECT(CONCATENATE("'Encargos e Benefícios'!",$BV36))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Pessoal'!$AB$7:$AB$106)+1,1)))</f>
        <v>1933.333333333333</v>
      </c>
      <c r="E36" s="147">
        <f t="array" aca="1" ref="E36" ca="1">SUM((E$1&gt;='Gastos com Pessoal'!$E$7:$E$106)*(E$1&lt;='Gastos com Pessoal'!$F$7:$F$106)*INDIRECT(CONCATENATE("'Encargos e Benefícios'!",$BV36))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Pessoal'!$AB$7:$AB$106)+1,1)))</f>
        <v>1933.333333333333</v>
      </c>
      <c r="F36" s="147">
        <f t="array" aca="1" ref="F36" ca="1">SUM((F$1&gt;='Gastos com Pessoal'!$E$7:$E$106)*(F$1&lt;='Gastos com Pessoal'!$F$7:$F$106)*INDIRECT(CONCATENATE("'Encargos e Benefícios'!",$BV36))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Pessoal'!$AB$7:$AB$106)+1,1)))</f>
        <v>2524.9999999999995</v>
      </c>
      <c r="G36" s="147">
        <f t="array" aca="1" ref="G36" ca="1">SUM((G$1&gt;='Gastos com Pessoal'!$E$7:$E$106)*(G$1&lt;='Gastos com Pessoal'!$F$7:$F$106)*INDIRECT(CONCATENATE("'Encargos e Benefícios'!",$BV36))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Pessoal'!$AB$7:$AB$106)+1,1)))</f>
        <v>2524.9999999999995</v>
      </c>
      <c r="H36" s="147">
        <f t="array" aca="1" ref="H36" ca="1">SUM((H$1&gt;='Gastos com Pessoal'!$E$7:$E$106)*(H$1&lt;='Gastos com Pessoal'!$F$7:$F$106)*INDIRECT(CONCATENATE("'Encargos e Benefícios'!",$BV36))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Pessoal'!$AB$7:$AB$106)+1,1)))</f>
        <v>2789.89</v>
      </c>
      <c r="I36" s="147">
        <f t="array" aca="1" ref="I36" ca="1">SUM((I$1&gt;='Gastos com Pessoal'!$E$7:$E$106)*(I$1&lt;='Gastos com Pessoal'!$F$7:$F$106)*INDIRECT(CONCATENATE("'Encargos e Benefícios'!",$BV36))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Pessoal'!$AB$7:$AB$106)+1,1)))</f>
        <v>2789.89</v>
      </c>
      <c r="J36" s="147">
        <f t="array" aca="1" ref="J36" ca="1">SUM((J$1&gt;='Gastos com Pessoal'!$E$7:$E$106)*(J$1&lt;='Gastos com Pessoal'!$F$7:$F$106)*INDIRECT(CONCATENATE("'Encargos e Benefícios'!",$BV36))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Pessoal'!$AB$7:$AB$106)+1,1)))</f>
        <v>3013.0812000000001</v>
      </c>
      <c r="K36" s="147">
        <f t="array" aca="1" ref="K36" ca="1">SUM((K$1&gt;='Gastos com Pessoal'!$E$7:$E$106)*(K$1&lt;='Gastos com Pessoal'!$F$7:$F$106)*INDIRECT(CONCATENATE("'Encargos e Benefícios'!",$BV36))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Pessoal'!$AB$7:$AB$106)+1,1)))</f>
        <v>3013.0812000000001</v>
      </c>
      <c r="L36" s="147">
        <f t="array" aca="1" ref="L36" ca="1">SUM((L$1&gt;='Gastos com Pessoal'!$E$7:$E$106)*(L$1&lt;='Gastos com Pessoal'!$F$7:$F$106)*INDIRECT(CONCATENATE("'Encargos e Benefícios'!",$BV36))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Pessoal'!$AB$7:$AB$106)+1,1)))</f>
        <v>3013.0812000000001</v>
      </c>
      <c r="M36" s="147">
        <f t="array" aca="1" ref="M36" ca="1">SUM((M$1&gt;='Gastos com Pessoal'!$E$7:$E$106)*(M$1&lt;='Gastos com Pessoal'!$F$7:$F$106)*INDIRECT(CONCATENATE("'Encargos e Benefícios'!",$BV36))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Pessoal'!$AB$7:$AB$106)+1,1)))</f>
        <v>3013.0812000000001</v>
      </c>
      <c r="N36" s="147">
        <f t="array" aca="1" ref="N36" ca="1">SUM((N$1&gt;='Gastos com Pessoal'!$E$7:$E$106)*(N$1&lt;='Gastos com Pessoal'!$F$7:$F$106)*INDIRECT(CONCATENATE("'Encargos e Benefícios'!",$BV36))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Pessoal'!$AB$7:$AB$106)+1,1)))</f>
        <v>3013.0812000000001</v>
      </c>
      <c r="O36" s="147">
        <f t="array" aca="1" ref="O36" ca="1">SUM((O$1&gt;='Gastos com Pessoal'!$E$7:$E$106)*(O$1&lt;='Gastos com Pessoal'!$F$7:$F$106)*INDIRECT(CONCATENATE("'Encargos e Benefícios'!",$BV36))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Pessoal'!$AB$7:$AB$106)+1,1)))</f>
        <v>3013.0812000000001</v>
      </c>
      <c r="P36" s="147">
        <f t="array" aca="1" ref="P36" ca="1">SUM((P$1&gt;='Gastos com Pessoal'!$E$7:$E$106)*(P$1&lt;='Gastos com Pessoal'!$F$7:$F$106)*INDIRECT(CONCATENATE("'Encargos e Benefícios'!",$BV36))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Pessoal'!$AB$7:$AB$106)+1,1)))</f>
        <v>3013.0812000000001</v>
      </c>
      <c r="Q36" s="147">
        <f t="array" aca="1" ref="Q36" ca="1">SUM((Q$1&gt;='Gastos com Pessoal'!$E$7:$E$106)*(Q$1&lt;='Gastos com Pessoal'!$F$7:$F$106)*INDIRECT(CONCATENATE("'Encargos e Benefícios'!",$BV36))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Pessoal'!$AB$7:$AB$106)+1,1)))</f>
        <v>3013.0812000000001</v>
      </c>
      <c r="R36" s="147">
        <f t="array" aca="1" ref="R36" ca="1">SUM((R$1&gt;='Gastos com Pessoal'!$E$7:$E$106)*(R$1&lt;='Gastos com Pessoal'!$F$7:$F$106)*INDIRECT(CONCATENATE("'Encargos e Benefícios'!",$BV36))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Pessoal'!$AB$7:$AB$106)+1,1)))</f>
        <v>3013.0812000000001</v>
      </c>
      <c r="S36" s="147">
        <f t="array" aca="1" ref="S36" ca="1">SUM((S$1&gt;='Gastos com Pessoal'!$E$7:$E$106)*(S$1&lt;='Gastos com Pessoal'!$F$7:$F$106)*INDIRECT(CONCATENATE("'Encargos e Benefícios'!",$BV36))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Pessoal'!$AB$7:$AB$106)+1,1)))</f>
        <v>3013.0812000000001</v>
      </c>
      <c r="T36" s="147">
        <f t="array" aca="1" ref="T36" ca="1">SUM((T$1&gt;='Gastos com Pessoal'!$E$7:$E$106)*(T$1&lt;='Gastos com Pessoal'!$F$7:$F$106)*INDIRECT(CONCATENATE("'Encargos e Benefícios'!",$BV36))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Pessoal'!$AB$7:$AB$106)+1,1)))</f>
        <v>3013.0812000000001</v>
      </c>
      <c r="U36" s="147">
        <f t="array" aca="1" ref="U36" ca="1">SUM((U$1&gt;='Gastos com Pessoal'!$E$7:$E$106)*(U$1&lt;='Gastos com Pessoal'!$F$7:$F$106)*INDIRECT(CONCATENATE("'Encargos e Benefícios'!",$BV36))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Pessoal'!$AB$7:$AB$106)+1,1)))</f>
        <v>3013.0812000000001</v>
      </c>
      <c r="V36" s="147">
        <f t="array" aca="1" ref="V36" ca="1">SUM((V$1&gt;='Gastos com Pessoal'!$E$7:$E$106)*(V$1&lt;='Gastos com Pessoal'!$F$7:$F$106)*INDIRECT(CONCATENATE("'Encargos e Benefícios'!",$BV36))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Pessoal'!$AB$7:$AB$106)+1,1)))</f>
        <v>3193.8660720000003</v>
      </c>
      <c r="W36" s="147">
        <f t="array" aca="1" ref="W36" ca="1">SUM((W$1&gt;='Gastos com Pessoal'!$E$7:$E$106)*(W$1&lt;='Gastos com Pessoal'!$F$7:$F$106)*INDIRECT(CONCATENATE("'Encargos e Benefícios'!",$BV36))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Pessoal'!$AB$7:$AB$106)+1,1)))</f>
        <v>3193.8660720000003</v>
      </c>
      <c r="X36" s="147">
        <f t="array" aca="1" ref="X36" ca="1">SUM((X$1&gt;='Gastos com Pessoal'!$E$7:$E$106)*(X$1&lt;='Gastos com Pessoal'!$F$7:$F$106)*INDIRECT(CONCATENATE("'Encargos e Benefícios'!",$BV36))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Pessoal'!$AB$7:$AB$106)+1,1)))</f>
        <v>3446.5711320000005</v>
      </c>
      <c r="Y36" s="147">
        <f t="array" aca="1" ref="Y36" ca="1">SUM((Y$1&gt;='Gastos com Pessoal'!$E$7:$E$106)*(Y$1&lt;='Gastos com Pessoal'!$F$7:$F$106)*INDIRECT(CONCATENATE("'Encargos e Benefícios'!",$BV36))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Pessoal'!$AB$7:$AB$106)+1,1)))</f>
        <v>3446.5711320000005</v>
      </c>
      <c r="Z36" s="147">
        <f t="array" aca="1" ref="Z36" ca="1">SUM((Z$1&gt;='Gastos com Pessoal'!$E$7:$E$106)*(Z$1&lt;='Gastos com Pessoal'!$F$7:$F$106)*INDIRECT(CONCATENATE("'Encargos e Benefícios'!",$BV36))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Pessoal'!$AB$7:$AB$106)+1,1)))</f>
        <v>3446.5711320000005</v>
      </c>
      <c r="AA36" s="147">
        <f t="array" aca="1" ref="AA36" ca="1">SUM((AA$1&gt;='Gastos com Pessoal'!$E$7:$E$106)*(AA$1&lt;='Gastos com Pessoal'!$F$7:$F$106)*INDIRECT(CONCATENATE("'Encargos e Benefícios'!",$BV36))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Pessoal'!$AB$7:$AB$106)+1,1)))</f>
        <v>3446.5711320000005</v>
      </c>
      <c r="AB36" s="147">
        <f t="array" aca="1" ref="AB36" ca="1">SUM((AB$1&gt;='Gastos com Pessoal'!$E$7:$E$106)*(AB$1&lt;='Gastos com Pessoal'!$F$7:$F$106)*INDIRECT(CONCATENATE("'Encargos e Benefícios'!",$BV36))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Pessoal'!$AB$7:$AB$106)+1,1)))</f>
        <v>3446.5711320000005</v>
      </c>
      <c r="AC36" s="147">
        <f t="array" aca="1" ref="AC36" ca="1">SUM((AC$1&gt;='Gastos com Pessoal'!$E$7:$E$106)*(AC$1&lt;='Gastos com Pessoal'!$F$7:$F$106)*INDIRECT(CONCATENATE("'Encargos e Benefícios'!",$BV36))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Pessoal'!$AB$7:$AB$106)+1,1)))</f>
        <v>3446.5711320000005</v>
      </c>
      <c r="AD36" s="147">
        <f t="array" aca="1" ref="AD36" ca="1">SUM((AD$1&gt;='Gastos com Pessoal'!$E$7:$E$106)*(AD$1&lt;='Gastos com Pessoal'!$F$7:$F$106)*INDIRECT(CONCATENATE("'Encargos e Benefícios'!",$BV36))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Pessoal'!$AB$7:$AB$106)+1,1)))</f>
        <v>3446.5711320000005</v>
      </c>
      <c r="AE36" s="147">
        <f t="array" aca="1" ref="AE36" ca="1">SUM((AE$1&gt;='Gastos com Pessoal'!$E$7:$E$106)*(AE$1&lt;='Gastos com Pessoal'!$F$7:$F$106)*INDIRECT(CONCATENATE("'Encargos e Benefícios'!",$BV36))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Pessoal'!$AB$7:$AB$106)+1,1)))</f>
        <v>3446.5711320000005</v>
      </c>
      <c r="AF36" s="147">
        <f t="array" aca="1" ref="AF36" ca="1">SUM((AF$1&gt;='Gastos com Pessoal'!$E$7:$E$106)*(AF$1&lt;='Gastos com Pessoal'!$F$7:$F$106)*INDIRECT(CONCATENATE("'Encargos e Benefícios'!",$BV36))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Pessoal'!$AB$7:$AB$106)+1,1)))</f>
        <v>3446.5711320000005</v>
      </c>
      <c r="AG36" s="147">
        <f t="array" aca="1" ref="AG36" ca="1">SUM((AG$1&gt;='Gastos com Pessoal'!$E$7:$E$106)*(AG$1&lt;='Gastos com Pessoal'!$F$7:$F$106)*INDIRECT(CONCATENATE("'Encargos e Benefícios'!",$BV36))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Pessoal'!$AB$7:$AB$106)+1,1)))</f>
        <v>3446.5711320000005</v>
      </c>
      <c r="AH36" s="147">
        <f t="array" aca="1" ref="AH36" ca="1">SUM((AH$1&gt;='Gastos com Pessoal'!$E$7:$E$106)*(AH$1&lt;='Gastos com Pessoal'!$F$7:$F$106)*INDIRECT(CONCATENATE("'Encargos e Benefícios'!",$BV36))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Pessoal'!$AB$7:$AB$106)+1,1)))</f>
        <v>3653.3653999200005</v>
      </c>
      <c r="AI36" s="147">
        <f t="array" aca="1" ref="AI36" ca="1">SUM((AI$1&gt;='Gastos com Pessoal'!$E$7:$E$106)*(AI$1&lt;='Gastos com Pessoal'!$F$7:$F$106)*INDIRECT(CONCATENATE("'Encargos e Benefícios'!",$BV36))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Pessoal'!$AB$7:$AB$106)+1,1)))</f>
        <v>3653.3653999200005</v>
      </c>
      <c r="AJ36" s="147">
        <f t="array" aca="1" ref="AJ36" ca="1">SUM((AJ$1&gt;='Gastos com Pessoal'!$E$7:$E$106)*(AJ$1&lt;='Gastos com Pessoal'!$F$7:$F$106)*INDIRECT(CONCATENATE("'Encargos e Benefícios'!",$BV36))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Pessoal'!$AB$7:$AB$106)+1,1)))</f>
        <v>3653.3653999200005</v>
      </c>
      <c r="AK36" s="147">
        <f t="array" aca="1" ref="AK36" ca="1">SUM((AK$1&gt;='Gastos com Pessoal'!$E$7:$E$106)*(AK$1&lt;='Gastos com Pessoal'!$F$7:$F$106)*INDIRECT(CONCATENATE("'Encargos e Benefícios'!",$BV36))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Pessoal'!$AB$7:$AB$106)+1,1)))</f>
        <v>3653.3653999200005</v>
      </c>
      <c r="AL36" s="147">
        <f t="array" aca="1" ref="AL36" ca="1">SUM((AL$1&gt;='Gastos com Pessoal'!$E$7:$E$106)*(AL$1&lt;='Gastos com Pessoal'!$F$7:$F$106)*INDIRECT(CONCATENATE("'Encargos e Benefícios'!",$BV36))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Pessoal'!$AB$7:$AB$106)+1,1)))</f>
        <v>3653.3653999200005</v>
      </c>
      <c r="AM36" s="147">
        <f t="array" aca="1" ref="AM36" ca="1">SUM((AM$1&gt;='Gastos com Pessoal'!$E$7:$E$106)*(AM$1&lt;='Gastos com Pessoal'!$F$7:$F$106)*INDIRECT(CONCATENATE("'Encargos e Benefícios'!",$BV36))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Pessoal'!$AB$7:$AB$106)+1,1)))</f>
        <v>3653.3653999200005</v>
      </c>
      <c r="AN36" s="147">
        <f t="array" aca="1" ref="AN36" ca="1">SUM((AN$1&gt;='Gastos com Pessoal'!$E$7:$E$106)*(AN$1&lt;='Gastos com Pessoal'!$F$7:$F$106)*INDIRECT(CONCATENATE("'Encargos e Benefícios'!",$BV36))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Pessoal'!$AB$7:$AB$106)+1,1)))</f>
        <v>3653.3653999200005</v>
      </c>
      <c r="AO36" s="147">
        <f t="array" aca="1" ref="AO36" ca="1">SUM((AO$1&gt;='Gastos com Pessoal'!$E$7:$E$106)*(AO$1&lt;='Gastos com Pessoal'!$F$7:$F$106)*INDIRECT(CONCATENATE("'Encargos e Benefícios'!",$BV36))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Pessoal'!$AB$7:$AB$106)+1,1)))</f>
        <v>3653.3653999200005</v>
      </c>
      <c r="AP36" s="147">
        <f t="array" aca="1" ref="AP36" ca="1">SUM((AP$1&gt;='Gastos com Pessoal'!$E$7:$E$106)*(AP$1&lt;='Gastos com Pessoal'!$F$7:$F$106)*INDIRECT(CONCATENATE("'Encargos e Benefícios'!",$BV36))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Pessoal'!$AB$7:$AB$106)+1,1)))</f>
        <v>3653.3653999200005</v>
      </c>
      <c r="AQ36" s="147">
        <f t="array" aca="1" ref="AQ36" ca="1">SUM((AQ$1&gt;='Gastos com Pessoal'!$E$7:$E$106)*(AQ$1&lt;='Gastos com Pessoal'!$F$7:$F$106)*INDIRECT(CONCATENATE("'Encargos e Benefícios'!",$BV36))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Pessoal'!$AB$7:$AB$106)+1,1)))</f>
        <v>3653.3653999200005</v>
      </c>
      <c r="AR36" s="147">
        <f t="array" aca="1" ref="AR36" ca="1">SUM((AR$1&gt;='Gastos com Pessoal'!$E$7:$E$106)*(AR$1&lt;='Gastos com Pessoal'!$F$7:$F$106)*INDIRECT(CONCATENATE("'Encargos e Benefícios'!",$BV36))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Pessoal'!$AB$7:$AB$106)+1,1)))</f>
        <v>3653.3653999200005</v>
      </c>
      <c r="AS36" s="147">
        <f t="array" aca="1" ref="AS36" ca="1">SUM((AS$1&gt;='Gastos com Pessoal'!$E$7:$E$106)*(AS$1&lt;='Gastos com Pessoal'!$F$7:$F$106)*INDIRECT(CONCATENATE("'Encargos e Benefícios'!",$BV36))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Pessoal'!$AB$7:$AB$106)+1,1)))</f>
        <v>3653.3653999200005</v>
      </c>
      <c r="AT36" s="147">
        <f t="array" aca="1" ref="AT36" ca="1">SUM((AT$1&gt;='Gastos com Pessoal'!$E$7:$E$106)*(AT$1&lt;='Gastos com Pessoal'!$F$7:$F$106)*INDIRECT(CONCATENATE("'Encargos e Benefícios'!",$BV36))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Pessoal'!$AB$7:$AB$106)+1,1)))</f>
        <v>3872.5673239152006</v>
      </c>
      <c r="AU36" s="147">
        <f t="array" aca="1" ref="AU36" ca="1">SUM((AU$1&gt;='Gastos com Pessoal'!$E$7:$E$106)*(AU$1&lt;='Gastos com Pessoal'!$F$7:$F$106)*INDIRECT(CONCATENATE("'Encargos e Benefícios'!",$BV36))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Pessoal'!$AB$7:$AB$106)+1,1)))</f>
        <v>3872.5673239152006</v>
      </c>
      <c r="AV36" s="147">
        <f t="array" aca="1" ref="AV36" ca="1">SUM((AV$1&gt;='Gastos com Pessoal'!$E$7:$E$106)*(AV$1&lt;='Gastos com Pessoal'!$F$7:$F$106)*INDIRECT(CONCATENATE("'Encargos e Benefícios'!",$BV36))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Pessoal'!$AB$7:$AB$106)+1,1)))</f>
        <v>3872.5673239152006</v>
      </c>
      <c r="AW36" s="147">
        <f t="array" aca="1" ref="AW36" ca="1">SUM((AW$1&gt;='Gastos com Pessoal'!$E$7:$E$106)*(AW$1&lt;='Gastos com Pessoal'!$F$7:$F$106)*INDIRECT(CONCATENATE("'Encargos e Benefícios'!",$BV36))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Pessoal'!$AB$7:$AB$106)+1,1)))</f>
        <v>3872.5673239152006</v>
      </c>
      <c r="AX36" s="147">
        <f t="array" aca="1" ref="AX36" ca="1">SUM((AX$1&gt;='Gastos com Pessoal'!$E$7:$E$106)*(AX$1&lt;='Gastos com Pessoal'!$F$7:$F$106)*INDIRECT(CONCATENATE("'Encargos e Benefícios'!",$BV36))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Pessoal'!$AB$7:$AB$106)+1,1)))</f>
        <v>3872.5673239152006</v>
      </c>
      <c r="AY36" s="147">
        <f t="array" aca="1" ref="AY36" ca="1">SUM((AY$1&gt;='Gastos com Pessoal'!$E$7:$E$106)*(AY$1&lt;='Gastos com Pessoal'!$F$7:$F$106)*INDIRECT(CONCATENATE("'Encargos e Benefícios'!",$BV36))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Pessoal'!$AB$7:$AB$106)+1,1)))</f>
        <v>0</v>
      </c>
      <c r="AZ36" s="147">
        <f t="array" aca="1" ref="AZ36" ca="1">SUM((AZ$1&gt;='Gastos com Pessoal'!$E$7:$E$106)*(AZ$1&lt;='Gastos com Pessoal'!$F$7:$F$106)*INDIRECT(CONCATENATE("'Encargos e Benefícios'!",$BV36))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Pessoal'!$AB$7:$AB$106)+1,1)))</f>
        <v>0</v>
      </c>
      <c r="BA36" s="147">
        <f t="array" aca="1" ref="BA36" ca="1">SUM((BA$1&gt;='Gastos com Pessoal'!$E$7:$E$106)*(BA$1&lt;='Gastos com Pessoal'!$F$7:$F$106)*INDIRECT(CONCATENATE("'Encargos e Benefícios'!",$BV36))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Pessoal'!$AB$7:$AB$106)+1,1)))</f>
        <v>0</v>
      </c>
      <c r="BB36" s="147">
        <f t="array" aca="1" ref="BB36" ca="1">SUM((BB$1&gt;='Gastos com Pessoal'!$E$7:$E$106)*(BB$1&lt;='Gastos com Pessoal'!$F$7:$F$106)*INDIRECT(CONCATENATE("'Encargos e Benefícios'!",$BV36))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Pessoal'!$AB$7:$AB$106)+1,1)))</f>
        <v>0</v>
      </c>
      <c r="BC36" s="147">
        <f t="array" aca="1" ref="BC36" ca="1">SUM((BC$1&gt;='Gastos com Pessoal'!$E$7:$E$106)*(BC$1&lt;='Gastos com Pessoal'!$F$7:$F$106)*INDIRECT(CONCATENATE("'Encargos e Benefícios'!",$BV36))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Pessoal'!$AB$7:$AB$106)+1,1)))</f>
        <v>0</v>
      </c>
      <c r="BD36" s="147">
        <f t="array" aca="1" ref="BD36" ca="1">SUM((BD$1&gt;='Gastos com Pessoal'!$E$7:$E$106)*(BD$1&lt;='Gastos com Pessoal'!$F$7:$F$106)*INDIRECT(CONCATENATE("'Encargos e Benefícios'!",$BV36))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Pessoal'!$AB$7:$AB$106)+1,1)))</f>
        <v>0</v>
      </c>
      <c r="BE36" s="147">
        <f t="array" aca="1" ref="BE36" ca="1">SUM((BE$1&gt;='Gastos com Pessoal'!$E$7:$E$106)*(BE$1&lt;='Gastos com Pessoal'!$F$7:$F$106)*INDIRECT(CONCATENATE("'Encargos e Benefícios'!",$BV36))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Pessoal'!$AB$7:$AB$106)+1,1)))</f>
        <v>0</v>
      </c>
      <c r="BF36" s="147">
        <f t="array" aca="1" ref="BF36" ca="1">SUM((BF$1&gt;='Gastos com Pessoal'!$E$7:$E$106)*(BF$1&lt;='Gastos com Pessoal'!$F$7:$F$106)*INDIRECT(CONCATENATE("'Encargos e Benefícios'!",$BV36))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Pessoal'!$AB$7:$AB$106)+1,1)))</f>
        <v>0</v>
      </c>
      <c r="BG36" s="147">
        <f t="array" aca="1" ref="BG36" ca="1">SUM((BG$1&gt;='Gastos com Pessoal'!$E$7:$E$106)*(BG$1&lt;='Gastos com Pessoal'!$F$7:$F$106)*INDIRECT(CONCATENATE("'Encargos e Benefícios'!",$BV36))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Pessoal'!$AB$7:$AB$106)+1,1)))</f>
        <v>0</v>
      </c>
      <c r="BH36" s="147">
        <f t="array" aca="1" ref="BH36" ca="1">SUM((BH$1&gt;='Gastos com Pessoal'!$E$7:$E$106)*(BH$1&lt;='Gastos com Pessoal'!$F$7:$F$106)*INDIRECT(CONCATENATE("'Encargos e Benefícios'!",$BV36))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Pessoal'!$AB$7:$AB$106)+1,1)))</f>
        <v>0</v>
      </c>
      <c r="BI36" s="147">
        <f t="array" aca="1" ref="BI36" ca="1">SUM((BI$1&gt;='Gastos com Pessoal'!$E$7:$E$106)*(BI$1&lt;='Gastos com Pessoal'!$F$7:$F$106)*INDIRECT(CONCATENATE("'Encargos e Benefícios'!",$BV36))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Pessoal'!$AB$7:$AB$106)+1,1)))</f>
        <v>0</v>
      </c>
      <c r="BJ36" s="147">
        <f t="array" aca="1" ref="BJ36" ca="1">SUM((BJ$1&gt;='Gastos com Pessoal'!$E$7:$E$106)*(BJ$1&lt;='Gastos com Pessoal'!$F$7:$F$106)*INDIRECT(CONCATENATE("'Encargos e Benefícios'!",$BV36))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Pessoal'!$AB$7:$AB$106)+1,1)))</f>
        <v>0</v>
      </c>
      <c r="BK36" s="143">
        <f t="shared" ca="1" si="41"/>
        <v>156573.97483817153</v>
      </c>
      <c r="BL36" s="152">
        <f t="shared" ca="1" si="42"/>
        <v>7.4559035638945967E-3</v>
      </c>
      <c r="BU36" s="258" t="s">
        <v>169</v>
      </c>
      <c r="BV36" s="259" t="s">
        <v>212</v>
      </c>
      <c r="BW36" s="259" t="s">
        <v>213</v>
      </c>
      <c r="BX36" s="258"/>
      <c r="BY36" s="258"/>
      <c r="BZ36" s="258"/>
      <c r="CA36" s="258"/>
    </row>
    <row r="37" spans="1:85" s="98" customFormat="1" ht="23.25" customHeight="1">
      <c r="A37" s="31" t="s">
        <v>214</v>
      </c>
      <c r="B37" s="13" t="s">
        <v>215</v>
      </c>
      <c r="C37" s="147">
        <f t="array" aca="1" ref="C37" ca="1">SUM((C$1&gt;='Gastos com Pessoal'!$E$7:$E$106)*(C$1&lt;='Gastos com Pessoal'!$F$7:$F$106)*INDIRECT(CONCATENATE("'Encargos e Benefícios'!",$BV37))
*(IF('Gastos com Pessoal'!$G$7:$G$106&lt;=C$1,('Gastos com Pessoal'!$H$7:$H$106)+1,1))
*(IF('Gastos com Pessoal'!$L$7:$L$106&lt;=C$1,('Gastos com Pessoal'!$M$7:$M$106)+1,1))
*(IF('Gastos com Pessoal'!$Q$7:$Q$106&lt;=C$1,('Gastos com Pessoal'!$R$7:$R$106)+1,1))
*(IF('Gastos com Pessoal'!$V$7:$V$106&lt;=C$1,('Gastos com Pessoal'!$W$7:$W$106)+1,1))
*(IF('Gastos com Pessoal'!$AA$7:$AA$106&lt;=C$1,('Gastos com Pessoal'!$AB$7:$AB$106)+1,1))
*(IF(C$1&lt;='Gastos com Pessoal'!$BH$7:$BH$106,1,IF(MOD(C$1-'Gastos com Pessoal'!$BH$7:$BH$106+12,12)=0,12*0.1,0))))</f>
        <v>5591.6666666666661</v>
      </c>
      <c r="D37" s="147">
        <f t="array" aca="1" ref="D37" ca="1">SUM((D$1&gt;='Gastos com Pessoal'!$E$7:$E$106)*(D$1&lt;='Gastos com Pessoal'!$F$7:$F$106)*INDIRECT(CONCATENATE("'Encargos e Benefícios'!",$BV37))
*(IF('Gastos com Pessoal'!$G$7:$G$106&lt;=D$1,('Gastos com Pessoal'!$H$7:$H$106)+1,1))
*(IF('Gastos com Pessoal'!$L$7:$L$106&lt;=D$1,('Gastos com Pessoal'!$M$7:$M$106)+1,1))
*(IF('Gastos com Pessoal'!$Q$7:$Q$106&lt;=D$1,('Gastos com Pessoal'!$R$7:$R$106)+1,1))
*(IF('Gastos com Pessoal'!$V$7:$V$106&lt;=D$1,('Gastos com Pessoal'!$W$7:$W$106)+1,1))
*(IF('Gastos com Pessoal'!$AA$7:$AA$106&lt;=D$1,('Gastos com Pessoal'!$AB$7:$AB$106)+1,1))
*(IF(D$1&lt;='Gastos com Pessoal'!$BH$7:$BH$106,1,IF(MOD(D$1-'Gastos com Pessoal'!$BH$7:$BH$106+12,12)=0,12*0.1,0))))</f>
        <v>5799.9999999999991</v>
      </c>
      <c r="E37" s="147">
        <f t="array" aca="1" ref="E37" ca="1">SUM((E$1&gt;='Gastos com Pessoal'!$E$7:$E$106)*(E$1&lt;='Gastos com Pessoal'!$F$7:$F$106)*INDIRECT(CONCATENATE("'Encargos e Benefícios'!",$BV37))
*(IF('Gastos com Pessoal'!$G$7:$G$106&lt;=E$1,('Gastos com Pessoal'!$H$7:$H$106)+1,1))
*(IF('Gastos com Pessoal'!$L$7:$L$106&lt;=E$1,('Gastos com Pessoal'!$M$7:$M$106)+1,1))
*(IF('Gastos com Pessoal'!$Q$7:$Q$106&lt;=E$1,('Gastos com Pessoal'!$R$7:$R$106)+1,1))
*(IF('Gastos com Pessoal'!$V$7:$V$106&lt;=E$1,('Gastos com Pessoal'!$W$7:$W$106)+1,1))
*(IF('Gastos com Pessoal'!$AA$7:$AA$106&lt;=E$1,('Gastos com Pessoal'!$AB$7:$AB$106)+1,1))
*(IF(E$1&lt;='Gastos com Pessoal'!$BH$7:$BH$106,1,IF(MOD(E$1-'Gastos com Pessoal'!$BH$7:$BH$106+12,12)=0,12*0.1,0))))</f>
        <v>5799.9999999999991</v>
      </c>
      <c r="F37" s="147">
        <f t="array" aca="1" ref="F37" ca="1">SUM((F$1&gt;='Gastos com Pessoal'!$E$7:$E$106)*(F$1&lt;='Gastos com Pessoal'!$F$7:$F$106)*INDIRECT(CONCATENATE("'Encargos e Benefícios'!",$BV37))
*(IF('Gastos com Pessoal'!$G$7:$G$106&lt;=F$1,('Gastos com Pessoal'!$H$7:$H$106)+1,1))
*(IF('Gastos com Pessoal'!$L$7:$L$106&lt;=F$1,('Gastos com Pessoal'!$M$7:$M$106)+1,1))
*(IF('Gastos com Pessoal'!$Q$7:$Q$106&lt;=F$1,('Gastos com Pessoal'!$R$7:$R$106)+1,1))
*(IF('Gastos com Pessoal'!$V$7:$V$106&lt;=F$1,('Gastos com Pessoal'!$W$7:$W$106)+1,1))
*(IF('Gastos com Pessoal'!$AA$7:$AA$106&lt;=F$1,('Gastos com Pessoal'!$AB$7:$AB$106)+1,1))
*(IF(F$1&lt;='Gastos com Pessoal'!$BH$7:$BH$106,1,IF(MOD(F$1-'Gastos com Pessoal'!$BH$7:$BH$106+12,12)=0,12*0.1,0))))</f>
        <v>7574.9999999999991</v>
      </c>
      <c r="G37" s="147">
        <f t="array" aca="1" ref="G37" ca="1">SUM((G$1&gt;='Gastos com Pessoal'!$E$7:$E$106)*(G$1&lt;='Gastos com Pessoal'!$F$7:$F$106)*INDIRECT(CONCATENATE("'Encargos e Benefícios'!",$BV37))
*(IF('Gastos com Pessoal'!$G$7:$G$106&lt;=G$1,('Gastos com Pessoal'!$H$7:$H$106)+1,1))
*(IF('Gastos com Pessoal'!$L$7:$L$106&lt;=G$1,('Gastos com Pessoal'!$M$7:$M$106)+1,1))
*(IF('Gastos com Pessoal'!$Q$7:$Q$106&lt;=G$1,('Gastos com Pessoal'!$R$7:$R$106)+1,1))
*(IF('Gastos com Pessoal'!$V$7:$V$106&lt;=G$1,('Gastos com Pessoal'!$W$7:$W$106)+1,1))
*(IF('Gastos com Pessoal'!$AA$7:$AA$106&lt;=G$1,('Gastos com Pessoal'!$AB$7:$AB$106)+1,1))
*(IF(G$1&lt;='Gastos com Pessoal'!$BH$7:$BH$106,1,IF(MOD(G$1-'Gastos com Pessoal'!$BH$7:$BH$106+12,12)=0,12*0.1,0))))</f>
        <v>7574.9999999999991</v>
      </c>
      <c r="H37" s="147">
        <f t="array" aca="1" ref="H37" ca="1">SUM((H$1&gt;='Gastos com Pessoal'!$E$7:$E$106)*(H$1&lt;='Gastos com Pessoal'!$F$7:$F$106)*INDIRECT(CONCATENATE("'Encargos e Benefícios'!",$BV37))
*(IF('Gastos com Pessoal'!$G$7:$G$106&lt;=H$1,('Gastos com Pessoal'!$H$7:$H$106)+1,1))
*(IF('Gastos com Pessoal'!$L$7:$L$106&lt;=H$1,('Gastos com Pessoal'!$M$7:$M$106)+1,1))
*(IF('Gastos com Pessoal'!$Q$7:$Q$106&lt;=H$1,('Gastos com Pessoal'!$R$7:$R$106)+1,1))
*(IF('Gastos com Pessoal'!$V$7:$V$106&lt;=H$1,('Gastos com Pessoal'!$W$7:$W$106)+1,1))
*(IF('Gastos com Pessoal'!$AA$7:$AA$106&lt;=H$1,('Gastos com Pessoal'!$AB$7:$AB$106)+1,1))
*(IF(H$1&lt;='Gastos com Pessoal'!$BH$7:$BH$106,1,IF(MOD(H$1-'Gastos com Pessoal'!$BH$7:$BH$106+12,12)=0,12*0.1,0))))</f>
        <v>8369.67</v>
      </c>
      <c r="I37" s="147">
        <f t="array" aca="1" ref="I37" ca="1">SUM((I$1&gt;='Gastos com Pessoal'!$E$7:$E$106)*(I$1&lt;='Gastos com Pessoal'!$F$7:$F$106)*INDIRECT(CONCATENATE("'Encargos e Benefícios'!",$BV37))
*(IF('Gastos com Pessoal'!$G$7:$G$106&lt;=I$1,('Gastos com Pessoal'!$H$7:$H$106)+1,1))
*(IF('Gastos com Pessoal'!$L$7:$L$106&lt;=I$1,('Gastos com Pessoal'!$M$7:$M$106)+1,1))
*(IF('Gastos com Pessoal'!$Q$7:$Q$106&lt;=I$1,('Gastos com Pessoal'!$R$7:$R$106)+1,1))
*(IF('Gastos com Pessoal'!$V$7:$V$106&lt;=I$1,('Gastos com Pessoal'!$W$7:$W$106)+1,1))
*(IF('Gastos com Pessoal'!$AA$7:$AA$106&lt;=I$1,('Gastos com Pessoal'!$AB$7:$AB$106)+1,1))
*(IF(I$1&lt;='Gastos com Pessoal'!$BH$7:$BH$106,1,IF(MOD(I$1-'Gastos com Pessoal'!$BH$7:$BH$106+12,12)=0,12*0.1,0))))</f>
        <v>8369.67</v>
      </c>
      <c r="J37" s="147">
        <f t="array" aca="1" ref="J37" ca="1">SUM((J$1&gt;='Gastos com Pessoal'!$E$7:$E$106)*(J$1&lt;='Gastos com Pessoal'!$F$7:$F$106)*INDIRECT(CONCATENATE("'Encargos e Benefícios'!",$BV37))
*(IF('Gastos com Pessoal'!$G$7:$G$106&lt;=J$1,('Gastos com Pessoal'!$H$7:$H$106)+1,1))
*(IF('Gastos com Pessoal'!$L$7:$L$106&lt;=J$1,('Gastos com Pessoal'!$M$7:$M$106)+1,1))
*(IF('Gastos com Pessoal'!$Q$7:$Q$106&lt;=J$1,('Gastos com Pessoal'!$R$7:$R$106)+1,1))
*(IF('Gastos com Pessoal'!$V$7:$V$106&lt;=J$1,('Gastos com Pessoal'!$W$7:$W$106)+1,1))
*(IF('Gastos com Pessoal'!$AA$7:$AA$106&lt;=J$1,('Gastos com Pessoal'!$AB$7:$AB$106)+1,1))
*(IF(J$1&lt;='Gastos com Pessoal'!$BH$7:$BH$106,1,IF(MOD(J$1-'Gastos com Pessoal'!$BH$7:$BH$106+12,12)=0,12*0.1,0))))</f>
        <v>9039.2435999999998</v>
      </c>
      <c r="K37" s="147">
        <f t="array" aca="1" ref="K37" ca="1">SUM((K$1&gt;='Gastos com Pessoal'!$E$7:$E$106)*(K$1&lt;='Gastos com Pessoal'!$F$7:$F$106)*INDIRECT(CONCATENATE("'Encargos e Benefícios'!",$BV37))
*(IF('Gastos com Pessoal'!$G$7:$G$106&lt;=K$1,('Gastos com Pessoal'!$H$7:$H$106)+1,1))
*(IF('Gastos com Pessoal'!$L$7:$L$106&lt;=K$1,('Gastos com Pessoal'!$M$7:$M$106)+1,1))
*(IF('Gastos com Pessoal'!$Q$7:$Q$106&lt;=K$1,('Gastos com Pessoal'!$R$7:$R$106)+1,1))
*(IF('Gastos com Pessoal'!$V$7:$V$106&lt;=K$1,('Gastos com Pessoal'!$W$7:$W$106)+1,1))
*(IF('Gastos com Pessoal'!$AA$7:$AA$106&lt;=K$1,('Gastos com Pessoal'!$AB$7:$AB$106)+1,1))
*(IF(K$1&lt;='Gastos com Pessoal'!$BH$7:$BH$106,1,IF(MOD(K$1-'Gastos com Pessoal'!$BH$7:$BH$106+12,12)=0,12*0.1,0))))</f>
        <v>9039.2435999999998</v>
      </c>
      <c r="L37" s="147">
        <f t="array" aca="1" ref="L37" ca="1">SUM((L$1&gt;='Gastos com Pessoal'!$E$7:$E$106)*(L$1&lt;='Gastos com Pessoal'!$F$7:$F$106)*INDIRECT(CONCATENATE("'Encargos e Benefícios'!",$BV37))
*(IF('Gastos com Pessoal'!$G$7:$G$106&lt;=L$1,('Gastos com Pessoal'!$H$7:$H$106)+1,1))
*(IF('Gastos com Pessoal'!$L$7:$L$106&lt;=L$1,('Gastos com Pessoal'!$M$7:$M$106)+1,1))
*(IF('Gastos com Pessoal'!$Q$7:$Q$106&lt;=L$1,('Gastos com Pessoal'!$R$7:$R$106)+1,1))
*(IF('Gastos com Pessoal'!$V$7:$V$106&lt;=L$1,('Gastos com Pessoal'!$W$7:$W$106)+1,1))
*(IF('Gastos com Pessoal'!$AA$7:$AA$106&lt;=L$1,('Gastos com Pessoal'!$AB$7:$AB$106)+1,1))
*(IF(L$1&lt;='Gastos com Pessoal'!$BH$7:$BH$106,1,IF(MOD(L$1-'Gastos com Pessoal'!$BH$7:$BH$106+12,12)=0,12*0.1,0))))</f>
        <v>9039.2435999999998</v>
      </c>
      <c r="M37" s="147">
        <f t="array" aca="1" ref="M37" ca="1">SUM((M$1&gt;='Gastos com Pessoal'!$E$7:$E$106)*(M$1&lt;='Gastos com Pessoal'!$F$7:$F$106)*INDIRECT(CONCATENATE("'Encargos e Benefícios'!",$BV37))
*(IF('Gastos com Pessoal'!$G$7:$G$106&lt;=M$1,('Gastos com Pessoal'!$H$7:$H$106)+1,1))
*(IF('Gastos com Pessoal'!$L$7:$L$106&lt;=M$1,('Gastos com Pessoal'!$M$7:$M$106)+1,1))
*(IF('Gastos com Pessoal'!$Q$7:$Q$106&lt;=M$1,('Gastos com Pessoal'!$R$7:$R$106)+1,1))
*(IF('Gastos com Pessoal'!$V$7:$V$106&lt;=M$1,('Gastos com Pessoal'!$W$7:$W$106)+1,1))
*(IF('Gastos com Pessoal'!$AA$7:$AA$106&lt;=M$1,('Gastos com Pessoal'!$AB$7:$AB$106)+1,1))
*(IF(M$1&lt;='Gastos com Pessoal'!$BH$7:$BH$106,1,IF(MOD(M$1-'Gastos com Pessoal'!$BH$7:$BH$106+12,12)=0,12*0.1,0))))</f>
        <v>9039.2435999999998</v>
      </c>
      <c r="N37" s="147">
        <f t="array" aca="1" ref="N37" ca="1">SUM((N$1&gt;='Gastos com Pessoal'!$E$7:$E$106)*(N$1&lt;='Gastos com Pessoal'!$F$7:$F$106)*INDIRECT(CONCATENATE("'Encargos e Benefícios'!",$BV37))
*(IF('Gastos com Pessoal'!$G$7:$G$106&lt;=N$1,('Gastos com Pessoal'!$H$7:$H$106)+1,1))
*(IF('Gastos com Pessoal'!$L$7:$L$106&lt;=N$1,('Gastos com Pessoal'!$M$7:$M$106)+1,1))
*(IF('Gastos com Pessoal'!$Q$7:$Q$106&lt;=N$1,('Gastos com Pessoal'!$R$7:$R$106)+1,1))
*(IF('Gastos com Pessoal'!$V$7:$V$106&lt;=N$1,('Gastos com Pessoal'!$W$7:$W$106)+1,1))
*(IF('Gastos com Pessoal'!$AA$7:$AA$106&lt;=N$1,('Gastos com Pessoal'!$AB$7:$AB$106)+1,1))
*(IF(N$1&lt;='Gastos com Pessoal'!$BH$7:$BH$106,1,IF(MOD(N$1-'Gastos com Pessoal'!$BH$7:$BH$106+12,12)=0,12*0.1,0))))</f>
        <v>9039.2435999999998</v>
      </c>
      <c r="O37" s="147">
        <f t="array" aca="1" ref="O37" ca="1">SUM((O$1&gt;='Gastos com Pessoal'!$E$7:$E$106)*(O$1&lt;='Gastos com Pessoal'!$F$7:$F$106)*INDIRECT(CONCATENATE("'Encargos e Benefícios'!",$BV37))
*(IF('Gastos com Pessoal'!$G$7:$G$106&lt;=O$1,('Gastos com Pessoal'!$H$7:$H$106)+1,1))
*(IF('Gastos com Pessoal'!$L$7:$L$106&lt;=O$1,('Gastos com Pessoal'!$M$7:$M$106)+1,1))
*(IF('Gastos com Pessoal'!$Q$7:$Q$106&lt;=O$1,('Gastos com Pessoal'!$R$7:$R$106)+1,1))
*(IF('Gastos com Pessoal'!$V$7:$V$106&lt;=O$1,('Gastos com Pessoal'!$W$7:$W$106)+1,1))
*(IF('Gastos com Pessoal'!$AA$7:$AA$106&lt;=O$1,('Gastos com Pessoal'!$AB$7:$AB$106)+1,1))
*(IF(O$1&lt;='Gastos com Pessoal'!$BH$7:$BH$106,1,IF(MOD(O$1-'Gastos com Pessoal'!$BH$7:$BH$106+12,12)=0,12*0.1,0))))</f>
        <v>3000.2435999999998</v>
      </c>
      <c r="P37" s="147">
        <f t="array" aca="1" ref="P37" ca="1">SUM((P$1&gt;='Gastos com Pessoal'!$E$7:$E$106)*(P$1&lt;='Gastos com Pessoal'!$F$7:$F$106)*INDIRECT(CONCATENATE("'Encargos e Benefícios'!",$BV37))
*(IF('Gastos com Pessoal'!$G$7:$G$106&lt;=P$1,('Gastos com Pessoal'!$H$7:$H$106)+1,1))
*(IF('Gastos com Pessoal'!$L$7:$L$106&lt;=P$1,('Gastos com Pessoal'!$M$7:$M$106)+1,1))
*(IF('Gastos com Pessoal'!$Q$7:$Q$106&lt;=P$1,('Gastos com Pessoal'!$R$7:$R$106)+1,1))
*(IF('Gastos com Pessoal'!$V$7:$V$106&lt;=P$1,('Gastos com Pessoal'!$W$7:$W$106)+1,1))
*(IF('Gastos com Pessoal'!$AA$7:$AA$106&lt;=P$1,('Gastos com Pessoal'!$AB$7:$AB$106)+1,1))
*(IF(P$1&lt;='Gastos com Pessoal'!$BH$7:$BH$106,1,IF(MOD(P$1-'Gastos com Pessoal'!$BH$7:$BH$106+12,12)=0,12*0.1,0))))</f>
        <v>2775.2435999999998</v>
      </c>
      <c r="Q37" s="147">
        <f t="array" aca="1" ref="Q37" ca="1">SUM((Q$1&gt;='Gastos com Pessoal'!$E$7:$E$106)*(Q$1&lt;='Gastos com Pessoal'!$F$7:$F$106)*INDIRECT(CONCATENATE("'Encargos e Benefícios'!",$BV37))
*(IF('Gastos com Pessoal'!$G$7:$G$106&lt;=Q$1,('Gastos com Pessoal'!$H$7:$H$106)+1,1))
*(IF('Gastos com Pessoal'!$L$7:$L$106&lt;=Q$1,('Gastos com Pessoal'!$M$7:$M$106)+1,1))
*(IF('Gastos com Pessoal'!$Q$7:$Q$106&lt;=Q$1,('Gastos com Pessoal'!$R$7:$R$106)+1,1))
*(IF('Gastos com Pessoal'!$V$7:$V$106&lt;=Q$1,('Gastos com Pessoal'!$W$7:$W$106)+1,1))
*(IF('Gastos com Pessoal'!$AA$7:$AA$106&lt;=Q$1,('Gastos com Pessoal'!$AB$7:$AB$106)+1,1))
*(IF(Q$1&lt;='Gastos com Pessoal'!$BH$7:$BH$106,1,IF(MOD(Q$1-'Gastos com Pessoal'!$BH$7:$BH$106+12,12)=0,12*0.1,0))))</f>
        <v>2775.2435999999998</v>
      </c>
      <c r="R37" s="147">
        <f t="array" aca="1" ref="R37" ca="1">SUM((R$1&gt;='Gastos com Pessoal'!$E$7:$E$106)*(R$1&lt;='Gastos com Pessoal'!$F$7:$F$106)*INDIRECT(CONCATENATE("'Encargos e Benefícios'!",$BV37))
*(IF('Gastos com Pessoal'!$G$7:$G$106&lt;=R$1,('Gastos com Pessoal'!$H$7:$H$106)+1,1))
*(IF('Gastos com Pessoal'!$L$7:$L$106&lt;=R$1,('Gastos com Pessoal'!$M$7:$M$106)+1,1))
*(IF('Gastos com Pessoal'!$Q$7:$Q$106&lt;=R$1,('Gastos com Pessoal'!$R$7:$R$106)+1,1))
*(IF('Gastos com Pessoal'!$V$7:$V$106&lt;=R$1,('Gastos com Pessoal'!$W$7:$W$106)+1,1))
*(IF('Gastos com Pessoal'!$AA$7:$AA$106&lt;=R$1,('Gastos com Pessoal'!$AB$7:$AB$106)+1,1))
*(IF(R$1&lt;='Gastos com Pessoal'!$BH$7:$BH$106,1,IF(MOD(R$1-'Gastos com Pessoal'!$BH$7:$BH$106+12,12)=0,12*0.1,0))))</f>
        <v>858.24360000000001</v>
      </c>
      <c r="S37" s="147">
        <f t="array" aca="1" ref="S37" ca="1">SUM((S$1&gt;='Gastos com Pessoal'!$E$7:$E$106)*(S$1&lt;='Gastos com Pessoal'!$F$7:$F$106)*INDIRECT(CONCATENATE("'Encargos e Benefícios'!",$BV37))
*(IF('Gastos com Pessoal'!$G$7:$G$106&lt;=S$1,('Gastos com Pessoal'!$H$7:$H$106)+1,1))
*(IF('Gastos com Pessoal'!$L$7:$L$106&lt;=S$1,('Gastos com Pessoal'!$M$7:$M$106)+1,1))
*(IF('Gastos com Pessoal'!$Q$7:$Q$106&lt;=S$1,('Gastos com Pessoal'!$R$7:$R$106)+1,1))
*(IF('Gastos com Pessoal'!$V$7:$V$106&lt;=S$1,('Gastos com Pessoal'!$W$7:$W$106)+1,1))
*(IF('Gastos com Pessoal'!$AA$7:$AA$106&lt;=S$1,('Gastos com Pessoal'!$AB$7:$AB$106)+1,1))
*(IF(S$1&lt;='Gastos com Pessoal'!$BH$7:$BH$106,1,IF(MOD(S$1-'Gastos com Pessoal'!$BH$7:$BH$106+12,12)=0,12*0.1,0))))</f>
        <v>858.24360000000001</v>
      </c>
      <c r="T37" s="147">
        <f t="array" aca="1" ref="T37" ca="1">SUM((T$1&gt;='Gastos com Pessoal'!$E$7:$E$106)*(T$1&lt;='Gastos com Pessoal'!$F$7:$F$106)*INDIRECT(CONCATENATE("'Encargos e Benefícios'!",$BV37))
*(IF('Gastos com Pessoal'!$G$7:$G$106&lt;=T$1,('Gastos com Pessoal'!$H$7:$H$106)+1,1))
*(IF('Gastos com Pessoal'!$L$7:$L$106&lt;=T$1,('Gastos com Pessoal'!$M$7:$M$106)+1,1))
*(IF('Gastos com Pessoal'!$Q$7:$Q$106&lt;=T$1,('Gastos com Pessoal'!$R$7:$R$106)+1,1))
*(IF('Gastos com Pessoal'!$V$7:$V$106&lt;=T$1,('Gastos com Pessoal'!$W$7:$W$106)+1,1))
*(IF('Gastos com Pessoal'!$AA$7:$AA$106&lt;=T$1,('Gastos com Pessoal'!$AB$7:$AB$106)+1,1))
*(IF(T$1&lt;='Gastos com Pessoal'!$BH$7:$BH$106,1,IF(MOD(T$1-'Gastos com Pessoal'!$BH$7:$BH$106+12,12)=0,12*0.1,0))))</f>
        <v>0</v>
      </c>
      <c r="U37" s="147">
        <f t="array" aca="1" ref="U37" ca="1">SUM((U$1&gt;='Gastos com Pessoal'!$E$7:$E$106)*(U$1&lt;='Gastos com Pessoal'!$F$7:$F$106)*INDIRECT(CONCATENATE("'Encargos e Benefícios'!",$BV37))
*(IF('Gastos com Pessoal'!$G$7:$G$106&lt;=U$1,('Gastos com Pessoal'!$H$7:$H$106)+1,1))
*(IF('Gastos com Pessoal'!$L$7:$L$106&lt;=U$1,('Gastos com Pessoal'!$M$7:$M$106)+1,1))
*(IF('Gastos com Pessoal'!$Q$7:$Q$106&lt;=U$1,('Gastos com Pessoal'!$R$7:$R$106)+1,1))
*(IF('Gastos com Pessoal'!$V$7:$V$106&lt;=U$1,('Gastos com Pessoal'!$W$7:$W$106)+1,1))
*(IF('Gastos com Pessoal'!$AA$7:$AA$106&lt;=U$1,('Gastos com Pessoal'!$AB$7:$AB$106)+1,1))
*(IF(U$1&lt;='Gastos com Pessoal'!$BH$7:$BH$106,1,IF(MOD(U$1-'Gastos com Pessoal'!$BH$7:$BH$106+12,12)=0,12*0.1,0))))</f>
        <v>0</v>
      </c>
      <c r="V37" s="147">
        <f t="array" aca="1" ref="V37" ca="1">SUM((V$1&gt;='Gastos com Pessoal'!$E$7:$E$106)*(V$1&lt;='Gastos com Pessoal'!$F$7:$F$106)*INDIRECT(CONCATENATE("'Encargos e Benefícios'!",$BV37))
*(IF('Gastos com Pessoal'!$G$7:$G$106&lt;=V$1,('Gastos com Pessoal'!$H$7:$H$106)+1,1))
*(IF('Gastos com Pessoal'!$L$7:$L$106&lt;=V$1,('Gastos com Pessoal'!$M$7:$M$106)+1,1))
*(IF('Gastos com Pessoal'!$Q$7:$Q$106&lt;=V$1,('Gastos com Pessoal'!$R$7:$R$106)+1,1))
*(IF('Gastos com Pessoal'!$V$7:$V$106&lt;=V$1,('Gastos com Pessoal'!$W$7:$W$106)+1,1))
*(IF('Gastos com Pessoal'!$AA$7:$AA$106&lt;=V$1,('Gastos com Pessoal'!$AB$7:$AB$106)+1,1))
*(IF(V$1&lt;='Gastos com Pessoal'!$BH$7:$BH$106,1,IF(MOD(V$1-'Gastos com Pessoal'!$BH$7:$BH$106+12,12)=0,12*0.1,0))))</f>
        <v>0</v>
      </c>
      <c r="W37" s="147">
        <f t="array" aca="1" ref="W37" ca="1">SUM((W$1&gt;='Gastos com Pessoal'!$E$7:$E$106)*(W$1&lt;='Gastos com Pessoal'!$F$7:$F$106)*INDIRECT(CONCATENATE("'Encargos e Benefícios'!",$BV37))
*(IF('Gastos com Pessoal'!$G$7:$G$106&lt;=W$1,('Gastos com Pessoal'!$H$7:$H$106)+1,1))
*(IF('Gastos com Pessoal'!$L$7:$L$106&lt;=W$1,('Gastos com Pessoal'!$M$7:$M$106)+1,1))
*(IF('Gastos com Pessoal'!$Q$7:$Q$106&lt;=W$1,('Gastos com Pessoal'!$R$7:$R$106)+1,1))
*(IF('Gastos com Pessoal'!$V$7:$V$106&lt;=W$1,('Gastos com Pessoal'!$W$7:$W$106)+1,1))
*(IF('Gastos com Pessoal'!$AA$7:$AA$106&lt;=W$1,('Gastos com Pessoal'!$AB$7:$AB$106)+1,1))
*(IF(W$1&lt;='Gastos com Pessoal'!$BH$7:$BH$106,1,IF(MOD(W$1-'Gastos com Pessoal'!$BH$7:$BH$106+12,12)=0,12*0.1,0))))</f>
        <v>0</v>
      </c>
      <c r="X37" s="147">
        <f t="array" aca="1" ref="X37" ca="1">SUM((X$1&gt;='Gastos com Pessoal'!$E$7:$E$106)*(X$1&lt;='Gastos com Pessoal'!$F$7:$F$106)*INDIRECT(CONCATENATE("'Encargos e Benefícios'!",$BV37))
*(IF('Gastos com Pessoal'!$G$7:$G$106&lt;=X$1,('Gastos com Pessoal'!$H$7:$H$106)+1,1))
*(IF('Gastos com Pessoal'!$L$7:$L$106&lt;=X$1,('Gastos com Pessoal'!$M$7:$M$106)+1,1))
*(IF('Gastos com Pessoal'!$Q$7:$Q$106&lt;=X$1,('Gastos com Pessoal'!$R$7:$R$106)+1,1))
*(IF('Gastos com Pessoal'!$V$7:$V$106&lt;=X$1,('Gastos com Pessoal'!$W$7:$W$106)+1,1))
*(IF('Gastos com Pessoal'!$AA$7:$AA$106&lt;=X$1,('Gastos com Pessoal'!$AB$7:$AB$106)+1,1))
*(IF(X$1&lt;='Gastos com Pessoal'!$BH$7:$BH$106,1,IF(MOD(X$1-'Gastos com Pessoal'!$BH$7:$BH$106+12,12)=0,12*0.1,0))))</f>
        <v>758.11518000000012</v>
      </c>
      <c r="Y37" s="147">
        <f t="array" aca="1" ref="Y37" ca="1">SUM((Y$1&gt;='Gastos com Pessoal'!$E$7:$E$106)*(Y$1&lt;='Gastos com Pessoal'!$F$7:$F$106)*INDIRECT(CONCATENATE("'Encargos e Benefícios'!",$BV37))
*(IF('Gastos com Pessoal'!$G$7:$G$106&lt;=Y$1,('Gastos com Pessoal'!$H$7:$H$106)+1,1))
*(IF('Gastos com Pessoal'!$L$7:$L$106&lt;=Y$1,('Gastos com Pessoal'!$M$7:$M$106)+1,1))
*(IF('Gastos com Pessoal'!$Q$7:$Q$106&lt;=Y$1,('Gastos com Pessoal'!$R$7:$R$106)+1,1))
*(IF('Gastos com Pessoal'!$V$7:$V$106&lt;=Y$1,('Gastos com Pessoal'!$W$7:$W$106)+1,1))
*(IF('Gastos com Pessoal'!$AA$7:$AA$106&lt;=Y$1,('Gastos com Pessoal'!$AB$7:$AB$106)+1,1))
*(IF(Y$1&lt;='Gastos com Pessoal'!$BH$7:$BH$106,1,IF(MOD(Y$1-'Gastos com Pessoal'!$BH$7:$BH$106+12,12)=0,12*0.1,0))))</f>
        <v>758.11518000000012</v>
      </c>
      <c r="Z37" s="147">
        <f t="array" aca="1" ref="Z37" ca="1">SUM((Z$1&gt;='Gastos com Pessoal'!$E$7:$E$106)*(Z$1&lt;='Gastos com Pessoal'!$F$7:$F$106)*INDIRECT(CONCATENATE("'Encargos e Benefícios'!",$BV37))
*(IF('Gastos com Pessoal'!$G$7:$G$106&lt;=Z$1,('Gastos com Pessoal'!$H$7:$H$106)+1,1))
*(IF('Gastos com Pessoal'!$L$7:$L$106&lt;=Z$1,('Gastos com Pessoal'!$M$7:$M$106)+1,1))
*(IF('Gastos com Pessoal'!$Q$7:$Q$106&lt;=Z$1,('Gastos com Pessoal'!$R$7:$R$106)+1,1))
*(IF('Gastos com Pessoal'!$V$7:$V$106&lt;=Z$1,('Gastos com Pessoal'!$W$7:$W$106)+1,1))
*(IF('Gastos com Pessoal'!$AA$7:$AA$106&lt;=Z$1,('Gastos com Pessoal'!$AB$7:$AB$106)+1,1))
*(IF(Z$1&lt;='Gastos com Pessoal'!$BH$7:$BH$106,1,IF(MOD(Z$1-'Gastos com Pessoal'!$BH$7:$BH$106+12,12)=0,12*0.1,0))))</f>
        <v>8439.7231800000009</v>
      </c>
      <c r="AA37" s="147">
        <f t="array" aca="1" ref="AA37" ca="1">SUM((AA$1&gt;='Gastos com Pessoal'!$E$7:$E$106)*(AA$1&lt;='Gastos com Pessoal'!$F$7:$F$106)*INDIRECT(CONCATENATE("'Encargos e Benefícios'!",$BV37))
*(IF('Gastos com Pessoal'!$G$7:$G$106&lt;=AA$1,('Gastos com Pessoal'!$H$7:$H$106)+1,1))
*(IF('Gastos com Pessoal'!$L$7:$L$106&lt;=AA$1,('Gastos com Pessoal'!$M$7:$M$106)+1,1))
*(IF('Gastos com Pessoal'!$Q$7:$Q$106&lt;=AA$1,('Gastos com Pessoal'!$R$7:$R$106)+1,1))
*(IF('Gastos com Pessoal'!$V$7:$V$106&lt;=AA$1,('Gastos com Pessoal'!$W$7:$W$106)+1,1))
*(IF('Gastos com Pessoal'!$AA$7:$AA$106&lt;=AA$1,('Gastos com Pessoal'!$AB$7:$AB$106)+1,1))
*(IF(AA$1&lt;='Gastos com Pessoal'!$BH$7:$BH$106,1,IF(MOD(AA$1-'Gastos com Pessoal'!$BH$7:$BH$106+12,12)=0,12*0.1,0))))</f>
        <v>1044.3151800000003</v>
      </c>
      <c r="AB37" s="147">
        <f t="array" aca="1" ref="AB37" ca="1">SUM((AB$1&gt;='Gastos com Pessoal'!$E$7:$E$106)*(AB$1&lt;='Gastos com Pessoal'!$F$7:$F$106)*INDIRECT(CONCATENATE("'Encargos e Benefícios'!",$BV37))
*(IF('Gastos com Pessoal'!$G$7:$G$106&lt;=AB$1,('Gastos com Pessoal'!$H$7:$H$106)+1,1))
*(IF('Gastos com Pessoal'!$L$7:$L$106&lt;=AB$1,('Gastos com Pessoal'!$M$7:$M$106)+1,1))
*(IF('Gastos com Pessoal'!$Q$7:$Q$106&lt;=AB$1,('Gastos com Pessoal'!$R$7:$R$106)+1,1))
*(IF('Gastos com Pessoal'!$V$7:$V$106&lt;=AB$1,('Gastos com Pessoal'!$W$7:$W$106)+1,1))
*(IF('Gastos com Pessoal'!$AA$7:$AA$106&lt;=AB$1,('Gastos com Pessoal'!$AB$7:$AB$106)+1,1))
*(IF(AB$1&lt;='Gastos com Pessoal'!$BH$7:$BH$106,1,IF(MOD(AB$1-'Gastos com Pessoal'!$BH$7:$BH$106+12,12)=0,12*0.1,0))))</f>
        <v>758.11518000000012</v>
      </c>
      <c r="AC37" s="147">
        <f t="array" aca="1" ref="AC37" ca="1">SUM((AC$1&gt;='Gastos com Pessoal'!$E$7:$E$106)*(AC$1&lt;='Gastos com Pessoal'!$F$7:$F$106)*INDIRECT(CONCATENATE("'Encargos e Benefícios'!",$BV37))
*(IF('Gastos com Pessoal'!$G$7:$G$106&lt;=AC$1,('Gastos com Pessoal'!$H$7:$H$106)+1,1))
*(IF('Gastos com Pessoal'!$L$7:$L$106&lt;=AC$1,('Gastos com Pessoal'!$M$7:$M$106)+1,1))
*(IF('Gastos com Pessoal'!$Q$7:$Q$106&lt;=AC$1,('Gastos com Pessoal'!$R$7:$R$106)+1,1))
*(IF('Gastos com Pessoal'!$V$7:$V$106&lt;=AC$1,('Gastos com Pessoal'!$W$7:$W$106)+1,1))
*(IF('Gastos com Pessoal'!$AA$7:$AA$106&lt;=AC$1,('Gastos com Pessoal'!$AB$7:$AB$106)+1,1))
*(IF(AC$1&lt;='Gastos com Pessoal'!$BH$7:$BH$106,1,IF(MOD(AC$1-'Gastos com Pessoal'!$BH$7:$BH$106+12,12)=0,12*0.1,0))))</f>
        <v>3196.5391800000007</v>
      </c>
      <c r="AD37" s="147">
        <f t="array" aca="1" ref="AD37" ca="1">SUM((AD$1&gt;='Gastos com Pessoal'!$E$7:$E$106)*(AD$1&lt;='Gastos com Pessoal'!$F$7:$F$106)*INDIRECT(CONCATENATE("'Encargos e Benefícios'!",$BV37))
*(IF('Gastos com Pessoal'!$G$7:$G$106&lt;=AD$1,('Gastos com Pessoal'!$H$7:$H$106)+1,1))
*(IF('Gastos com Pessoal'!$L$7:$L$106&lt;=AD$1,('Gastos com Pessoal'!$M$7:$M$106)+1,1))
*(IF('Gastos com Pessoal'!$Q$7:$Q$106&lt;=AD$1,('Gastos com Pessoal'!$R$7:$R$106)+1,1))
*(IF('Gastos com Pessoal'!$V$7:$V$106&lt;=AD$1,('Gastos com Pessoal'!$W$7:$W$106)+1,1))
*(IF('Gastos com Pessoal'!$AA$7:$AA$106&lt;=AD$1,('Gastos com Pessoal'!$AB$7:$AB$106)+1,1))
*(IF(AD$1&lt;='Gastos com Pessoal'!$BH$7:$BH$106,1,IF(MOD(AD$1-'Gastos com Pessoal'!$BH$7:$BH$106+12,12)=0,12*0.1,0))))</f>
        <v>758.11518000000012</v>
      </c>
      <c r="AE37" s="147">
        <f t="array" aca="1" ref="AE37" ca="1">SUM((AE$1&gt;='Gastos com Pessoal'!$E$7:$E$106)*(AE$1&lt;='Gastos com Pessoal'!$F$7:$F$106)*INDIRECT(CONCATENATE("'Encargos e Benefícios'!",$BV37))
*(IF('Gastos com Pessoal'!$G$7:$G$106&lt;=AE$1,('Gastos com Pessoal'!$H$7:$H$106)+1,1))
*(IF('Gastos com Pessoal'!$L$7:$L$106&lt;=AE$1,('Gastos com Pessoal'!$M$7:$M$106)+1,1))
*(IF('Gastos com Pessoal'!$Q$7:$Q$106&lt;=AE$1,('Gastos com Pessoal'!$R$7:$R$106)+1,1))
*(IF('Gastos com Pessoal'!$V$7:$V$106&lt;=AE$1,('Gastos com Pessoal'!$W$7:$W$106)+1,1))
*(IF('Gastos com Pessoal'!$AA$7:$AA$106&lt;=AE$1,('Gastos com Pessoal'!$AB$7:$AB$106)+1,1))
*(IF(AE$1&lt;='Gastos com Pessoal'!$BH$7:$BH$106,1,IF(MOD(AE$1-'Gastos com Pessoal'!$BH$7:$BH$106+12,12)=0,12*0.1,0))))</f>
        <v>1849.8010392000006</v>
      </c>
      <c r="AF37" s="147">
        <f t="array" aca="1" ref="AF37" ca="1">SUM((AF$1&gt;='Gastos com Pessoal'!$E$7:$E$106)*(AF$1&lt;='Gastos com Pessoal'!$F$7:$F$106)*INDIRECT(CONCATENATE("'Encargos e Benefícios'!",$BV37))
*(IF('Gastos com Pessoal'!$G$7:$G$106&lt;=AF$1,('Gastos com Pessoal'!$H$7:$H$106)+1,1))
*(IF('Gastos com Pessoal'!$L$7:$L$106&lt;=AF$1,('Gastos com Pessoal'!$M$7:$M$106)+1,1))
*(IF('Gastos com Pessoal'!$Q$7:$Q$106&lt;=AF$1,('Gastos com Pessoal'!$R$7:$R$106)+1,1))
*(IF('Gastos com Pessoal'!$V$7:$V$106&lt;=AF$1,('Gastos com Pessoal'!$W$7:$W$106)+1,1))
*(IF('Gastos com Pessoal'!$AA$7:$AA$106&lt;=AF$1,('Gastos com Pessoal'!$AB$7:$AB$106)+1,1))
*(IF(AF$1&lt;='Gastos com Pessoal'!$BH$7:$BH$106,1,IF(MOD(AF$1-'Gastos com Pessoal'!$BH$7:$BH$106+12,12)=0,12*0.1,0))))</f>
        <v>758.11518000000012</v>
      </c>
      <c r="AG37" s="147">
        <f t="array" aca="1" ref="AG37" ca="1">SUM((AG$1&gt;='Gastos com Pessoal'!$E$7:$E$106)*(AG$1&lt;='Gastos com Pessoal'!$F$7:$F$106)*INDIRECT(CONCATENATE("'Encargos e Benefícios'!",$BV37))
*(IF('Gastos com Pessoal'!$G$7:$G$106&lt;=AG$1,('Gastos com Pessoal'!$H$7:$H$106)+1,1))
*(IF('Gastos com Pessoal'!$L$7:$L$106&lt;=AG$1,('Gastos com Pessoal'!$M$7:$M$106)+1,1))
*(IF('Gastos com Pessoal'!$Q$7:$Q$106&lt;=AG$1,('Gastos com Pessoal'!$R$7:$R$106)+1,1))
*(IF('Gastos com Pessoal'!$V$7:$V$106&lt;=AG$1,('Gastos com Pessoal'!$W$7:$W$106)+1,1))
*(IF('Gastos com Pessoal'!$AA$7:$AA$106&lt;=AG$1,('Gastos com Pessoal'!$AB$7:$AB$106)+1,1))
*(IF(AG$1&lt;='Gastos com Pessoal'!$BH$7:$BH$106,1,IF(MOD(AG$1-'Gastos com Pessoal'!$BH$7:$BH$106+12,12)=0,12*0.1,0))))</f>
        <v>758.11518000000012</v>
      </c>
      <c r="AH37" s="147">
        <f t="array" aca="1" ref="AH37" ca="1">SUM((AH$1&gt;='Gastos com Pessoal'!$E$7:$E$106)*(AH$1&lt;='Gastos com Pessoal'!$F$7:$F$106)*INDIRECT(CONCATENATE("'Encargos e Benefícios'!",$BV37))
*(IF('Gastos com Pessoal'!$G$7:$G$106&lt;=AH$1,('Gastos com Pessoal'!$H$7:$H$106)+1,1))
*(IF('Gastos com Pessoal'!$L$7:$L$106&lt;=AH$1,('Gastos com Pessoal'!$M$7:$M$106)+1,1))
*(IF('Gastos com Pessoal'!$Q$7:$Q$106&lt;=AH$1,('Gastos com Pessoal'!$R$7:$R$106)+1,1))
*(IF('Gastos com Pessoal'!$V$7:$V$106&lt;=AH$1,('Gastos com Pessoal'!$W$7:$W$106)+1,1))
*(IF('Gastos com Pessoal'!$AA$7:$AA$106&lt;=AH$1,('Gastos com Pessoal'!$AB$7:$AB$106)+1,1))
*(IF(AH$1&lt;='Gastos com Pessoal'!$BH$7:$BH$106,1,IF(MOD(AH$1-'Gastos com Pessoal'!$BH$7:$BH$106+12,12)=0,12*0.1,0))))</f>
        <v>803.60209080000016</v>
      </c>
      <c r="AI37" s="147">
        <f t="array" aca="1" ref="AI37" ca="1">SUM((AI$1&gt;='Gastos com Pessoal'!$E$7:$E$106)*(AI$1&lt;='Gastos com Pessoal'!$F$7:$F$106)*INDIRECT(CONCATENATE("'Encargos e Benefícios'!",$BV37))
*(IF('Gastos com Pessoal'!$G$7:$G$106&lt;=AI$1,('Gastos com Pessoal'!$H$7:$H$106)+1,1))
*(IF('Gastos com Pessoal'!$L$7:$L$106&lt;=AI$1,('Gastos com Pessoal'!$M$7:$M$106)+1,1))
*(IF('Gastos com Pessoal'!$Q$7:$Q$106&lt;=AI$1,('Gastos com Pessoal'!$R$7:$R$106)+1,1))
*(IF('Gastos com Pessoal'!$V$7:$V$106&lt;=AI$1,('Gastos com Pessoal'!$W$7:$W$106)+1,1))
*(IF('Gastos com Pessoal'!$AA$7:$AA$106&lt;=AI$1,('Gastos com Pessoal'!$AB$7:$AB$106)+1,1))
*(IF(AI$1&lt;='Gastos com Pessoal'!$BH$7:$BH$106,1,IF(MOD(AI$1-'Gastos com Pessoal'!$BH$7:$BH$106+12,12)=0,12*0.1,0))))</f>
        <v>803.60209080000016</v>
      </c>
      <c r="AJ37" s="147">
        <f t="array" aca="1" ref="AJ37" ca="1">SUM((AJ$1&gt;='Gastos com Pessoal'!$E$7:$E$106)*(AJ$1&lt;='Gastos com Pessoal'!$F$7:$F$106)*INDIRECT(CONCATENATE("'Encargos e Benefícios'!",$BV37))
*(IF('Gastos com Pessoal'!$G$7:$G$106&lt;=AJ$1,('Gastos com Pessoal'!$H$7:$H$106)+1,1))
*(IF('Gastos com Pessoal'!$L$7:$L$106&lt;=AJ$1,('Gastos com Pessoal'!$M$7:$M$106)+1,1))
*(IF('Gastos com Pessoal'!$Q$7:$Q$106&lt;=AJ$1,('Gastos com Pessoal'!$R$7:$R$106)+1,1))
*(IF('Gastos com Pessoal'!$V$7:$V$106&lt;=AJ$1,('Gastos com Pessoal'!$W$7:$W$106)+1,1))
*(IF('Gastos com Pessoal'!$AA$7:$AA$106&lt;=AJ$1,('Gastos com Pessoal'!$AB$7:$AB$106)+1,1))
*(IF(AJ$1&lt;='Gastos com Pessoal'!$BH$7:$BH$106,1,IF(MOD(AJ$1-'Gastos com Pessoal'!$BH$7:$BH$106+12,12)=0,12*0.1,0))))</f>
        <v>0</v>
      </c>
      <c r="AK37" s="147">
        <f t="array" aca="1" ref="AK37" ca="1">SUM((AK$1&gt;='Gastos com Pessoal'!$E$7:$E$106)*(AK$1&lt;='Gastos com Pessoal'!$F$7:$F$106)*INDIRECT(CONCATENATE("'Encargos e Benefícios'!",$BV37))
*(IF('Gastos com Pessoal'!$G$7:$G$106&lt;=AK$1,('Gastos com Pessoal'!$H$7:$H$106)+1,1))
*(IF('Gastos com Pessoal'!$L$7:$L$106&lt;=AK$1,('Gastos com Pessoal'!$M$7:$M$106)+1,1))
*(IF('Gastos com Pessoal'!$Q$7:$Q$106&lt;=AK$1,('Gastos com Pessoal'!$R$7:$R$106)+1,1))
*(IF('Gastos com Pessoal'!$V$7:$V$106&lt;=AK$1,('Gastos com Pessoal'!$W$7:$W$106)+1,1))
*(IF('Gastos com Pessoal'!$AA$7:$AA$106&lt;=AK$1,('Gastos com Pessoal'!$AB$7:$AB$106)+1,1))
*(IF(AK$1&lt;='Gastos com Pessoal'!$BH$7:$BH$106,1,IF(MOD(AK$1-'Gastos com Pessoal'!$BH$7:$BH$106+12,12)=0,12*0.1,0))))</f>
        <v>0</v>
      </c>
      <c r="AL37" s="147">
        <f t="array" aca="1" ref="AL37" ca="1">SUM((AL$1&gt;='Gastos com Pessoal'!$E$7:$E$106)*(AL$1&lt;='Gastos com Pessoal'!$F$7:$F$106)*INDIRECT(CONCATENATE("'Encargos e Benefícios'!",$BV37))
*(IF('Gastos com Pessoal'!$G$7:$G$106&lt;=AL$1,('Gastos com Pessoal'!$H$7:$H$106)+1,1))
*(IF('Gastos com Pessoal'!$L$7:$L$106&lt;=AL$1,('Gastos com Pessoal'!$M$7:$M$106)+1,1))
*(IF('Gastos com Pessoal'!$Q$7:$Q$106&lt;=AL$1,('Gastos com Pessoal'!$R$7:$R$106)+1,1))
*(IF('Gastos com Pessoal'!$V$7:$V$106&lt;=AL$1,('Gastos com Pessoal'!$W$7:$W$106)+1,1))
*(IF('Gastos com Pessoal'!$AA$7:$AA$106&lt;=AL$1,('Gastos com Pessoal'!$AB$7:$AB$106)+1,1))
*(IF(AL$1&lt;='Gastos com Pessoal'!$BH$7:$BH$106,1,IF(MOD(AL$1-'Gastos com Pessoal'!$BH$7:$BH$106+12,12)=0,12*0.1,0))))</f>
        <v>8142.5044800000023</v>
      </c>
      <c r="AM37" s="147">
        <f t="array" aca="1" ref="AM37" ca="1">SUM((AM$1&gt;='Gastos com Pessoal'!$E$7:$E$106)*(AM$1&lt;='Gastos com Pessoal'!$F$7:$F$106)*INDIRECT(CONCATENATE("'Encargos e Benefícios'!",$BV37))
*(IF('Gastos com Pessoal'!$G$7:$G$106&lt;=AM$1,('Gastos com Pessoal'!$H$7:$H$106)+1,1))
*(IF('Gastos com Pessoal'!$L$7:$L$106&lt;=AM$1,('Gastos com Pessoal'!$M$7:$M$106)+1,1))
*(IF('Gastos com Pessoal'!$Q$7:$Q$106&lt;=AM$1,('Gastos com Pessoal'!$R$7:$R$106)+1,1))
*(IF('Gastos com Pessoal'!$V$7:$V$106&lt;=AM$1,('Gastos com Pessoal'!$W$7:$W$106)+1,1))
*(IF('Gastos com Pessoal'!$AA$7:$AA$106&lt;=AM$1,('Gastos com Pessoal'!$AB$7:$AB$106)+1,1))
*(IF(AM$1&lt;='Gastos com Pessoal'!$BH$7:$BH$106,1,IF(MOD(AM$1-'Gastos com Pessoal'!$BH$7:$BH$106+12,12)=0,12*0.1,0))))</f>
        <v>303.37200000000007</v>
      </c>
      <c r="AN37" s="147">
        <f t="array" aca="1" ref="AN37" ca="1">SUM((AN$1&gt;='Gastos com Pessoal'!$E$7:$E$106)*(AN$1&lt;='Gastos com Pessoal'!$F$7:$F$106)*INDIRECT(CONCATENATE("'Encargos e Benefícios'!",$BV37))
*(IF('Gastos com Pessoal'!$G$7:$G$106&lt;=AN$1,('Gastos com Pessoal'!$H$7:$H$106)+1,1))
*(IF('Gastos com Pessoal'!$L$7:$L$106&lt;=AN$1,('Gastos com Pessoal'!$M$7:$M$106)+1,1))
*(IF('Gastos com Pessoal'!$Q$7:$Q$106&lt;=AN$1,('Gastos com Pessoal'!$R$7:$R$106)+1,1))
*(IF('Gastos com Pessoal'!$V$7:$V$106&lt;=AN$1,('Gastos com Pessoal'!$W$7:$W$106)+1,1))
*(IF('Gastos com Pessoal'!$AA$7:$AA$106&lt;=AN$1,('Gastos com Pessoal'!$AB$7:$AB$106)+1,1))
*(IF(AN$1&lt;='Gastos com Pessoal'!$BH$7:$BH$106,1,IF(MOD(AN$1-'Gastos com Pessoal'!$BH$7:$BH$106+12,12)=0,12*0.1,0))))</f>
        <v>0</v>
      </c>
      <c r="AO37" s="147">
        <f t="array" aca="1" ref="AO37" ca="1">SUM((AO$1&gt;='Gastos com Pessoal'!$E$7:$E$106)*(AO$1&lt;='Gastos com Pessoal'!$F$7:$F$106)*INDIRECT(CONCATENATE("'Encargos e Benefícios'!",$BV37))
*(IF('Gastos com Pessoal'!$G$7:$G$106&lt;=AO$1,('Gastos com Pessoal'!$H$7:$H$106)+1,1))
*(IF('Gastos com Pessoal'!$L$7:$L$106&lt;=AO$1,('Gastos com Pessoal'!$M$7:$M$106)+1,1))
*(IF('Gastos com Pessoal'!$Q$7:$Q$106&lt;=AO$1,('Gastos com Pessoal'!$R$7:$R$106)+1,1))
*(IF('Gastos com Pessoal'!$V$7:$V$106&lt;=AO$1,('Gastos com Pessoal'!$W$7:$W$106)+1,1))
*(IF('Gastos com Pessoal'!$AA$7:$AA$106&lt;=AO$1,('Gastos com Pessoal'!$AB$7:$AB$106)+1,1))
*(IF(AO$1&lt;='Gastos com Pessoal'!$BH$7:$BH$106,1,IF(MOD(AO$1-'Gastos com Pessoal'!$BH$7:$BH$106+12,12)=0,12*0.1,0))))</f>
        <v>2584.729440000001</v>
      </c>
      <c r="AP37" s="147">
        <f t="array" aca="1" ref="AP37" ca="1">SUM((AP$1&gt;='Gastos com Pessoal'!$E$7:$E$106)*(AP$1&lt;='Gastos com Pessoal'!$F$7:$F$106)*INDIRECT(CONCATENATE("'Encargos e Benefícios'!",$BV37))
*(IF('Gastos com Pessoal'!$G$7:$G$106&lt;=AP$1,('Gastos com Pessoal'!$H$7:$H$106)+1,1))
*(IF('Gastos com Pessoal'!$L$7:$L$106&lt;=AP$1,('Gastos com Pessoal'!$M$7:$M$106)+1,1))
*(IF('Gastos com Pessoal'!$Q$7:$Q$106&lt;=AP$1,('Gastos com Pessoal'!$R$7:$R$106)+1,1))
*(IF('Gastos com Pessoal'!$V$7:$V$106&lt;=AP$1,('Gastos com Pessoal'!$W$7:$W$106)+1,1))
*(IF('Gastos com Pessoal'!$AA$7:$AA$106&lt;=AP$1,('Gastos com Pessoal'!$AB$7:$AB$106)+1,1))
*(IF(AP$1&lt;='Gastos com Pessoal'!$BH$7:$BH$106,1,IF(MOD(AP$1-'Gastos com Pessoal'!$BH$7:$BH$106+12,12)=0,12*0.1,0))))</f>
        <v>0</v>
      </c>
      <c r="AQ37" s="147">
        <f t="array" aca="1" ref="AQ37" ca="1">SUM((AQ$1&gt;='Gastos com Pessoal'!$E$7:$E$106)*(AQ$1&lt;='Gastos com Pessoal'!$F$7:$F$106)*INDIRECT(CONCATENATE("'Encargos e Benefícios'!",$BV37))
*(IF('Gastos com Pessoal'!$G$7:$G$106&lt;=AQ$1,('Gastos com Pessoal'!$H$7:$H$106)+1,1))
*(IF('Gastos com Pessoal'!$L$7:$L$106&lt;=AQ$1,('Gastos com Pessoal'!$M$7:$M$106)+1,1))
*(IF('Gastos com Pessoal'!$Q$7:$Q$106&lt;=AQ$1,('Gastos com Pessoal'!$R$7:$R$106)+1,1))
*(IF('Gastos com Pessoal'!$V$7:$V$106&lt;=AQ$1,('Gastos com Pessoal'!$W$7:$W$106)+1,1))
*(IF('Gastos com Pessoal'!$AA$7:$AA$106&lt;=AQ$1,('Gastos com Pessoal'!$AB$7:$AB$106)+1,1))
*(IF(AQ$1&lt;='Gastos com Pessoal'!$BH$7:$BH$106,1,IF(MOD(AQ$1-'Gastos com Pessoal'!$BH$7:$BH$106+12,12)=0,12*0.1,0))))</f>
        <v>1157.1870107520003</v>
      </c>
      <c r="AR37" s="147">
        <f t="array" aca="1" ref="AR37" ca="1">SUM((AR$1&gt;='Gastos com Pessoal'!$E$7:$E$106)*(AR$1&lt;='Gastos com Pessoal'!$F$7:$F$106)*INDIRECT(CONCATENATE("'Encargos e Benefícios'!",$BV37))
*(IF('Gastos com Pessoal'!$G$7:$G$106&lt;=AR$1,('Gastos com Pessoal'!$H$7:$H$106)+1,1))
*(IF('Gastos com Pessoal'!$L$7:$L$106&lt;=AR$1,('Gastos com Pessoal'!$M$7:$M$106)+1,1))
*(IF('Gastos com Pessoal'!$Q$7:$Q$106&lt;=AR$1,('Gastos com Pessoal'!$R$7:$R$106)+1,1))
*(IF('Gastos com Pessoal'!$V$7:$V$106&lt;=AR$1,('Gastos com Pessoal'!$W$7:$W$106)+1,1))
*(IF('Gastos com Pessoal'!$AA$7:$AA$106&lt;=AR$1,('Gastos com Pessoal'!$AB$7:$AB$106)+1,1))
*(IF(AR$1&lt;='Gastos com Pessoal'!$BH$7:$BH$106,1,IF(MOD(AR$1-'Gastos com Pessoal'!$BH$7:$BH$106+12,12)=0,12*0.1,0))))</f>
        <v>0</v>
      </c>
      <c r="AS37" s="147">
        <f t="array" aca="1" ref="AS37" ca="1">SUM((AS$1&gt;='Gastos com Pessoal'!$E$7:$E$106)*(AS$1&lt;='Gastos com Pessoal'!$F$7:$F$106)*INDIRECT(CONCATENATE("'Encargos e Benefícios'!",$BV37))
*(IF('Gastos com Pessoal'!$G$7:$G$106&lt;=AS$1,('Gastos com Pessoal'!$H$7:$H$106)+1,1))
*(IF('Gastos com Pessoal'!$L$7:$L$106&lt;=AS$1,('Gastos com Pessoal'!$M$7:$M$106)+1,1))
*(IF('Gastos com Pessoal'!$Q$7:$Q$106&lt;=AS$1,('Gastos com Pessoal'!$R$7:$R$106)+1,1))
*(IF('Gastos com Pessoal'!$V$7:$V$106&lt;=AS$1,('Gastos com Pessoal'!$W$7:$W$106)+1,1))
*(IF('Gastos com Pessoal'!$AA$7:$AA$106&lt;=AS$1,('Gastos com Pessoal'!$AB$7:$AB$106)+1,1))
*(IF(AS$1&lt;='Gastos com Pessoal'!$BH$7:$BH$106,1,IF(MOD(AS$1-'Gastos com Pessoal'!$BH$7:$BH$106+12,12)=0,12*0.1,0))))</f>
        <v>0</v>
      </c>
      <c r="AT37" s="147">
        <f t="array" aca="1" ref="AT37" ca="1">SUM((AT$1&gt;='Gastos com Pessoal'!$E$7:$E$106)*(AT$1&lt;='Gastos com Pessoal'!$F$7:$F$106)*INDIRECT(CONCATENATE("'Encargos e Benefícios'!",$BV37))
*(IF('Gastos com Pessoal'!$G$7:$G$106&lt;=AT$1,('Gastos com Pessoal'!$H$7:$H$106)+1,1))
*(IF('Gastos com Pessoal'!$L$7:$L$106&lt;=AT$1,('Gastos com Pessoal'!$M$7:$M$106)+1,1))
*(IF('Gastos com Pessoal'!$Q$7:$Q$106&lt;=AT$1,('Gastos com Pessoal'!$R$7:$R$106)+1,1))
*(IF('Gastos com Pessoal'!$V$7:$V$106&lt;=AT$1,('Gastos com Pessoal'!$W$7:$W$106)+1,1))
*(IF('Gastos com Pessoal'!$AA$7:$AA$106&lt;=AT$1,('Gastos com Pessoal'!$AB$7:$AB$106)+1,1))
*(IF(AT$1&lt;='Gastos com Pessoal'!$BH$7:$BH$106,1,IF(MOD(AT$1-'Gastos com Pessoal'!$BH$7:$BH$106+12,12)=0,12*0.1,0))))</f>
        <v>0</v>
      </c>
      <c r="AU37" s="147">
        <f t="array" aca="1" ref="AU37" ca="1">SUM((AU$1&gt;='Gastos com Pessoal'!$E$7:$E$106)*(AU$1&lt;='Gastos com Pessoal'!$F$7:$F$106)*INDIRECT(CONCATENATE("'Encargos e Benefícios'!",$BV37))
*(IF('Gastos com Pessoal'!$G$7:$G$106&lt;=AU$1,('Gastos com Pessoal'!$H$7:$H$106)+1,1))
*(IF('Gastos com Pessoal'!$L$7:$L$106&lt;=AU$1,('Gastos com Pessoal'!$M$7:$M$106)+1,1))
*(IF('Gastos com Pessoal'!$Q$7:$Q$106&lt;=AU$1,('Gastos com Pessoal'!$R$7:$R$106)+1,1))
*(IF('Gastos com Pessoal'!$V$7:$V$106&lt;=AU$1,('Gastos com Pessoal'!$W$7:$W$106)+1,1))
*(IF('Gastos com Pessoal'!$AA$7:$AA$106&lt;=AU$1,('Gastos com Pessoal'!$AB$7:$AB$106)+1,1))
*(IF(AU$1&lt;='Gastos com Pessoal'!$BH$7:$BH$106,1,IF(MOD(AU$1-'Gastos com Pessoal'!$BH$7:$BH$106+12,12)=0,12*0.1,0))))</f>
        <v>1022.1818594976004</v>
      </c>
      <c r="AV37" s="147">
        <f t="array" aca="1" ref="AV37" ca="1">SUM((AV$1&gt;='Gastos com Pessoal'!$E$7:$E$106)*(AV$1&lt;='Gastos com Pessoal'!$F$7:$F$106)*INDIRECT(CONCATENATE("'Encargos e Benefícios'!",$BV37))
*(IF('Gastos com Pessoal'!$G$7:$G$106&lt;=AV$1,('Gastos com Pessoal'!$H$7:$H$106)+1,1))
*(IF('Gastos com Pessoal'!$L$7:$L$106&lt;=AV$1,('Gastos com Pessoal'!$M$7:$M$106)+1,1))
*(IF('Gastos com Pessoal'!$Q$7:$Q$106&lt;=AV$1,('Gastos com Pessoal'!$R$7:$R$106)+1,1))
*(IF('Gastos com Pessoal'!$V$7:$V$106&lt;=AV$1,('Gastos com Pessoal'!$W$7:$W$106)+1,1))
*(IF('Gastos com Pessoal'!$AA$7:$AA$106&lt;=AV$1,('Gastos com Pessoal'!$AB$7:$AB$106)+1,1))
*(IF(AV$1&lt;='Gastos com Pessoal'!$BH$7:$BH$106,1,IF(MOD(AV$1-'Gastos com Pessoal'!$BH$7:$BH$106+12,12)=0,12*0.1,0))))</f>
        <v>0</v>
      </c>
      <c r="AW37" s="147">
        <f t="array" aca="1" ref="AW37" ca="1">SUM((AW$1&gt;='Gastos com Pessoal'!$E$7:$E$106)*(AW$1&lt;='Gastos com Pessoal'!$F$7:$F$106)*INDIRECT(CONCATENATE("'Encargos e Benefícios'!",$BV37))
*(IF('Gastos com Pessoal'!$G$7:$G$106&lt;=AW$1,('Gastos com Pessoal'!$H$7:$H$106)+1,1))
*(IF('Gastos com Pessoal'!$L$7:$L$106&lt;=AW$1,('Gastos com Pessoal'!$M$7:$M$106)+1,1))
*(IF('Gastos com Pessoal'!$Q$7:$Q$106&lt;=AW$1,('Gastos com Pessoal'!$R$7:$R$106)+1,1))
*(IF('Gastos com Pessoal'!$V$7:$V$106&lt;=AW$1,('Gastos com Pessoal'!$W$7:$W$106)+1,1))
*(IF('Gastos com Pessoal'!$AA$7:$AA$106&lt;=AW$1,('Gastos com Pessoal'!$AB$7:$AB$106)+1,1))
*(IF(AW$1&lt;='Gastos com Pessoal'!$BH$7:$BH$106,1,IF(MOD(AW$1-'Gastos com Pessoal'!$BH$7:$BH$106+12,12)=0,12*0.1,0))))</f>
        <v>0</v>
      </c>
      <c r="AX37" s="147">
        <f t="array" aca="1" ref="AX37" ca="1">SUM((AX$1&gt;='Gastos com Pessoal'!$E$7:$E$106)*(AX$1&lt;='Gastos com Pessoal'!$F$7:$F$106)*INDIRECT(CONCATENATE("'Encargos e Benefícios'!",$BV37))
*(IF('Gastos com Pessoal'!$G$7:$G$106&lt;=AX$1,('Gastos com Pessoal'!$H$7:$H$106)+1,1))
*(IF('Gastos com Pessoal'!$L$7:$L$106&lt;=AX$1,('Gastos com Pessoal'!$M$7:$M$106)+1,1))
*(IF('Gastos com Pessoal'!$Q$7:$Q$106&lt;=AX$1,('Gastos com Pessoal'!$R$7:$R$106)+1,1))
*(IF('Gastos com Pessoal'!$V$7:$V$106&lt;=AX$1,('Gastos com Pessoal'!$W$7:$W$106)+1,1))
*(IF('Gastos com Pessoal'!$AA$7:$AA$106&lt;=AX$1,('Gastos com Pessoal'!$AB$7:$AB$106)+1,1))
*(IF(AX$1&lt;='Gastos com Pessoal'!$BH$7:$BH$106,1,IF(MOD(AX$1-'Gastos com Pessoal'!$BH$7:$BH$106+12,12)=0,12*0.1,0))))</f>
        <v>8631.0547488000029</v>
      </c>
      <c r="AY37" s="147">
        <f t="array" aca="1" ref="AY37" ca="1">SUM((AY$1&gt;='Gastos com Pessoal'!$E$7:$E$106)*(AY$1&lt;='Gastos com Pessoal'!$F$7:$F$106)*INDIRECT(CONCATENATE("'Encargos e Benefícios'!",$BV37))
*(IF('Gastos com Pessoal'!$G$7:$G$106&lt;=AY$1,('Gastos com Pessoal'!$H$7:$H$106)+1,1))
*(IF('Gastos com Pessoal'!$L$7:$L$106&lt;=AY$1,('Gastos com Pessoal'!$M$7:$M$106)+1,1))
*(IF('Gastos com Pessoal'!$Q$7:$Q$106&lt;=AY$1,('Gastos com Pessoal'!$R$7:$R$106)+1,1))
*(IF('Gastos com Pessoal'!$V$7:$V$106&lt;=AY$1,('Gastos com Pessoal'!$W$7:$W$106)+1,1))
*(IF('Gastos com Pessoal'!$AA$7:$AA$106&lt;=AY$1,('Gastos com Pessoal'!$AB$7:$AB$106)+1,1))
*(IF(AY$1&lt;='Gastos com Pessoal'!$BH$7:$BH$106,1,IF(MOD(AY$1-'Gastos com Pessoal'!$BH$7:$BH$106+12,12)=0,12*0.1,0))))</f>
        <v>0</v>
      </c>
      <c r="AZ37" s="147">
        <f t="array" aca="1" ref="AZ37" ca="1">SUM((AZ$1&gt;='Gastos com Pessoal'!$E$7:$E$106)*(AZ$1&lt;='Gastos com Pessoal'!$F$7:$F$106)*INDIRECT(CONCATENATE("'Encargos e Benefícios'!",$BV37))
*(IF('Gastos com Pessoal'!$G$7:$G$106&lt;=AZ$1,('Gastos com Pessoal'!$H$7:$H$106)+1,1))
*(IF('Gastos com Pessoal'!$L$7:$L$106&lt;=AZ$1,('Gastos com Pessoal'!$M$7:$M$106)+1,1))
*(IF('Gastos com Pessoal'!$Q$7:$Q$106&lt;=AZ$1,('Gastos com Pessoal'!$R$7:$R$106)+1,1))
*(IF('Gastos com Pessoal'!$V$7:$V$106&lt;=AZ$1,('Gastos com Pessoal'!$W$7:$W$106)+1,1))
*(IF('Gastos com Pessoal'!$AA$7:$AA$106&lt;=AZ$1,('Gastos com Pessoal'!$AB$7:$AB$106)+1,1))
*(IF(AZ$1&lt;='Gastos com Pessoal'!$BH$7:$BH$106,1,IF(MOD(AZ$1-'Gastos com Pessoal'!$BH$7:$BH$106+12,12)=0,12*0.1,0))))</f>
        <v>0</v>
      </c>
      <c r="BA37" s="147">
        <f t="array" aca="1" ref="BA37" ca="1">SUM((BA$1&gt;='Gastos com Pessoal'!$E$7:$E$106)*(BA$1&lt;='Gastos com Pessoal'!$F$7:$F$106)*INDIRECT(CONCATENATE("'Encargos e Benefícios'!",$BV37))
*(IF('Gastos com Pessoal'!$G$7:$G$106&lt;=BA$1,('Gastos com Pessoal'!$H$7:$H$106)+1,1))
*(IF('Gastos com Pessoal'!$L$7:$L$106&lt;=BA$1,('Gastos com Pessoal'!$M$7:$M$106)+1,1))
*(IF('Gastos com Pessoal'!$Q$7:$Q$106&lt;=BA$1,('Gastos com Pessoal'!$R$7:$R$106)+1,1))
*(IF('Gastos com Pessoal'!$V$7:$V$106&lt;=BA$1,('Gastos com Pessoal'!$W$7:$W$106)+1,1))
*(IF('Gastos com Pessoal'!$AA$7:$AA$106&lt;=BA$1,('Gastos com Pessoal'!$AB$7:$AB$106)+1,1))
*(IF(BA$1&lt;='Gastos com Pessoal'!$BH$7:$BH$106,1,IF(MOD(BA$1-'Gastos com Pessoal'!$BH$7:$BH$106+12,12)=0,12*0.1,0))))</f>
        <v>0</v>
      </c>
      <c r="BB37" s="147">
        <f t="array" aca="1" ref="BB37" ca="1">SUM((BB$1&gt;='Gastos com Pessoal'!$E$7:$E$106)*(BB$1&lt;='Gastos com Pessoal'!$F$7:$F$106)*INDIRECT(CONCATENATE("'Encargos e Benefícios'!",$BV37))
*(IF('Gastos com Pessoal'!$G$7:$G$106&lt;=BB$1,('Gastos com Pessoal'!$H$7:$H$106)+1,1))
*(IF('Gastos com Pessoal'!$L$7:$L$106&lt;=BB$1,('Gastos com Pessoal'!$M$7:$M$106)+1,1))
*(IF('Gastos com Pessoal'!$Q$7:$Q$106&lt;=BB$1,('Gastos com Pessoal'!$R$7:$R$106)+1,1))
*(IF('Gastos com Pessoal'!$V$7:$V$106&lt;=BB$1,('Gastos com Pessoal'!$W$7:$W$106)+1,1))
*(IF('Gastos com Pessoal'!$AA$7:$AA$106&lt;=BB$1,('Gastos com Pessoal'!$AB$7:$AB$106)+1,1))
*(IF(BB$1&lt;='Gastos com Pessoal'!$BH$7:$BH$106,1,IF(MOD(BB$1-'Gastos com Pessoal'!$BH$7:$BH$106+12,12)=0,12*0.1,0))))</f>
        <v>0</v>
      </c>
      <c r="BC37" s="147">
        <f t="array" aca="1" ref="BC37" ca="1">SUM((BC$1&gt;='Gastos com Pessoal'!$E$7:$E$106)*(BC$1&lt;='Gastos com Pessoal'!$F$7:$F$106)*INDIRECT(CONCATENATE("'Encargos e Benefícios'!",$BV37))
*(IF('Gastos com Pessoal'!$G$7:$G$106&lt;=BC$1,('Gastos com Pessoal'!$H$7:$H$106)+1,1))
*(IF('Gastos com Pessoal'!$L$7:$L$106&lt;=BC$1,('Gastos com Pessoal'!$M$7:$M$106)+1,1))
*(IF('Gastos com Pessoal'!$Q$7:$Q$106&lt;=BC$1,('Gastos com Pessoal'!$R$7:$R$106)+1,1))
*(IF('Gastos com Pessoal'!$V$7:$V$106&lt;=BC$1,('Gastos com Pessoal'!$W$7:$W$106)+1,1))
*(IF('Gastos com Pessoal'!$AA$7:$AA$106&lt;=BC$1,('Gastos com Pessoal'!$AB$7:$AB$106)+1,1))
*(IF(BC$1&lt;='Gastos com Pessoal'!$BH$7:$BH$106,1,IF(MOD(BC$1-'Gastos com Pessoal'!$BH$7:$BH$106+12,12)=0,12*0.1,0))))</f>
        <v>0</v>
      </c>
      <c r="BD37" s="147">
        <f t="array" aca="1" ref="BD37" ca="1">SUM((BD$1&gt;='Gastos com Pessoal'!$E$7:$E$106)*(BD$1&lt;='Gastos com Pessoal'!$F$7:$F$106)*INDIRECT(CONCATENATE("'Encargos e Benefícios'!",$BV37))
*(IF('Gastos com Pessoal'!$G$7:$G$106&lt;=BD$1,('Gastos com Pessoal'!$H$7:$H$106)+1,1))
*(IF('Gastos com Pessoal'!$L$7:$L$106&lt;=BD$1,('Gastos com Pessoal'!$M$7:$M$106)+1,1))
*(IF('Gastos com Pessoal'!$Q$7:$Q$106&lt;=BD$1,('Gastos com Pessoal'!$R$7:$R$106)+1,1))
*(IF('Gastos com Pessoal'!$V$7:$V$106&lt;=BD$1,('Gastos com Pessoal'!$W$7:$W$106)+1,1))
*(IF('Gastos com Pessoal'!$AA$7:$AA$106&lt;=BD$1,('Gastos com Pessoal'!$AB$7:$AB$106)+1,1))
*(IF(BD$1&lt;='Gastos com Pessoal'!$BH$7:$BH$106,1,IF(MOD(BD$1-'Gastos com Pessoal'!$BH$7:$BH$106+12,12)=0,12*0.1,0))))</f>
        <v>0</v>
      </c>
      <c r="BE37" s="147">
        <f t="array" aca="1" ref="BE37" ca="1">SUM((BE$1&gt;='Gastos com Pessoal'!$E$7:$E$106)*(BE$1&lt;='Gastos com Pessoal'!$F$7:$F$106)*INDIRECT(CONCATENATE("'Encargos e Benefícios'!",$BV37))
*(IF('Gastos com Pessoal'!$G$7:$G$106&lt;=BE$1,('Gastos com Pessoal'!$H$7:$H$106)+1,1))
*(IF('Gastos com Pessoal'!$L$7:$L$106&lt;=BE$1,('Gastos com Pessoal'!$M$7:$M$106)+1,1))
*(IF('Gastos com Pessoal'!$Q$7:$Q$106&lt;=BE$1,('Gastos com Pessoal'!$R$7:$R$106)+1,1))
*(IF('Gastos com Pessoal'!$V$7:$V$106&lt;=BE$1,('Gastos com Pessoal'!$W$7:$W$106)+1,1))
*(IF('Gastos com Pessoal'!$AA$7:$AA$106&lt;=BE$1,('Gastos com Pessoal'!$AB$7:$AB$106)+1,1))
*(IF(BE$1&lt;='Gastos com Pessoal'!$BH$7:$BH$106,1,IF(MOD(BE$1-'Gastos com Pessoal'!$BH$7:$BH$106+12,12)=0,12*0.1,0))))</f>
        <v>0</v>
      </c>
      <c r="BF37" s="147">
        <f t="array" aca="1" ref="BF37" ca="1">SUM((BF$1&gt;='Gastos com Pessoal'!$E$7:$E$106)*(BF$1&lt;='Gastos com Pessoal'!$F$7:$F$106)*INDIRECT(CONCATENATE("'Encargos e Benefícios'!",$BV37))
*(IF('Gastos com Pessoal'!$G$7:$G$106&lt;=BF$1,('Gastos com Pessoal'!$H$7:$H$106)+1,1))
*(IF('Gastos com Pessoal'!$L$7:$L$106&lt;=BF$1,('Gastos com Pessoal'!$M$7:$M$106)+1,1))
*(IF('Gastos com Pessoal'!$Q$7:$Q$106&lt;=BF$1,('Gastos com Pessoal'!$R$7:$R$106)+1,1))
*(IF('Gastos com Pessoal'!$V$7:$V$106&lt;=BF$1,('Gastos com Pessoal'!$W$7:$W$106)+1,1))
*(IF('Gastos com Pessoal'!$AA$7:$AA$106&lt;=BF$1,('Gastos com Pessoal'!$AB$7:$AB$106)+1,1))
*(IF(BF$1&lt;='Gastos com Pessoal'!$BH$7:$BH$106,1,IF(MOD(BF$1-'Gastos com Pessoal'!$BH$7:$BH$106+12,12)=0,12*0.1,0))))</f>
        <v>0</v>
      </c>
      <c r="BG37" s="147">
        <f t="array" aca="1" ref="BG37" ca="1">SUM((BG$1&gt;='Gastos com Pessoal'!$E$7:$E$106)*(BG$1&lt;='Gastos com Pessoal'!$F$7:$F$106)*INDIRECT(CONCATENATE("'Encargos e Benefícios'!",$BV37))
*(IF('Gastos com Pessoal'!$G$7:$G$106&lt;=BG$1,('Gastos com Pessoal'!$H$7:$H$106)+1,1))
*(IF('Gastos com Pessoal'!$L$7:$L$106&lt;=BG$1,('Gastos com Pessoal'!$M$7:$M$106)+1,1))
*(IF('Gastos com Pessoal'!$Q$7:$Q$106&lt;=BG$1,('Gastos com Pessoal'!$R$7:$R$106)+1,1))
*(IF('Gastos com Pessoal'!$V$7:$V$106&lt;=BG$1,('Gastos com Pessoal'!$W$7:$W$106)+1,1))
*(IF('Gastos com Pessoal'!$AA$7:$AA$106&lt;=BG$1,('Gastos com Pessoal'!$AB$7:$AB$106)+1,1))
*(IF(BG$1&lt;='Gastos com Pessoal'!$BH$7:$BH$106,1,IF(MOD(BG$1-'Gastos com Pessoal'!$BH$7:$BH$106+12,12)=0,12*0.1,0))))</f>
        <v>0</v>
      </c>
      <c r="BH37" s="147">
        <f t="array" aca="1" ref="BH37" ca="1">SUM((BH$1&gt;='Gastos com Pessoal'!$E$7:$E$106)*(BH$1&lt;='Gastos com Pessoal'!$F$7:$F$106)*INDIRECT(CONCATENATE("'Encargos e Benefícios'!",$BV37))
*(IF('Gastos com Pessoal'!$G$7:$G$106&lt;=BH$1,('Gastos com Pessoal'!$H$7:$H$106)+1,1))
*(IF('Gastos com Pessoal'!$L$7:$L$106&lt;=BH$1,('Gastos com Pessoal'!$M$7:$M$106)+1,1))
*(IF('Gastos com Pessoal'!$Q$7:$Q$106&lt;=BH$1,('Gastos com Pessoal'!$R$7:$R$106)+1,1))
*(IF('Gastos com Pessoal'!$V$7:$V$106&lt;=BH$1,('Gastos com Pessoal'!$W$7:$W$106)+1,1))
*(IF('Gastos com Pessoal'!$AA$7:$AA$106&lt;=BH$1,('Gastos com Pessoal'!$AB$7:$AB$106)+1,1))
*(IF(BH$1&lt;='Gastos com Pessoal'!$BH$7:$BH$106,1,IF(MOD(BH$1-'Gastos com Pessoal'!$BH$7:$BH$106+12,12)=0,12*0.1,0))))</f>
        <v>0</v>
      </c>
      <c r="BI37" s="147">
        <f t="array" aca="1" ref="BI37" ca="1">SUM((BI$1&gt;='Gastos com Pessoal'!$E$7:$E$106)*(BI$1&lt;='Gastos com Pessoal'!$F$7:$F$106)*INDIRECT(CONCATENATE("'Encargos e Benefícios'!",$BV37))
*(IF('Gastos com Pessoal'!$G$7:$G$106&lt;=BI$1,('Gastos com Pessoal'!$H$7:$H$106)+1,1))
*(IF('Gastos com Pessoal'!$L$7:$L$106&lt;=BI$1,('Gastos com Pessoal'!$M$7:$M$106)+1,1))
*(IF('Gastos com Pessoal'!$Q$7:$Q$106&lt;=BI$1,('Gastos com Pessoal'!$R$7:$R$106)+1,1))
*(IF('Gastos com Pessoal'!$V$7:$V$106&lt;=BI$1,('Gastos com Pessoal'!$W$7:$W$106)+1,1))
*(IF('Gastos com Pessoal'!$AA$7:$AA$106&lt;=BI$1,('Gastos com Pessoal'!$AB$7:$AB$106)+1,1))
*(IF(BI$1&lt;='Gastos com Pessoal'!$BH$7:$BH$106,1,IF(MOD(BI$1-'Gastos com Pessoal'!$BH$7:$BH$106+12,12)=0,12*0.1,0))))</f>
        <v>0</v>
      </c>
      <c r="BJ37" s="147">
        <f t="array" aca="1" ref="BJ37" ca="1">SUM((BJ$1&gt;='Gastos com Pessoal'!$E$7:$E$106)*(BJ$1&lt;='Gastos com Pessoal'!$F$7:$F$106)*INDIRECT(CONCATENATE("'Encargos e Benefícios'!",$BV37))
*(IF('Gastos com Pessoal'!$G$7:$G$106&lt;=BJ$1,('Gastos com Pessoal'!$H$7:$H$106)+1,1))
*(IF('Gastos com Pessoal'!$L$7:$L$106&lt;=BJ$1,('Gastos com Pessoal'!$M$7:$M$106)+1,1))
*(IF('Gastos com Pessoal'!$Q$7:$Q$106&lt;=BJ$1,('Gastos com Pessoal'!$R$7:$R$106)+1,1))
*(IF('Gastos com Pessoal'!$V$7:$V$106&lt;=BJ$1,('Gastos com Pessoal'!$W$7:$W$106)+1,1))
*(IF('Gastos com Pessoal'!$AA$7:$AA$106&lt;=BJ$1,('Gastos com Pessoal'!$AB$7:$AB$106)+1,1))
*(IF(BJ$1&lt;='Gastos com Pessoal'!$BH$7:$BH$106,1,IF(MOD(BJ$1-'Gastos com Pessoal'!$BH$7:$BH$106+12,12)=0,12*0.1,0))))</f>
        <v>0</v>
      </c>
      <c r="BK37" s="143">
        <f t="shared" ca="1" si="41"/>
        <v>147071.74604651626</v>
      </c>
      <c r="BL37" s="152">
        <f t="shared" ca="1" si="42"/>
        <v>7.003416478567232E-3</v>
      </c>
      <c r="BU37" s="258" t="s">
        <v>169</v>
      </c>
      <c r="BV37" s="259" t="s">
        <v>216</v>
      </c>
      <c r="BW37" s="259"/>
      <c r="BX37" s="258"/>
      <c r="BY37" s="258"/>
      <c r="BZ37" s="258"/>
      <c r="CA37" s="258"/>
    </row>
    <row r="38" spans="1:85" s="98" customFormat="1" ht="23.25" customHeight="1">
      <c r="A38" s="31" t="s">
        <v>217</v>
      </c>
      <c r="B38" s="13" t="s">
        <v>218</v>
      </c>
      <c r="C38" s="60">
        <f>SUM('Gastos com Pessoal'!C14:C19)*BP38</f>
        <v>1260</v>
      </c>
      <c r="D38" s="60">
        <f>C38+'Gastos com Pessoal'!C21*Analítico!BP38</f>
        <v>1260</v>
      </c>
      <c r="E38" s="60">
        <f>D38</f>
        <v>1260</v>
      </c>
      <c r="F38" s="60" cm="1">
        <f t="array" ref="F38">E38+SUM('Gastos com Pessoal'!C7:C11*BP38)</f>
        <v>2160</v>
      </c>
      <c r="G38" s="60">
        <f>F38</f>
        <v>2160</v>
      </c>
      <c r="H38" s="60">
        <f>G38+'Gastos com Pessoal'!C12*Analítico!BP38</f>
        <v>3240</v>
      </c>
      <c r="I38" s="60">
        <f t="shared" ref="I38:N38" si="43">H38</f>
        <v>3240</v>
      </c>
      <c r="J38" s="60">
        <f t="shared" si="43"/>
        <v>3240</v>
      </c>
      <c r="K38" s="60">
        <f t="shared" si="43"/>
        <v>3240</v>
      </c>
      <c r="L38" s="60">
        <f t="shared" si="43"/>
        <v>3240</v>
      </c>
      <c r="M38" s="60">
        <f t="shared" si="43"/>
        <v>3240</v>
      </c>
      <c r="N38" s="60">
        <f t="shared" si="43"/>
        <v>3240</v>
      </c>
      <c r="O38" s="60">
        <f>N38*(1+BQ38)</f>
        <v>3564.0000000000005</v>
      </c>
      <c r="P38" s="60">
        <f>O38</f>
        <v>3564.0000000000005</v>
      </c>
      <c r="Q38" s="60">
        <f t="shared" ref="Q38:Y38" si="44">P38</f>
        <v>3564.0000000000005</v>
      </c>
      <c r="R38" s="60">
        <f t="shared" si="44"/>
        <v>3564.0000000000005</v>
      </c>
      <c r="S38" s="60">
        <f t="shared" si="44"/>
        <v>3564.0000000000005</v>
      </c>
      <c r="T38" s="60">
        <f t="shared" si="44"/>
        <v>3564.0000000000005</v>
      </c>
      <c r="U38" s="60">
        <f t="shared" si="44"/>
        <v>3564.0000000000005</v>
      </c>
      <c r="V38" s="60">
        <f t="shared" si="44"/>
        <v>3564.0000000000005</v>
      </c>
      <c r="W38" s="60">
        <f t="shared" si="44"/>
        <v>3564.0000000000005</v>
      </c>
      <c r="X38" s="60">
        <f>W38+'Gastos com Pessoal'!C13*Analítico!BP38</f>
        <v>4464</v>
      </c>
      <c r="Y38" s="60">
        <f t="shared" si="44"/>
        <v>4464</v>
      </c>
      <c r="Z38" s="60">
        <f>Y38</f>
        <v>4464</v>
      </c>
      <c r="AA38" s="60">
        <f>Z38*(1+BR38)</f>
        <v>4910.4000000000005</v>
      </c>
      <c r="AB38" s="60">
        <f t="shared" ref="AB38" si="45">AA38</f>
        <v>4910.4000000000005</v>
      </c>
      <c r="AC38" s="60">
        <f t="shared" ref="AC38" si="46">AB38</f>
        <v>4910.4000000000005</v>
      </c>
      <c r="AD38" s="60">
        <f t="shared" ref="AD38" si="47">AC38</f>
        <v>4910.4000000000005</v>
      </c>
      <c r="AE38" s="60">
        <f t="shared" ref="AE38" si="48">AD38</f>
        <v>4910.4000000000005</v>
      </c>
      <c r="AF38" s="60">
        <f t="shared" ref="AF38" si="49">AE38</f>
        <v>4910.4000000000005</v>
      </c>
      <c r="AG38" s="60">
        <f t="shared" ref="AG38" si="50">AF38</f>
        <v>4910.4000000000005</v>
      </c>
      <c r="AH38" s="60">
        <f t="shared" ref="AH38" si="51">AG38</f>
        <v>4910.4000000000005</v>
      </c>
      <c r="AI38" s="60">
        <f t="shared" ref="AI38" si="52">AH38</f>
        <v>4910.4000000000005</v>
      </c>
      <c r="AJ38" s="60">
        <f t="shared" ref="AJ38" si="53">AI38</f>
        <v>4910.4000000000005</v>
      </c>
      <c r="AK38" s="60">
        <f t="shared" ref="AK38" si="54">AJ38</f>
        <v>4910.4000000000005</v>
      </c>
      <c r="AL38" s="60">
        <f t="shared" ref="AL38" si="55">AK38</f>
        <v>4910.4000000000005</v>
      </c>
      <c r="AM38" s="60">
        <f>AL38*(1+BS38)</f>
        <v>5401.4400000000014</v>
      </c>
      <c r="AN38" s="60">
        <f t="shared" ref="AN38" si="56">AM38</f>
        <v>5401.4400000000014</v>
      </c>
      <c r="AO38" s="60">
        <f t="shared" ref="AO38" si="57">AN38</f>
        <v>5401.4400000000014</v>
      </c>
      <c r="AP38" s="60">
        <f t="shared" ref="AP38" si="58">AO38</f>
        <v>5401.4400000000014</v>
      </c>
      <c r="AQ38" s="60">
        <f t="shared" ref="AQ38" si="59">AP38</f>
        <v>5401.4400000000014</v>
      </c>
      <c r="AR38" s="60">
        <f t="shared" ref="AR38" si="60">AQ38</f>
        <v>5401.4400000000014</v>
      </c>
      <c r="AS38" s="60">
        <f t="shared" ref="AS38" si="61">AR38</f>
        <v>5401.4400000000014</v>
      </c>
      <c r="AT38" s="60">
        <f t="shared" ref="AT38" si="62">AS38</f>
        <v>5401.4400000000014</v>
      </c>
      <c r="AU38" s="60">
        <f t="shared" ref="AU38" si="63">AT38</f>
        <v>5401.4400000000014</v>
      </c>
      <c r="AV38" s="60">
        <f t="shared" ref="AV38" si="64">AU38</f>
        <v>5401.4400000000014</v>
      </c>
      <c r="AW38" s="60">
        <f t="shared" ref="AW38" si="65">AV38</f>
        <v>5401.4400000000014</v>
      </c>
      <c r="AX38" s="60">
        <f t="shared" ref="AX38" si="66">AW38</f>
        <v>5401.4400000000014</v>
      </c>
      <c r="AY38" s="60">
        <v>0</v>
      </c>
      <c r="AZ38" s="60">
        <v>0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60">
        <v>0</v>
      </c>
      <c r="BH38" s="60">
        <v>0</v>
      </c>
      <c r="BI38" s="60">
        <v>0</v>
      </c>
      <c r="BJ38" s="60">
        <v>0</v>
      </c>
      <c r="BK38" s="143">
        <f t="shared" si="41"/>
        <v>199990.07999999996</v>
      </c>
      <c r="BL38" s="152">
        <f t="shared" ca="1" si="42"/>
        <v>9.523337143077017E-3</v>
      </c>
      <c r="BP38" s="98">
        <v>180</v>
      </c>
      <c r="BQ38" s="380">
        <v>0.1</v>
      </c>
      <c r="BR38" s="380">
        <v>0.1</v>
      </c>
      <c r="BS38" s="380">
        <v>0.1</v>
      </c>
      <c r="BU38" s="258"/>
      <c r="BV38" s="259" t="s">
        <v>173</v>
      </c>
      <c r="BW38" s="259"/>
      <c r="BX38" s="258"/>
      <c r="BY38" s="258"/>
      <c r="BZ38" s="258"/>
      <c r="CA38" s="258"/>
    </row>
    <row r="39" spans="1:85" s="98" customFormat="1" ht="23.25" customHeight="1">
      <c r="A39" s="31" t="s">
        <v>219</v>
      </c>
      <c r="B39" s="13" t="s">
        <v>220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/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f>H39</f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f>N39*(1+'Gastos com Pessoal'!H7)</f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f>T39</f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f>Z39*(1+'Gastos com Pessoal'!M7)</f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f>AF39</f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f>AL39*(1+'Gastos com Pessoal'!W7)</f>
        <v>0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60">
        <f>AR39</f>
        <v>0</v>
      </c>
      <c r="AY39" s="60">
        <v>0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143">
        <f t="shared" si="41"/>
        <v>0</v>
      </c>
      <c r="BL39" s="152">
        <f t="shared" ca="1" si="42"/>
        <v>0</v>
      </c>
      <c r="BV39" s="3"/>
      <c r="BW39" s="3"/>
    </row>
    <row r="40" spans="1:85" s="98" customFormat="1" ht="23.25" customHeight="1">
      <c r="A40" s="31" t="s">
        <v>221</v>
      </c>
      <c r="B40" s="13" t="s">
        <v>222</v>
      </c>
      <c r="C40" s="60">
        <f>SUM('Gastos com Pessoal'!C16:C20)*'Encargos e Benefícios'!AF15</f>
        <v>360</v>
      </c>
      <c r="D40" s="60">
        <f>C40+'Gastos com Pessoal'!C21*'Encargos e Benefícios'!AF20</f>
        <v>360</v>
      </c>
      <c r="E40" s="60">
        <f>D40</f>
        <v>360</v>
      </c>
      <c r="F40" s="379">
        <f>E40+SUM('Gastos com Pessoal'!C7:C11)*'Encargos e Benefícios'!AF6</f>
        <v>660</v>
      </c>
      <c r="G40" s="60">
        <f>F40*(1+'Gastos com Pessoal'!H7)</f>
        <v>712.80000000000007</v>
      </c>
      <c r="H40" s="60">
        <f>G40+'Gastos com Pessoal'!C12*'Encargos e Benefícios'!AF11</f>
        <v>1072.8000000000002</v>
      </c>
      <c r="I40" s="60">
        <f>H40</f>
        <v>1072.8000000000002</v>
      </c>
      <c r="J40" s="60">
        <f t="shared" ref="J40:N40" si="67">I40</f>
        <v>1072.8000000000002</v>
      </c>
      <c r="K40" s="60">
        <f t="shared" si="67"/>
        <v>1072.8000000000002</v>
      </c>
      <c r="L40" s="60">
        <f t="shared" si="67"/>
        <v>1072.8000000000002</v>
      </c>
      <c r="M40" s="60">
        <f t="shared" si="67"/>
        <v>1072.8000000000002</v>
      </c>
      <c r="N40" s="60">
        <f t="shared" si="67"/>
        <v>1072.8000000000002</v>
      </c>
      <c r="O40" s="60">
        <f>N40*(1+'Gastos com Pessoal'!H7)</f>
        <v>1158.6240000000003</v>
      </c>
      <c r="P40" s="60">
        <f>O40</f>
        <v>1158.6240000000003</v>
      </c>
      <c r="Q40" s="60">
        <f>P40</f>
        <v>1158.6240000000003</v>
      </c>
      <c r="R40" s="60">
        <f t="shared" ref="R40:W40" si="68">Q40</f>
        <v>1158.6240000000003</v>
      </c>
      <c r="S40" s="60">
        <f t="shared" si="68"/>
        <v>1158.6240000000003</v>
      </c>
      <c r="T40" s="60">
        <f t="shared" si="68"/>
        <v>1158.6240000000003</v>
      </c>
      <c r="U40" s="60">
        <f t="shared" si="68"/>
        <v>1158.6240000000003</v>
      </c>
      <c r="V40" s="60">
        <f t="shared" si="68"/>
        <v>1158.6240000000003</v>
      </c>
      <c r="W40" s="60">
        <f t="shared" si="68"/>
        <v>1158.6240000000003</v>
      </c>
      <c r="X40" s="60">
        <f>W40+'Gastos com Pessoal'!C13*'Encargos e Benefícios'!AF12</f>
        <v>1458.6240000000003</v>
      </c>
      <c r="Y40" s="60">
        <f>X40</f>
        <v>1458.6240000000003</v>
      </c>
      <c r="Z40" s="60">
        <f>Y40</f>
        <v>1458.6240000000003</v>
      </c>
      <c r="AA40" s="60">
        <f>Z40*(1+'Gastos com Pessoal'!M7)</f>
        <v>1546.1414400000003</v>
      </c>
      <c r="AB40" s="60">
        <f t="shared" ref="AB40:AD40" si="69">AA40</f>
        <v>1546.1414400000003</v>
      </c>
      <c r="AC40" s="60">
        <f t="shared" si="69"/>
        <v>1546.1414400000003</v>
      </c>
      <c r="AD40" s="60">
        <f t="shared" si="69"/>
        <v>1546.1414400000003</v>
      </c>
      <c r="AE40" s="60">
        <f>AD40</f>
        <v>1546.1414400000003</v>
      </c>
      <c r="AF40" s="60">
        <f t="shared" ref="AF40:AL40" si="70">AE40</f>
        <v>1546.1414400000003</v>
      </c>
      <c r="AG40" s="60">
        <f t="shared" si="70"/>
        <v>1546.1414400000003</v>
      </c>
      <c r="AH40" s="60">
        <f t="shared" si="70"/>
        <v>1546.1414400000003</v>
      </c>
      <c r="AI40" s="60">
        <f t="shared" si="70"/>
        <v>1546.1414400000003</v>
      </c>
      <c r="AJ40" s="60">
        <f t="shared" si="70"/>
        <v>1546.1414400000003</v>
      </c>
      <c r="AK40" s="60">
        <f t="shared" si="70"/>
        <v>1546.1414400000003</v>
      </c>
      <c r="AL40" s="60">
        <f t="shared" si="70"/>
        <v>1546.1414400000003</v>
      </c>
      <c r="AM40" s="60">
        <f>AL40*(1+'Gastos com Pessoal'!R7)</f>
        <v>1638.9099264000004</v>
      </c>
      <c r="AN40" s="60">
        <f>AM40</f>
        <v>1638.9099264000004</v>
      </c>
      <c r="AO40" s="60">
        <f t="shared" ref="AO40:AX40" si="71">AN40</f>
        <v>1638.9099264000004</v>
      </c>
      <c r="AP40" s="60">
        <f t="shared" si="71"/>
        <v>1638.9099264000004</v>
      </c>
      <c r="AQ40" s="60">
        <f t="shared" si="71"/>
        <v>1638.9099264000004</v>
      </c>
      <c r="AR40" s="60">
        <f t="shared" si="71"/>
        <v>1638.9099264000004</v>
      </c>
      <c r="AS40" s="60">
        <f t="shared" si="71"/>
        <v>1638.9099264000004</v>
      </c>
      <c r="AT40" s="60">
        <f t="shared" si="71"/>
        <v>1638.9099264000004</v>
      </c>
      <c r="AU40" s="60">
        <f t="shared" si="71"/>
        <v>1638.9099264000004</v>
      </c>
      <c r="AV40" s="60">
        <f t="shared" si="71"/>
        <v>1638.9099264000004</v>
      </c>
      <c r="AW40" s="60">
        <f t="shared" si="71"/>
        <v>1638.9099264000004</v>
      </c>
      <c r="AX40" s="60">
        <f t="shared" si="71"/>
        <v>1638.9099264000004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143">
        <f t="shared" si="41"/>
        <v>62986.504396800032</v>
      </c>
      <c r="BL40" s="152">
        <f t="shared" ca="1" si="42"/>
        <v>2.9993573522978222E-3</v>
      </c>
      <c r="BV40" s="3"/>
      <c r="BW40" s="3"/>
    </row>
    <row r="41" spans="1:85" s="98" customFormat="1" ht="23.25" customHeight="1">
      <c r="A41" s="31" t="s">
        <v>223</v>
      </c>
      <c r="B41" s="32" t="s">
        <v>224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>
        <v>0</v>
      </c>
      <c r="AV41" s="60">
        <v>0</v>
      </c>
      <c r="AW41" s="60">
        <v>0</v>
      </c>
      <c r="AX41" s="60">
        <v>0</v>
      </c>
      <c r="AY41" s="60">
        <v>0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0">
        <v>0</v>
      </c>
      <c r="BI41" s="60">
        <v>0</v>
      </c>
      <c r="BJ41" s="60">
        <v>0</v>
      </c>
      <c r="BK41" s="143">
        <f t="shared" si="41"/>
        <v>0</v>
      </c>
      <c r="BL41" s="152">
        <f t="shared" ca="1" si="42"/>
        <v>0</v>
      </c>
      <c r="BV41" s="3"/>
      <c r="BW41" s="3"/>
    </row>
    <row r="42" spans="1:85" s="98" customFormat="1" ht="23.25" customHeight="1">
      <c r="A42" s="74"/>
      <c r="B42" s="75" t="s">
        <v>225</v>
      </c>
      <c r="C42" s="106">
        <f t="shared" ref="C42:BK42" ca="1" si="72">SUBTOTAL(109,C30:C41)</f>
        <v>54125.749999999993</v>
      </c>
      <c r="D42" s="106">
        <f t="shared" ca="1" si="72"/>
        <v>56082</v>
      </c>
      <c r="E42" s="106">
        <f t="shared" ca="1" si="72"/>
        <v>56215.333333333336</v>
      </c>
      <c r="F42" s="106">
        <f t="shared" ca="1" si="72"/>
        <v>74082.583333333328</v>
      </c>
      <c r="G42" s="106">
        <f t="shared" ca="1" si="72"/>
        <v>74135.383333333331</v>
      </c>
      <c r="H42" s="106">
        <f t="shared" ca="1" si="72"/>
        <v>83037.334633333332</v>
      </c>
      <c r="I42" s="106">
        <f t="shared" ca="1" si="72"/>
        <v>83037.334633333332</v>
      </c>
      <c r="J42" s="106">
        <f t="shared" ca="1" si="72"/>
        <v>89324.63073733334</v>
      </c>
      <c r="K42" s="106">
        <f t="shared" ca="1" si="72"/>
        <v>89324.63073733334</v>
      </c>
      <c r="L42" s="106">
        <f t="shared" ca="1" si="72"/>
        <v>89324.63073733334</v>
      </c>
      <c r="M42" s="106">
        <f t="shared" ca="1" si="72"/>
        <v>89324.63073733334</v>
      </c>
      <c r="N42" s="106">
        <f t="shared" ca="1" si="72"/>
        <v>89324.63073733334</v>
      </c>
      <c r="O42" s="106">
        <f t="shared" ref="O42:Y42" ca="1" si="73">SUBTOTAL(109,O30:O41)</f>
        <v>77656.454737333333</v>
      </c>
      <c r="P42" s="106">
        <f t="shared" ca="1" si="73"/>
        <v>77206.454737333333</v>
      </c>
      <c r="Q42" s="106">
        <f t="shared" ca="1" si="73"/>
        <v>77214.454737333333</v>
      </c>
      <c r="R42" s="106">
        <f t="shared" ca="1" si="73"/>
        <v>73380.454737333333</v>
      </c>
      <c r="S42" s="106">
        <f t="shared" ca="1" si="73"/>
        <v>73380.454737333333</v>
      </c>
      <c r="T42" s="106">
        <f t="shared" ca="1" si="73"/>
        <v>71663.96753733333</v>
      </c>
      <c r="U42" s="106">
        <f t="shared" ca="1" si="73"/>
        <v>71663.96753733333</v>
      </c>
      <c r="V42" s="106">
        <f t="shared" ca="1" si="73"/>
        <v>75671.968149573338</v>
      </c>
      <c r="W42" s="106">
        <f t="shared" ca="1" si="73"/>
        <v>75671.968149573338</v>
      </c>
      <c r="X42" s="106">
        <f t="shared" ca="1" si="73"/>
        <v>83990.669689773335</v>
      </c>
      <c r="Y42" s="106">
        <f t="shared" ca="1" si="73"/>
        <v>83990.669689773335</v>
      </c>
      <c r="Z42" s="106">
        <f t="shared" ref="Z42:AK42" ca="1" si="74">SUBTOTAL(109,Z30:Z41)</f>
        <v>91672.277689773342</v>
      </c>
      <c r="AA42" s="106">
        <f t="shared" ca="1" si="74"/>
        <v>84810.787129773351</v>
      </c>
      <c r="AB42" s="106">
        <f t="shared" ca="1" si="74"/>
        <v>84524.587129773339</v>
      </c>
      <c r="AC42" s="106">
        <f t="shared" ca="1" si="74"/>
        <v>86971.491129773349</v>
      </c>
      <c r="AD42" s="106">
        <f t="shared" ca="1" si="74"/>
        <v>84533.067129773335</v>
      </c>
      <c r="AE42" s="106">
        <f t="shared" ca="1" si="74"/>
        <v>85624.752988973341</v>
      </c>
      <c r="AF42" s="106">
        <f t="shared" ca="1" si="74"/>
        <v>84533.067129773335</v>
      </c>
      <c r="AG42" s="106">
        <f t="shared" ca="1" si="74"/>
        <v>84533.067129773335</v>
      </c>
      <c r="AH42" s="106">
        <f t="shared" ca="1" si="74"/>
        <v>89208.669871159756</v>
      </c>
      <c r="AI42" s="106">
        <f t="shared" ca="1" si="74"/>
        <v>89208.669871159756</v>
      </c>
      <c r="AJ42" s="106">
        <f t="shared" ca="1" si="74"/>
        <v>87601.465689559758</v>
      </c>
      <c r="AK42" s="106">
        <f t="shared" ca="1" si="74"/>
        <v>87601.465689559758</v>
      </c>
      <c r="AL42" s="106">
        <f t="shared" ref="AL42:AS42" ca="1" si="75">SUBTOTAL(109,AL30:AL41)</f>
        <v>95743.970169559761</v>
      </c>
      <c r="AM42" s="106">
        <f t="shared" ca="1" si="75"/>
        <v>88488.646175959759</v>
      </c>
      <c r="AN42" s="106">
        <f t="shared" ca="1" si="75"/>
        <v>88185.274175959756</v>
      </c>
      <c r="AO42" s="106">
        <f t="shared" ca="1" si="75"/>
        <v>90778.992415959743</v>
      </c>
      <c r="AP42" s="106">
        <f t="shared" ca="1" si="75"/>
        <v>88194.262975959748</v>
      </c>
      <c r="AQ42" s="106">
        <f t="shared" ca="1" si="75"/>
        <v>89351.449986711741</v>
      </c>
      <c r="AR42" s="106">
        <f t="shared" ca="1" si="75"/>
        <v>88194.262975959748</v>
      </c>
      <c r="AS42" s="106">
        <f t="shared" ca="1" si="75"/>
        <v>88194.262975959748</v>
      </c>
      <c r="AT42" s="106">
        <f t="shared" ref="AT42:BJ42" ca="1" si="76">SUBTOTAL(109,AT30:AT41)</f>
        <v>93053.969630933323</v>
      </c>
      <c r="AU42" s="106">
        <f t="shared" ca="1" si="76"/>
        <v>94076.15149043093</v>
      </c>
      <c r="AV42" s="106">
        <f t="shared" ca="1" si="76"/>
        <v>93053.969630933323</v>
      </c>
      <c r="AW42" s="106">
        <f t="shared" ca="1" si="76"/>
        <v>93053.969630933323</v>
      </c>
      <c r="AX42" s="106">
        <f t="shared" ca="1" si="76"/>
        <v>101685.02437973332</v>
      </c>
      <c r="AY42" s="106">
        <f t="shared" ca="1" si="76"/>
        <v>0</v>
      </c>
      <c r="AZ42" s="106">
        <f t="shared" ca="1" si="76"/>
        <v>0</v>
      </c>
      <c r="BA42" s="106">
        <f t="shared" ca="1" si="76"/>
        <v>0</v>
      </c>
      <c r="BB42" s="106">
        <f t="shared" ca="1" si="76"/>
        <v>0</v>
      </c>
      <c r="BC42" s="106">
        <f t="shared" ca="1" si="76"/>
        <v>0</v>
      </c>
      <c r="BD42" s="106">
        <f t="shared" ca="1" si="76"/>
        <v>0</v>
      </c>
      <c r="BE42" s="106">
        <f t="shared" ca="1" si="76"/>
        <v>0</v>
      </c>
      <c r="BF42" s="106">
        <f t="shared" ca="1" si="76"/>
        <v>0</v>
      </c>
      <c r="BG42" s="106">
        <f t="shared" ca="1" si="76"/>
        <v>0</v>
      </c>
      <c r="BH42" s="106">
        <f t="shared" ca="1" si="76"/>
        <v>0</v>
      </c>
      <c r="BI42" s="106">
        <f t="shared" ca="1" si="76"/>
        <v>0</v>
      </c>
      <c r="BJ42" s="106">
        <f t="shared" ca="1" si="76"/>
        <v>0</v>
      </c>
      <c r="BK42" s="106">
        <f t="shared" ca="1" si="72"/>
        <v>4001707.932587178</v>
      </c>
      <c r="BL42" s="128">
        <f t="shared" ca="1" si="42"/>
        <v>0.19055752060378903</v>
      </c>
      <c r="BU42" s="262"/>
      <c r="BV42" s="263" t="s">
        <v>226</v>
      </c>
      <c r="BW42" s="263" t="s">
        <v>226</v>
      </c>
      <c r="BX42" s="263" t="s">
        <v>159</v>
      </c>
      <c r="BY42" s="263" t="s">
        <v>159</v>
      </c>
      <c r="BZ42" s="263" t="s">
        <v>160</v>
      </c>
      <c r="CA42" s="263" t="s">
        <v>160</v>
      </c>
      <c r="CB42" s="263" t="s">
        <v>161</v>
      </c>
      <c r="CC42" s="263" t="s">
        <v>161</v>
      </c>
      <c r="CD42" s="263" t="s">
        <v>162</v>
      </c>
      <c r="CE42" s="263" t="s">
        <v>162</v>
      </c>
      <c r="CF42" s="263" t="s">
        <v>163</v>
      </c>
      <c r="CG42" s="263" t="s">
        <v>163</v>
      </c>
    </row>
    <row r="43" spans="1:85" s="98" customFormat="1" ht="23.25" customHeight="1">
      <c r="A43" s="72" t="s">
        <v>31</v>
      </c>
      <c r="B43" s="87" t="s">
        <v>32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147"/>
      <c r="BL43" s="152"/>
      <c r="BU43" s="262"/>
      <c r="BV43" s="262" t="s">
        <v>165</v>
      </c>
      <c r="BW43" s="262" t="s">
        <v>28</v>
      </c>
      <c r="BX43" s="262" t="s">
        <v>165</v>
      </c>
      <c r="BY43" s="262" t="s">
        <v>28</v>
      </c>
      <c r="BZ43" s="262" t="s">
        <v>165</v>
      </c>
      <c r="CA43" s="262" t="s">
        <v>28</v>
      </c>
      <c r="CB43" s="262" t="s">
        <v>165</v>
      </c>
      <c r="CC43" s="262" t="s">
        <v>28</v>
      </c>
      <c r="CD43" s="262" t="s">
        <v>165</v>
      </c>
      <c r="CE43" s="262" t="s">
        <v>28</v>
      </c>
    </row>
    <row r="44" spans="1:85" s="98" customFormat="1" ht="23.25" customHeight="1">
      <c r="A44" s="30" t="s">
        <v>227</v>
      </c>
      <c r="B44" s="13" t="s">
        <v>228</v>
      </c>
      <c r="C44" s="147">
        <f t="array" aca="1" ref="C44" ca="1">SUM((C$1&gt;='Gastos com Pessoal'!$E$7:$E$106)*(C$1&lt;='Gastos com Pessoal'!$F$7:$F$106)*INDIRECT(CONCATENATE("'Encargos e Benefícios'!",$BV44)))
+SUM((C$1&gt;='Gastos com Pessoal'!$E$7:$E$106)*(C$1&lt;='Gastos com Pessoal'!$F$7:$F$106)*(IF('Gastos com Pessoal'!$G$7:$G$106&lt;=C$1,1,0))*INDIRECT(CONCATENATE("'Gastos com Pessoal'!",$BX44)))
+SUM((C$1&gt;='Gastos com Pessoal'!$E$7:$E$106)*(C$1&lt;='Gastos com Pessoal'!$F$7:$F$106)*(IF('Gastos com Pessoal'!$L$7:$L$106&lt;=C$1,1,0))*INDIRECT(CONCATENATE("'Gastos com Pessoal'!",$BZ44)))
+SUM((C$1&gt;='Gastos com Pessoal'!$E$7:$E$106)*(C$1&lt;='Gastos com Pessoal'!$F$7:$F$106)*(IF('Gastos com Pessoal'!$Q$7:$Q$106&lt;=C$1,1,0))*INDIRECT(CONCATENATE("'Gastos com Pessoal'!",$CB44)))
+SUM((C$1&gt;='Gastos com Pessoal'!$E$7:$E$106)*(C$1&lt;='Gastos com Pessoal'!$F$7:$F$106)*(IF('Gastos com Pessoal'!$V$7:$V$106&lt;=C$1,1,0))*INDIRECT(CONCATENATE("'Gastos com Pessoal'!",$CD44)))
+SUM((C$1&gt;='Gastos com Pessoal'!$E$7:$E$106)*(C$1&lt;='Gastos com Pessoal'!$F$7:$F$106)*(IF('Gastos com Pessoal'!$AA$7:$AA$106&lt;=C$1,1,0))*INDIRECT(CONCATENATE("'Gastos com Pessoal'!",$CF44)))</f>
        <v>1400</v>
      </c>
      <c r="D44" s="147">
        <f t="array" aca="1" ref="D44" ca="1">SUM((D$1&gt;='Gastos com Pessoal'!$E$7:$E$106)*(D$1&lt;='Gastos com Pessoal'!$F$7:$F$106)*INDIRECT(CONCATENATE("'Encargos e Benefícios'!",$BV44)))
+SUM((D$1&gt;='Gastos com Pessoal'!$E$7:$E$106)*(D$1&lt;='Gastos com Pessoal'!$F$7:$F$106)*(IF('Gastos com Pessoal'!$G$7:$G$106&lt;=D$1,1,0))*INDIRECT(CONCATENATE("'Gastos com Pessoal'!",$BX44)))
+SUM((D$1&gt;='Gastos com Pessoal'!$E$7:$E$106)*(D$1&lt;='Gastos com Pessoal'!$F$7:$F$106)*(IF('Gastos com Pessoal'!$L$7:$L$106&lt;=D$1,1,0))*INDIRECT(CONCATENATE("'Gastos com Pessoal'!",$BZ44)))
+SUM((D$1&gt;='Gastos com Pessoal'!$E$7:$E$106)*(D$1&lt;='Gastos com Pessoal'!$F$7:$F$106)*(IF('Gastos com Pessoal'!$Q$7:$Q$106&lt;=D$1,1,0))*INDIRECT(CONCATENATE("'Gastos com Pessoal'!",$CB44)))
+SUM((D$1&gt;='Gastos com Pessoal'!$E$7:$E$106)*(D$1&lt;='Gastos com Pessoal'!$F$7:$F$106)*(IF('Gastos com Pessoal'!$V$7:$V$106&lt;=D$1,1,0))*INDIRECT(CONCATENATE("'Gastos com Pessoal'!",$CD44)))
+SUM((D$1&gt;='Gastos com Pessoal'!$E$7:$E$106)*(D$1&lt;='Gastos com Pessoal'!$F$7:$F$106)*(IF('Gastos com Pessoal'!$AA$7:$AA$106&lt;=D$1,1,0))*INDIRECT(CONCATENATE("'Gastos com Pessoal'!",$CF44)))</f>
        <v>1600</v>
      </c>
      <c r="E44" s="147">
        <f t="array" aca="1" ref="E44" ca="1">SUM((E$1&gt;='Gastos com Pessoal'!$E$7:$E$106)*(E$1&lt;='Gastos com Pessoal'!$F$7:$F$106)*INDIRECT(CONCATENATE("'Encargos e Benefícios'!",$BV44)))
+SUM((E$1&gt;='Gastos com Pessoal'!$E$7:$E$106)*(E$1&lt;='Gastos com Pessoal'!$F$7:$F$106)*(IF('Gastos com Pessoal'!$G$7:$G$106&lt;=E$1,1,0))*INDIRECT(CONCATENATE("'Gastos com Pessoal'!",$BX44)))
+SUM((E$1&gt;='Gastos com Pessoal'!$E$7:$E$106)*(E$1&lt;='Gastos com Pessoal'!$F$7:$F$106)*(IF('Gastos com Pessoal'!$L$7:$L$106&lt;=E$1,1,0))*INDIRECT(CONCATENATE("'Gastos com Pessoal'!",$BZ44)))
+SUM((E$1&gt;='Gastos com Pessoal'!$E$7:$E$106)*(E$1&lt;='Gastos com Pessoal'!$F$7:$F$106)*(IF('Gastos com Pessoal'!$Q$7:$Q$106&lt;=E$1,1,0))*INDIRECT(CONCATENATE("'Gastos com Pessoal'!",$CB44)))
+SUM((E$1&gt;='Gastos com Pessoal'!$E$7:$E$106)*(E$1&lt;='Gastos com Pessoal'!$F$7:$F$106)*(IF('Gastos com Pessoal'!$V$7:$V$106&lt;=E$1,1,0))*INDIRECT(CONCATENATE("'Gastos com Pessoal'!",$CD44)))
+SUM((E$1&gt;='Gastos com Pessoal'!$E$7:$E$106)*(E$1&lt;='Gastos com Pessoal'!$F$7:$F$106)*(IF('Gastos com Pessoal'!$AA$7:$AA$106&lt;=E$1,1,0))*INDIRECT(CONCATENATE("'Gastos com Pessoal'!",$CF44)))</f>
        <v>1600</v>
      </c>
      <c r="F44" s="147">
        <f t="array" aca="1" ref="F44" ca="1">SUM((F$1&gt;='Gastos com Pessoal'!$E$7:$E$106)*(F$1&lt;='Gastos com Pessoal'!$F$7:$F$106)*INDIRECT(CONCATENATE("'Encargos e Benefícios'!",$BV44)))
+SUM((F$1&gt;='Gastos com Pessoal'!$E$7:$E$106)*(F$1&lt;='Gastos com Pessoal'!$F$7:$F$106)*(IF('Gastos com Pessoal'!$G$7:$G$106&lt;=F$1,1,0))*INDIRECT(CONCATENATE("'Gastos com Pessoal'!",$BX44)))
+SUM((F$1&gt;='Gastos com Pessoal'!$E$7:$E$106)*(F$1&lt;='Gastos com Pessoal'!$F$7:$F$106)*(IF('Gastos com Pessoal'!$L$7:$L$106&lt;=F$1,1,0))*INDIRECT(CONCATENATE("'Gastos com Pessoal'!",$BZ44)))
+SUM((F$1&gt;='Gastos com Pessoal'!$E$7:$E$106)*(F$1&lt;='Gastos com Pessoal'!$F$7:$F$106)*(IF('Gastos com Pessoal'!$Q$7:$Q$106&lt;=F$1,1,0))*INDIRECT(CONCATENATE("'Gastos com Pessoal'!",$CB44)))
+SUM((F$1&gt;='Gastos com Pessoal'!$E$7:$E$106)*(F$1&lt;='Gastos com Pessoal'!$F$7:$F$106)*(IF('Gastos com Pessoal'!$V$7:$V$106&lt;=F$1,1,0))*INDIRECT(CONCATENATE("'Gastos com Pessoal'!",$CD44)))
+SUM((F$1&gt;='Gastos com Pessoal'!$E$7:$E$106)*(F$1&lt;='Gastos com Pessoal'!$F$7:$F$106)*(IF('Gastos com Pessoal'!$AA$7:$AA$106&lt;=F$1,1,0))*INDIRECT(CONCATENATE("'Gastos com Pessoal'!",$CF44)))</f>
        <v>2600</v>
      </c>
      <c r="G44" s="147">
        <f t="array" aca="1" ref="G44" ca="1">SUM((G$1&gt;='Gastos com Pessoal'!$E$7:$E$106)*(G$1&lt;='Gastos com Pessoal'!$F$7:$F$106)*INDIRECT(CONCATENATE("'Encargos e Benefícios'!",$BV44)))
+SUM((G$1&gt;='Gastos com Pessoal'!$E$7:$E$106)*(G$1&lt;='Gastos com Pessoal'!$F$7:$F$106)*(IF('Gastos com Pessoal'!$G$7:$G$106&lt;=G$1,1,0))*INDIRECT(CONCATENATE("'Gastos com Pessoal'!",$BX44)))
+SUM((G$1&gt;='Gastos com Pessoal'!$E$7:$E$106)*(G$1&lt;='Gastos com Pessoal'!$F$7:$F$106)*(IF('Gastos com Pessoal'!$L$7:$L$106&lt;=G$1,1,0))*INDIRECT(CONCATENATE("'Gastos com Pessoal'!",$BZ44)))
+SUM((G$1&gt;='Gastos com Pessoal'!$E$7:$E$106)*(G$1&lt;='Gastos com Pessoal'!$F$7:$F$106)*(IF('Gastos com Pessoal'!$Q$7:$Q$106&lt;=G$1,1,0))*INDIRECT(CONCATENATE("'Gastos com Pessoal'!",$CB44)))
+SUM((G$1&gt;='Gastos com Pessoal'!$E$7:$E$106)*(G$1&lt;='Gastos com Pessoal'!$F$7:$F$106)*(IF('Gastos com Pessoal'!$V$7:$V$106&lt;=G$1,1,0))*INDIRECT(CONCATENATE("'Gastos com Pessoal'!",$CD44)))
+SUM((G$1&gt;='Gastos com Pessoal'!$E$7:$E$106)*(G$1&lt;='Gastos com Pessoal'!$F$7:$F$106)*(IF('Gastos com Pessoal'!$AA$7:$AA$106&lt;=G$1,1,0))*INDIRECT(CONCATENATE("'Gastos com Pessoal'!",$CF44)))</f>
        <v>2600</v>
      </c>
      <c r="H44" s="147">
        <f t="array" aca="1" ref="H44" ca="1">SUM((H$1&gt;='Gastos com Pessoal'!$E$7:$E$106)*(H$1&lt;='Gastos com Pessoal'!$F$7:$F$106)*INDIRECT(CONCATENATE("'Encargos e Benefícios'!",$BV44)))
+SUM((H$1&gt;='Gastos com Pessoal'!$E$7:$E$106)*(H$1&lt;='Gastos com Pessoal'!$F$7:$F$106)*(IF('Gastos com Pessoal'!$G$7:$G$106&lt;=H$1,1,0))*INDIRECT(CONCATENATE("'Gastos com Pessoal'!",$BX44)))
+SUM((H$1&gt;='Gastos com Pessoal'!$E$7:$E$106)*(H$1&lt;='Gastos com Pessoal'!$F$7:$F$106)*(IF('Gastos com Pessoal'!$L$7:$L$106&lt;=H$1,1,0))*INDIRECT(CONCATENATE("'Gastos com Pessoal'!",$BZ44)))
+SUM((H$1&gt;='Gastos com Pessoal'!$E$7:$E$106)*(H$1&lt;='Gastos com Pessoal'!$F$7:$F$106)*(IF('Gastos com Pessoal'!$Q$7:$Q$106&lt;=H$1,1,0))*INDIRECT(CONCATENATE("'Gastos com Pessoal'!",$CB44)))
+SUM((H$1&gt;='Gastos com Pessoal'!$E$7:$E$106)*(H$1&lt;='Gastos com Pessoal'!$F$7:$F$106)*(IF('Gastos com Pessoal'!$V$7:$V$106&lt;=H$1,1,0))*INDIRECT(CONCATENATE("'Gastos com Pessoal'!",$CD44)))
+SUM((H$1&gt;='Gastos com Pessoal'!$E$7:$E$106)*(H$1&lt;='Gastos com Pessoal'!$F$7:$F$106)*(IF('Gastos com Pessoal'!$AA$7:$AA$106&lt;=H$1,1,0))*INDIRECT(CONCATENATE("'Gastos com Pessoal'!",$CF44)))</f>
        <v>3800</v>
      </c>
      <c r="I44" s="147">
        <f t="array" aca="1" ref="I44" ca="1">SUM((I$1&gt;='Gastos com Pessoal'!$E$7:$E$106)*(I$1&lt;='Gastos com Pessoal'!$F$7:$F$106)*INDIRECT(CONCATENATE("'Encargos e Benefícios'!",$BV44)))
+SUM((I$1&gt;='Gastos com Pessoal'!$E$7:$E$106)*(I$1&lt;='Gastos com Pessoal'!$F$7:$F$106)*(IF('Gastos com Pessoal'!$G$7:$G$106&lt;=I$1,1,0))*INDIRECT(CONCATENATE("'Gastos com Pessoal'!",$BX44)))
+SUM((I$1&gt;='Gastos com Pessoal'!$E$7:$E$106)*(I$1&lt;='Gastos com Pessoal'!$F$7:$F$106)*(IF('Gastos com Pessoal'!$L$7:$L$106&lt;=I$1,1,0))*INDIRECT(CONCATENATE("'Gastos com Pessoal'!",$BZ44)))
+SUM((I$1&gt;='Gastos com Pessoal'!$E$7:$E$106)*(I$1&lt;='Gastos com Pessoal'!$F$7:$F$106)*(IF('Gastos com Pessoal'!$Q$7:$Q$106&lt;=I$1,1,0))*INDIRECT(CONCATENATE("'Gastos com Pessoal'!",$CB44)))
+SUM((I$1&gt;='Gastos com Pessoal'!$E$7:$E$106)*(I$1&lt;='Gastos com Pessoal'!$F$7:$F$106)*(IF('Gastos com Pessoal'!$V$7:$V$106&lt;=I$1,1,0))*INDIRECT(CONCATENATE("'Gastos com Pessoal'!",$CD44)))
+SUM((I$1&gt;='Gastos com Pessoal'!$E$7:$E$106)*(I$1&lt;='Gastos com Pessoal'!$F$7:$F$106)*(IF('Gastos com Pessoal'!$AA$7:$AA$106&lt;=I$1,1,0))*INDIRECT(CONCATENATE("'Gastos com Pessoal'!",$CF44)))</f>
        <v>3800</v>
      </c>
      <c r="J44" s="147">
        <f t="array" aca="1" ref="J44" ca="1">SUM((J$1&gt;='Gastos com Pessoal'!$E$7:$E$106)*(J$1&lt;='Gastos com Pessoal'!$F$7:$F$106)*INDIRECT(CONCATENATE("'Encargos e Benefícios'!",$BV44)))
+SUM((J$1&gt;='Gastos com Pessoal'!$E$7:$E$106)*(J$1&lt;='Gastos com Pessoal'!$F$7:$F$106)*(IF('Gastos com Pessoal'!$G$7:$G$106&lt;=J$1,1,0))*INDIRECT(CONCATENATE("'Gastos com Pessoal'!",$BX44)))
+SUM((J$1&gt;='Gastos com Pessoal'!$E$7:$E$106)*(J$1&lt;='Gastos com Pessoal'!$F$7:$F$106)*(IF('Gastos com Pessoal'!$L$7:$L$106&lt;=J$1,1,0))*INDIRECT(CONCATENATE("'Gastos com Pessoal'!",$BZ44)))
+SUM((J$1&gt;='Gastos com Pessoal'!$E$7:$E$106)*(J$1&lt;='Gastos com Pessoal'!$F$7:$F$106)*(IF('Gastos com Pessoal'!$Q$7:$Q$106&lt;=J$1,1,0))*INDIRECT(CONCATENATE("'Gastos com Pessoal'!",$CB44)))
+SUM((J$1&gt;='Gastos com Pessoal'!$E$7:$E$106)*(J$1&lt;='Gastos com Pessoal'!$F$7:$F$106)*(IF('Gastos com Pessoal'!$V$7:$V$106&lt;=J$1,1,0))*INDIRECT(CONCATENATE("'Gastos com Pessoal'!",$CD44)))
+SUM((J$1&gt;='Gastos com Pessoal'!$E$7:$E$106)*(J$1&lt;='Gastos com Pessoal'!$F$7:$F$106)*(IF('Gastos com Pessoal'!$AA$7:$AA$106&lt;=J$1,1,0))*INDIRECT(CONCATENATE("'Gastos com Pessoal'!",$CF44)))</f>
        <v>4820</v>
      </c>
      <c r="K44" s="147">
        <f t="array" aca="1" ref="K44" ca="1">SUM((K$1&gt;='Gastos com Pessoal'!$E$7:$E$106)*(K$1&lt;='Gastos com Pessoal'!$F$7:$F$106)*INDIRECT(CONCATENATE("'Encargos e Benefícios'!",$BV44)))
+SUM((K$1&gt;='Gastos com Pessoal'!$E$7:$E$106)*(K$1&lt;='Gastos com Pessoal'!$F$7:$F$106)*(IF('Gastos com Pessoal'!$G$7:$G$106&lt;=K$1,1,0))*INDIRECT(CONCATENATE("'Gastos com Pessoal'!",$BX44)))
+SUM((K$1&gt;='Gastos com Pessoal'!$E$7:$E$106)*(K$1&lt;='Gastos com Pessoal'!$F$7:$F$106)*(IF('Gastos com Pessoal'!$L$7:$L$106&lt;=K$1,1,0))*INDIRECT(CONCATENATE("'Gastos com Pessoal'!",$BZ44)))
+SUM((K$1&gt;='Gastos com Pessoal'!$E$7:$E$106)*(K$1&lt;='Gastos com Pessoal'!$F$7:$F$106)*(IF('Gastos com Pessoal'!$Q$7:$Q$106&lt;=K$1,1,0))*INDIRECT(CONCATENATE("'Gastos com Pessoal'!",$CB44)))
+SUM((K$1&gt;='Gastos com Pessoal'!$E$7:$E$106)*(K$1&lt;='Gastos com Pessoal'!$F$7:$F$106)*(IF('Gastos com Pessoal'!$V$7:$V$106&lt;=K$1,1,0))*INDIRECT(CONCATENATE("'Gastos com Pessoal'!",$CD44)))
+SUM((K$1&gt;='Gastos com Pessoal'!$E$7:$E$106)*(K$1&lt;='Gastos com Pessoal'!$F$7:$F$106)*(IF('Gastos com Pessoal'!$AA$7:$AA$106&lt;=K$1,1,0))*INDIRECT(CONCATENATE("'Gastos com Pessoal'!",$CF44)))</f>
        <v>4820</v>
      </c>
      <c r="L44" s="147">
        <f t="array" aca="1" ref="L44" ca="1">SUM((L$1&gt;='Gastos com Pessoal'!$E$7:$E$106)*(L$1&lt;='Gastos com Pessoal'!$F$7:$F$106)*INDIRECT(CONCATENATE("'Encargos e Benefícios'!",$BV44)))
+SUM((L$1&gt;='Gastos com Pessoal'!$E$7:$E$106)*(L$1&lt;='Gastos com Pessoal'!$F$7:$F$106)*(IF('Gastos com Pessoal'!$G$7:$G$106&lt;=L$1,1,0))*INDIRECT(CONCATENATE("'Gastos com Pessoal'!",$BX44)))
+SUM((L$1&gt;='Gastos com Pessoal'!$E$7:$E$106)*(L$1&lt;='Gastos com Pessoal'!$F$7:$F$106)*(IF('Gastos com Pessoal'!$L$7:$L$106&lt;=L$1,1,0))*INDIRECT(CONCATENATE("'Gastos com Pessoal'!",$BZ44)))
+SUM((L$1&gt;='Gastos com Pessoal'!$E$7:$E$106)*(L$1&lt;='Gastos com Pessoal'!$F$7:$F$106)*(IF('Gastos com Pessoal'!$Q$7:$Q$106&lt;=L$1,1,0))*INDIRECT(CONCATENATE("'Gastos com Pessoal'!",$CB44)))
+SUM((L$1&gt;='Gastos com Pessoal'!$E$7:$E$106)*(L$1&lt;='Gastos com Pessoal'!$F$7:$F$106)*(IF('Gastos com Pessoal'!$V$7:$V$106&lt;=L$1,1,0))*INDIRECT(CONCATENATE("'Gastos com Pessoal'!",$CD44)))
+SUM((L$1&gt;='Gastos com Pessoal'!$E$7:$E$106)*(L$1&lt;='Gastos com Pessoal'!$F$7:$F$106)*(IF('Gastos com Pessoal'!$AA$7:$AA$106&lt;=L$1,1,0))*INDIRECT(CONCATENATE("'Gastos com Pessoal'!",$CF44)))</f>
        <v>4820</v>
      </c>
      <c r="M44" s="147">
        <f t="array" aca="1" ref="M44" ca="1">SUM((M$1&gt;='Gastos com Pessoal'!$E$7:$E$106)*(M$1&lt;='Gastos com Pessoal'!$F$7:$F$106)*INDIRECT(CONCATENATE("'Encargos e Benefícios'!",$BV44)))
+SUM((M$1&gt;='Gastos com Pessoal'!$E$7:$E$106)*(M$1&lt;='Gastos com Pessoal'!$F$7:$F$106)*(IF('Gastos com Pessoal'!$G$7:$G$106&lt;=M$1,1,0))*INDIRECT(CONCATENATE("'Gastos com Pessoal'!",$BX44)))
+SUM((M$1&gt;='Gastos com Pessoal'!$E$7:$E$106)*(M$1&lt;='Gastos com Pessoal'!$F$7:$F$106)*(IF('Gastos com Pessoal'!$L$7:$L$106&lt;=M$1,1,0))*INDIRECT(CONCATENATE("'Gastos com Pessoal'!",$BZ44)))
+SUM((M$1&gt;='Gastos com Pessoal'!$E$7:$E$106)*(M$1&lt;='Gastos com Pessoal'!$F$7:$F$106)*(IF('Gastos com Pessoal'!$Q$7:$Q$106&lt;=M$1,1,0))*INDIRECT(CONCATENATE("'Gastos com Pessoal'!",$CB44)))
+SUM((M$1&gt;='Gastos com Pessoal'!$E$7:$E$106)*(M$1&lt;='Gastos com Pessoal'!$F$7:$F$106)*(IF('Gastos com Pessoal'!$V$7:$V$106&lt;=M$1,1,0))*INDIRECT(CONCATENATE("'Gastos com Pessoal'!",$CD44)))
+SUM((M$1&gt;='Gastos com Pessoal'!$E$7:$E$106)*(M$1&lt;='Gastos com Pessoal'!$F$7:$F$106)*(IF('Gastos com Pessoal'!$AA$7:$AA$106&lt;=M$1,1,0))*INDIRECT(CONCATENATE("'Gastos com Pessoal'!",$CF44)))</f>
        <v>4820</v>
      </c>
      <c r="N44" s="147">
        <f t="array" aca="1" ref="N44" ca="1">SUM((N$1&gt;='Gastos com Pessoal'!$E$7:$E$106)*(N$1&lt;='Gastos com Pessoal'!$F$7:$F$106)*INDIRECT(CONCATENATE("'Encargos e Benefícios'!",$BV44)))
+SUM((N$1&gt;='Gastos com Pessoal'!$E$7:$E$106)*(N$1&lt;='Gastos com Pessoal'!$F$7:$F$106)*(IF('Gastos com Pessoal'!$G$7:$G$106&lt;=N$1,1,0))*INDIRECT(CONCATENATE("'Gastos com Pessoal'!",$BX44)))
+SUM((N$1&gt;='Gastos com Pessoal'!$E$7:$E$106)*(N$1&lt;='Gastos com Pessoal'!$F$7:$F$106)*(IF('Gastos com Pessoal'!$L$7:$L$106&lt;=N$1,1,0))*INDIRECT(CONCATENATE("'Gastos com Pessoal'!",$BZ44)))
+SUM((N$1&gt;='Gastos com Pessoal'!$E$7:$E$106)*(N$1&lt;='Gastos com Pessoal'!$F$7:$F$106)*(IF('Gastos com Pessoal'!$Q$7:$Q$106&lt;=N$1,1,0))*INDIRECT(CONCATENATE("'Gastos com Pessoal'!",$CB44)))
+SUM((N$1&gt;='Gastos com Pessoal'!$E$7:$E$106)*(N$1&lt;='Gastos com Pessoal'!$F$7:$F$106)*(IF('Gastos com Pessoal'!$V$7:$V$106&lt;=N$1,1,0))*INDIRECT(CONCATENATE("'Gastos com Pessoal'!",$CD44)))
+SUM((N$1&gt;='Gastos com Pessoal'!$E$7:$E$106)*(N$1&lt;='Gastos com Pessoal'!$F$7:$F$106)*(IF('Gastos com Pessoal'!$AA$7:$AA$106&lt;=N$1,1,0))*INDIRECT(CONCATENATE("'Gastos com Pessoal'!",$CF44)))</f>
        <v>4820</v>
      </c>
      <c r="O44" s="147">
        <f t="array" aca="1" ref="O44" ca="1">SUM((O$1&gt;='Gastos com Pessoal'!$E$7:$E$106)*(O$1&lt;='Gastos com Pessoal'!$F$7:$F$106)*INDIRECT(CONCATENATE("'Encargos e Benefícios'!",$BV44)))
+SUM((O$1&gt;='Gastos com Pessoal'!$E$7:$E$106)*(O$1&lt;='Gastos com Pessoal'!$F$7:$F$106)*(IF('Gastos com Pessoal'!$G$7:$G$106&lt;=O$1,1,0))*INDIRECT(CONCATENATE("'Gastos com Pessoal'!",$BX44)))
+SUM((O$1&gt;='Gastos com Pessoal'!$E$7:$E$106)*(O$1&lt;='Gastos com Pessoal'!$F$7:$F$106)*(IF('Gastos com Pessoal'!$L$7:$L$106&lt;=O$1,1,0))*INDIRECT(CONCATENATE("'Gastos com Pessoal'!",$BZ44)))
+SUM((O$1&gt;='Gastos com Pessoal'!$E$7:$E$106)*(O$1&lt;='Gastos com Pessoal'!$F$7:$F$106)*(IF('Gastos com Pessoal'!$Q$7:$Q$106&lt;=O$1,1,0))*INDIRECT(CONCATENATE("'Gastos com Pessoal'!",$CB44)))
+SUM((O$1&gt;='Gastos com Pessoal'!$E$7:$E$106)*(O$1&lt;='Gastos com Pessoal'!$F$7:$F$106)*(IF('Gastos com Pessoal'!$V$7:$V$106&lt;=O$1,1,0))*INDIRECT(CONCATENATE("'Gastos com Pessoal'!",$CD44)))
+SUM((O$1&gt;='Gastos com Pessoal'!$E$7:$E$106)*(O$1&lt;='Gastos com Pessoal'!$F$7:$F$106)*(IF('Gastos com Pessoal'!$AA$7:$AA$106&lt;=O$1,1,0))*INDIRECT(CONCATENATE("'Gastos com Pessoal'!",$CF44)))</f>
        <v>4820</v>
      </c>
      <c r="P44" s="147">
        <f t="array" aca="1" ref="P44" ca="1">SUM((P$1&gt;='Gastos com Pessoal'!$E$7:$E$106)*(P$1&lt;='Gastos com Pessoal'!$F$7:$F$106)*INDIRECT(CONCATENATE("'Encargos e Benefícios'!",$BV44)))
+SUM((P$1&gt;='Gastos com Pessoal'!$E$7:$E$106)*(P$1&lt;='Gastos com Pessoal'!$F$7:$F$106)*(IF('Gastos com Pessoal'!$G$7:$G$106&lt;=P$1,1,0))*INDIRECT(CONCATENATE("'Gastos com Pessoal'!",$BX44)))
+SUM((P$1&gt;='Gastos com Pessoal'!$E$7:$E$106)*(P$1&lt;='Gastos com Pessoal'!$F$7:$F$106)*(IF('Gastos com Pessoal'!$L$7:$L$106&lt;=P$1,1,0))*INDIRECT(CONCATENATE("'Gastos com Pessoal'!",$BZ44)))
+SUM((P$1&gt;='Gastos com Pessoal'!$E$7:$E$106)*(P$1&lt;='Gastos com Pessoal'!$F$7:$F$106)*(IF('Gastos com Pessoal'!$Q$7:$Q$106&lt;=P$1,1,0))*INDIRECT(CONCATENATE("'Gastos com Pessoal'!",$CB44)))
+SUM((P$1&gt;='Gastos com Pessoal'!$E$7:$E$106)*(P$1&lt;='Gastos com Pessoal'!$F$7:$F$106)*(IF('Gastos com Pessoal'!$V$7:$V$106&lt;=P$1,1,0))*INDIRECT(CONCATENATE("'Gastos com Pessoal'!",$CD44)))
+SUM((P$1&gt;='Gastos com Pessoal'!$E$7:$E$106)*(P$1&lt;='Gastos com Pessoal'!$F$7:$F$106)*(IF('Gastos com Pessoal'!$AA$7:$AA$106&lt;=P$1,1,0))*INDIRECT(CONCATENATE("'Gastos com Pessoal'!",$CF44)))</f>
        <v>4820</v>
      </c>
      <c r="Q44" s="147">
        <f t="array" aca="1" ref="Q44" ca="1">SUM((Q$1&gt;='Gastos com Pessoal'!$E$7:$E$106)*(Q$1&lt;='Gastos com Pessoal'!$F$7:$F$106)*INDIRECT(CONCATENATE("'Encargos e Benefícios'!",$BV44)))
+SUM((Q$1&gt;='Gastos com Pessoal'!$E$7:$E$106)*(Q$1&lt;='Gastos com Pessoal'!$F$7:$F$106)*(IF('Gastos com Pessoal'!$G$7:$G$106&lt;=Q$1,1,0))*INDIRECT(CONCATENATE("'Gastos com Pessoal'!",$BX44)))
+SUM((Q$1&gt;='Gastos com Pessoal'!$E$7:$E$106)*(Q$1&lt;='Gastos com Pessoal'!$F$7:$F$106)*(IF('Gastos com Pessoal'!$L$7:$L$106&lt;=Q$1,1,0))*INDIRECT(CONCATENATE("'Gastos com Pessoal'!",$BZ44)))
+SUM((Q$1&gt;='Gastos com Pessoal'!$E$7:$E$106)*(Q$1&lt;='Gastos com Pessoal'!$F$7:$F$106)*(IF('Gastos com Pessoal'!$Q$7:$Q$106&lt;=Q$1,1,0))*INDIRECT(CONCATENATE("'Gastos com Pessoal'!",$CB44)))
+SUM((Q$1&gt;='Gastos com Pessoal'!$E$7:$E$106)*(Q$1&lt;='Gastos com Pessoal'!$F$7:$F$106)*(IF('Gastos com Pessoal'!$V$7:$V$106&lt;=Q$1,1,0))*INDIRECT(CONCATENATE("'Gastos com Pessoal'!",$CD44)))
+SUM((Q$1&gt;='Gastos com Pessoal'!$E$7:$E$106)*(Q$1&lt;='Gastos com Pessoal'!$F$7:$F$106)*(IF('Gastos com Pessoal'!$AA$7:$AA$106&lt;=Q$1,1,0))*INDIRECT(CONCATENATE("'Gastos com Pessoal'!",$CF44)))</f>
        <v>4820</v>
      </c>
      <c r="R44" s="147">
        <f t="array" aca="1" ref="R44" ca="1">SUM((R$1&gt;='Gastos com Pessoal'!$E$7:$E$106)*(R$1&lt;='Gastos com Pessoal'!$F$7:$F$106)*INDIRECT(CONCATENATE("'Encargos e Benefícios'!",$BV44)))
+SUM((R$1&gt;='Gastos com Pessoal'!$E$7:$E$106)*(R$1&lt;='Gastos com Pessoal'!$F$7:$F$106)*(IF('Gastos com Pessoal'!$G$7:$G$106&lt;=R$1,1,0))*INDIRECT(CONCATENATE("'Gastos com Pessoal'!",$BX44)))
+SUM((R$1&gt;='Gastos com Pessoal'!$E$7:$E$106)*(R$1&lt;='Gastos com Pessoal'!$F$7:$F$106)*(IF('Gastos com Pessoal'!$L$7:$L$106&lt;=R$1,1,0))*INDIRECT(CONCATENATE("'Gastos com Pessoal'!",$BZ44)))
+SUM((R$1&gt;='Gastos com Pessoal'!$E$7:$E$106)*(R$1&lt;='Gastos com Pessoal'!$F$7:$F$106)*(IF('Gastos com Pessoal'!$Q$7:$Q$106&lt;=R$1,1,0))*INDIRECT(CONCATENATE("'Gastos com Pessoal'!",$CB44)))
+SUM((R$1&gt;='Gastos com Pessoal'!$E$7:$E$106)*(R$1&lt;='Gastos com Pessoal'!$F$7:$F$106)*(IF('Gastos com Pessoal'!$V$7:$V$106&lt;=R$1,1,0))*INDIRECT(CONCATENATE("'Gastos com Pessoal'!",$CD44)))
+SUM((R$1&gt;='Gastos com Pessoal'!$E$7:$E$106)*(R$1&lt;='Gastos com Pessoal'!$F$7:$F$106)*(IF('Gastos com Pessoal'!$AA$7:$AA$106&lt;=R$1,1,0))*INDIRECT(CONCATENATE("'Gastos com Pessoal'!",$CF44)))</f>
        <v>4820</v>
      </c>
      <c r="S44" s="147">
        <f t="array" aca="1" ref="S44" ca="1">SUM((S$1&gt;='Gastos com Pessoal'!$E$7:$E$106)*(S$1&lt;='Gastos com Pessoal'!$F$7:$F$106)*INDIRECT(CONCATENATE("'Encargos e Benefícios'!",$BV44)))
+SUM((S$1&gt;='Gastos com Pessoal'!$E$7:$E$106)*(S$1&lt;='Gastos com Pessoal'!$F$7:$F$106)*(IF('Gastos com Pessoal'!$G$7:$G$106&lt;=S$1,1,0))*INDIRECT(CONCATENATE("'Gastos com Pessoal'!",$BX44)))
+SUM((S$1&gt;='Gastos com Pessoal'!$E$7:$E$106)*(S$1&lt;='Gastos com Pessoal'!$F$7:$F$106)*(IF('Gastos com Pessoal'!$L$7:$L$106&lt;=S$1,1,0))*INDIRECT(CONCATENATE("'Gastos com Pessoal'!",$BZ44)))
+SUM((S$1&gt;='Gastos com Pessoal'!$E$7:$E$106)*(S$1&lt;='Gastos com Pessoal'!$F$7:$F$106)*(IF('Gastos com Pessoal'!$Q$7:$Q$106&lt;=S$1,1,0))*INDIRECT(CONCATENATE("'Gastos com Pessoal'!",$CB44)))
+SUM((S$1&gt;='Gastos com Pessoal'!$E$7:$E$106)*(S$1&lt;='Gastos com Pessoal'!$F$7:$F$106)*(IF('Gastos com Pessoal'!$V$7:$V$106&lt;=S$1,1,0))*INDIRECT(CONCATENATE("'Gastos com Pessoal'!",$CD44)))
+SUM((S$1&gt;='Gastos com Pessoal'!$E$7:$E$106)*(S$1&lt;='Gastos com Pessoal'!$F$7:$F$106)*(IF('Gastos com Pessoal'!$AA$7:$AA$106&lt;=S$1,1,0))*INDIRECT(CONCATENATE("'Gastos com Pessoal'!",$CF44)))</f>
        <v>4820</v>
      </c>
      <c r="T44" s="147">
        <f t="array" aca="1" ref="T44" ca="1">SUM((T$1&gt;='Gastos com Pessoal'!$E$7:$E$106)*(T$1&lt;='Gastos com Pessoal'!$F$7:$F$106)*INDIRECT(CONCATENATE("'Encargos e Benefícios'!",$BV44)))
+SUM((T$1&gt;='Gastos com Pessoal'!$E$7:$E$106)*(T$1&lt;='Gastos com Pessoal'!$F$7:$F$106)*(IF('Gastos com Pessoal'!$G$7:$G$106&lt;=T$1,1,0))*INDIRECT(CONCATENATE("'Gastos com Pessoal'!",$BX44)))
+SUM((T$1&gt;='Gastos com Pessoal'!$E$7:$E$106)*(T$1&lt;='Gastos com Pessoal'!$F$7:$F$106)*(IF('Gastos com Pessoal'!$L$7:$L$106&lt;=T$1,1,0))*INDIRECT(CONCATENATE("'Gastos com Pessoal'!",$BZ44)))
+SUM((T$1&gt;='Gastos com Pessoal'!$E$7:$E$106)*(T$1&lt;='Gastos com Pessoal'!$F$7:$F$106)*(IF('Gastos com Pessoal'!$Q$7:$Q$106&lt;=T$1,1,0))*INDIRECT(CONCATENATE("'Gastos com Pessoal'!",$CB44)))
+SUM((T$1&gt;='Gastos com Pessoal'!$E$7:$E$106)*(T$1&lt;='Gastos com Pessoal'!$F$7:$F$106)*(IF('Gastos com Pessoal'!$V$7:$V$106&lt;=T$1,1,0))*INDIRECT(CONCATENATE("'Gastos com Pessoal'!",$CD44)))
+SUM((T$1&gt;='Gastos com Pessoal'!$E$7:$E$106)*(T$1&lt;='Gastos com Pessoal'!$F$7:$F$106)*(IF('Gastos com Pessoal'!$AA$7:$AA$106&lt;=T$1,1,0))*INDIRECT(CONCATENATE("'Gastos com Pessoal'!",$CF44)))</f>
        <v>4820</v>
      </c>
      <c r="U44" s="147">
        <f t="array" aca="1" ref="U44" ca="1">SUM((U$1&gt;='Gastos com Pessoal'!$E$7:$E$106)*(U$1&lt;='Gastos com Pessoal'!$F$7:$F$106)*INDIRECT(CONCATENATE("'Encargos e Benefícios'!",$BV44)))
+SUM((U$1&gt;='Gastos com Pessoal'!$E$7:$E$106)*(U$1&lt;='Gastos com Pessoal'!$F$7:$F$106)*(IF('Gastos com Pessoal'!$G$7:$G$106&lt;=U$1,1,0))*INDIRECT(CONCATENATE("'Gastos com Pessoal'!",$BX44)))
+SUM((U$1&gt;='Gastos com Pessoal'!$E$7:$E$106)*(U$1&lt;='Gastos com Pessoal'!$F$7:$F$106)*(IF('Gastos com Pessoal'!$L$7:$L$106&lt;=U$1,1,0))*INDIRECT(CONCATENATE("'Gastos com Pessoal'!",$BZ44)))
+SUM((U$1&gt;='Gastos com Pessoal'!$E$7:$E$106)*(U$1&lt;='Gastos com Pessoal'!$F$7:$F$106)*(IF('Gastos com Pessoal'!$Q$7:$Q$106&lt;=U$1,1,0))*INDIRECT(CONCATENATE("'Gastos com Pessoal'!",$CB44)))
+SUM((U$1&gt;='Gastos com Pessoal'!$E$7:$E$106)*(U$1&lt;='Gastos com Pessoal'!$F$7:$F$106)*(IF('Gastos com Pessoal'!$V$7:$V$106&lt;=U$1,1,0))*INDIRECT(CONCATENATE("'Gastos com Pessoal'!",$CD44)))
+SUM((U$1&gt;='Gastos com Pessoal'!$E$7:$E$106)*(U$1&lt;='Gastos com Pessoal'!$F$7:$F$106)*(IF('Gastos com Pessoal'!$AA$7:$AA$106&lt;=U$1,1,0))*INDIRECT(CONCATENATE("'Gastos com Pessoal'!",$CF44)))</f>
        <v>4820</v>
      </c>
      <c r="V44" s="147">
        <f t="array" aca="1" ref="V44" ca="1">SUM((V$1&gt;='Gastos com Pessoal'!$E$7:$E$106)*(V$1&lt;='Gastos com Pessoal'!$F$7:$F$106)*INDIRECT(CONCATENATE("'Encargos e Benefícios'!",$BV44)))
+SUM((V$1&gt;='Gastos com Pessoal'!$E$7:$E$106)*(V$1&lt;='Gastos com Pessoal'!$F$7:$F$106)*(IF('Gastos com Pessoal'!$G$7:$G$106&lt;=V$1,1,0))*INDIRECT(CONCATENATE("'Gastos com Pessoal'!",$BX44)))
+SUM((V$1&gt;='Gastos com Pessoal'!$E$7:$E$106)*(V$1&lt;='Gastos com Pessoal'!$F$7:$F$106)*(IF('Gastos com Pessoal'!$L$7:$L$106&lt;=V$1,1,0))*INDIRECT(CONCATENATE("'Gastos com Pessoal'!",$BZ44)))
+SUM((V$1&gt;='Gastos com Pessoal'!$E$7:$E$106)*(V$1&lt;='Gastos com Pessoal'!$F$7:$F$106)*(IF('Gastos com Pessoal'!$Q$7:$Q$106&lt;=V$1,1,0))*INDIRECT(CONCATENATE("'Gastos com Pessoal'!",$CB44)))
+SUM((V$1&gt;='Gastos com Pessoal'!$E$7:$E$106)*(V$1&lt;='Gastos com Pessoal'!$F$7:$F$106)*(IF('Gastos com Pessoal'!$V$7:$V$106&lt;=V$1,1,0))*INDIRECT(CONCATENATE("'Gastos com Pessoal'!",$CD44)))
+SUM((V$1&gt;='Gastos com Pessoal'!$E$7:$E$106)*(V$1&lt;='Gastos com Pessoal'!$F$7:$F$106)*(IF('Gastos com Pessoal'!$AA$7:$AA$106&lt;=V$1,1,0))*INDIRECT(CONCATENATE("'Gastos com Pessoal'!",$CF44)))</f>
        <v>5901.2000000000007</v>
      </c>
      <c r="W44" s="147">
        <f t="array" aca="1" ref="W44" ca="1">SUM((W$1&gt;='Gastos com Pessoal'!$E$7:$E$106)*(W$1&lt;='Gastos com Pessoal'!$F$7:$F$106)*INDIRECT(CONCATENATE("'Encargos e Benefícios'!",$BV44)))
+SUM((W$1&gt;='Gastos com Pessoal'!$E$7:$E$106)*(W$1&lt;='Gastos com Pessoal'!$F$7:$F$106)*(IF('Gastos com Pessoal'!$G$7:$G$106&lt;=W$1,1,0))*INDIRECT(CONCATENATE("'Gastos com Pessoal'!",$BX44)))
+SUM((W$1&gt;='Gastos com Pessoal'!$E$7:$E$106)*(W$1&lt;='Gastos com Pessoal'!$F$7:$F$106)*(IF('Gastos com Pessoal'!$L$7:$L$106&lt;=W$1,1,0))*INDIRECT(CONCATENATE("'Gastos com Pessoal'!",$BZ44)))
+SUM((W$1&gt;='Gastos com Pessoal'!$E$7:$E$106)*(W$1&lt;='Gastos com Pessoal'!$F$7:$F$106)*(IF('Gastos com Pessoal'!$Q$7:$Q$106&lt;=W$1,1,0))*INDIRECT(CONCATENATE("'Gastos com Pessoal'!",$CB44)))
+SUM((W$1&gt;='Gastos com Pessoal'!$E$7:$E$106)*(W$1&lt;='Gastos com Pessoal'!$F$7:$F$106)*(IF('Gastos com Pessoal'!$V$7:$V$106&lt;=W$1,1,0))*INDIRECT(CONCATENATE("'Gastos com Pessoal'!",$CD44)))
+SUM((W$1&gt;='Gastos com Pessoal'!$E$7:$E$106)*(W$1&lt;='Gastos com Pessoal'!$F$7:$F$106)*(IF('Gastos com Pessoal'!$AA$7:$AA$106&lt;=W$1,1,0))*INDIRECT(CONCATENATE("'Gastos com Pessoal'!",$CF44)))</f>
        <v>5901.2000000000007</v>
      </c>
      <c r="X44" s="147">
        <f t="array" aca="1" ref="X44" ca="1">SUM((X$1&gt;='Gastos com Pessoal'!$E$7:$E$106)*(X$1&lt;='Gastos com Pessoal'!$F$7:$F$106)*INDIRECT(CONCATENATE("'Encargos e Benefícios'!",$BV44)))
+SUM((X$1&gt;='Gastos com Pessoal'!$E$7:$E$106)*(X$1&lt;='Gastos com Pessoal'!$F$7:$F$106)*(IF('Gastos com Pessoal'!$G$7:$G$106&lt;=X$1,1,0))*INDIRECT(CONCATENATE("'Gastos com Pessoal'!",$BX44)))
+SUM((X$1&gt;='Gastos com Pessoal'!$E$7:$E$106)*(X$1&lt;='Gastos com Pessoal'!$F$7:$F$106)*(IF('Gastos com Pessoal'!$L$7:$L$106&lt;=X$1,1,0))*INDIRECT(CONCATENATE("'Gastos com Pessoal'!",$BZ44)))
+SUM((X$1&gt;='Gastos com Pessoal'!$E$7:$E$106)*(X$1&lt;='Gastos com Pessoal'!$F$7:$F$106)*(IF('Gastos com Pessoal'!$Q$7:$Q$106&lt;=X$1,1,0))*INDIRECT(CONCATENATE("'Gastos com Pessoal'!",$CB44)))
+SUM((X$1&gt;='Gastos com Pessoal'!$E$7:$E$106)*(X$1&lt;='Gastos com Pessoal'!$F$7:$F$106)*(IF('Gastos com Pessoal'!$V$7:$V$106&lt;=X$1,1,0))*INDIRECT(CONCATENATE("'Gastos com Pessoal'!",$CD44)))
+SUM((X$1&gt;='Gastos com Pessoal'!$E$7:$E$106)*(X$1&lt;='Gastos com Pessoal'!$F$7:$F$106)*(IF('Gastos com Pessoal'!$AA$7:$AA$106&lt;=X$1,1,0))*INDIRECT(CONCATENATE("'Gastos com Pessoal'!",$CF44)))</f>
        <v>7931.2000000000007</v>
      </c>
      <c r="Y44" s="147">
        <f t="array" aca="1" ref="Y44" ca="1">SUM((Y$1&gt;='Gastos com Pessoal'!$E$7:$E$106)*(Y$1&lt;='Gastos com Pessoal'!$F$7:$F$106)*INDIRECT(CONCATENATE("'Encargos e Benefícios'!",$BV44)))
+SUM((Y$1&gt;='Gastos com Pessoal'!$E$7:$E$106)*(Y$1&lt;='Gastos com Pessoal'!$F$7:$F$106)*(IF('Gastos com Pessoal'!$G$7:$G$106&lt;=Y$1,1,0))*INDIRECT(CONCATENATE("'Gastos com Pessoal'!",$BX44)))
+SUM((Y$1&gt;='Gastos com Pessoal'!$E$7:$E$106)*(Y$1&lt;='Gastos com Pessoal'!$F$7:$F$106)*(IF('Gastos com Pessoal'!$L$7:$L$106&lt;=Y$1,1,0))*INDIRECT(CONCATENATE("'Gastos com Pessoal'!",$BZ44)))
+SUM((Y$1&gt;='Gastos com Pessoal'!$E$7:$E$106)*(Y$1&lt;='Gastos com Pessoal'!$F$7:$F$106)*(IF('Gastos com Pessoal'!$Q$7:$Q$106&lt;=Y$1,1,0))*INDIRECT(CONCATENATE("'Gastos com Pessoal'!",$CB44)))
+SUM((Y$1&gt;='Gastos com Pessoal'!$E$7:$E$106)*(Y$1&lt;='Gastos com Pessoal'!$F$7:$F$106)*(IF('Gastos com Pessoal'!$V$7:$V$106&lt;=Y$1,1,0))*INDIRECT(CONCATENATE("'Gastos com Pessoal'!",$CD44)))
+SUM((Y$1&gt;='Gastos com Pessoal'!$E$7:$E$106)*(Y$1&lt;='Gastos com Pessoal'!$F$7:$F$106)*(IF('Gastos com Pessoal'!$AA$7:$AA$106&lt;=Y$1,1,0))*INDIRECT(CONCATENATE("'Gastos com Pessoal'!",$CF44)))</f>
        <v>7931.2000000000007</v>
      </c>
      <c r="Z44" s="147">
        <f t="array" aca="1" ref="Z44" ca="1">SUM((Z$1&gt;='Gastos com Pessoal'!$E$7:$E$106)*(Z$1&lt;='Gastos com Pessoal'!$F$7:$F$106)*INDIRECT(CONCATENATE("'Encargos e Benefícios'!",$BV44)))
+SUM((Z$1&gt;='Gastos com Pessoal'!$E$7:$E$106)*(Z$1&lt;='Gastos com Pessoal'!$F$7:$F$106)*(IF('Gastos com Pessoal'!$G$7:$G$106&lt;=Z$1,1,0))*INDIRECT(CONCATENATE("'Gastos com Pessoal'!",$BX44)))
+SUM((Z$1&gt;='Gastos com Pessoal'!$E$7:$E$106)*(Z$1&lt;='Gastos com Pessoal'!$F$7:$F$106)*(IF('Gastos com Pessoal'!$L$7:$L$106&lt;=Z$1,1,0))*INDIRECT(CONCATENATE("'Gastos com Pessoal'!",$BZ44)))
+SUM((Z$1&gt;='Gastos com Pessoal'!$E$7:$E$106)*(Z$1&lt;='Gastos com Pessoal'!$F$7:$F$106)*(IF('Gastos com Pessoal'!$Q$7:$Q$106&lt;=Z$1,1,0))*INDIRECT(CONCATENATE("'Gastos com Pessoal'!",$CB44)))
+SUM((Z$1&gt;='Gastos com Pessoal'!$E$7:$E$106)*(Z$1&lt;='Gastos com Pessoal'!$F$7:$F$106)*(IF('Gastos com Pessoal'!$V$7:$V$106&lt;=Z$1,1,0))*INDIRECT(CONCATENATE("'Gastos com Pessoal'!",$CD44)))
+SUM((Z$1&gt;='Gastos com Pessoal'!$E$7:$E$106)*(Z$1&lt;='Gastos com Pessoal'!$F$7:$F$106)*(IF('Gastos com Pessoal'!$AA$7:$AA$106&lt;=Z$1,1,0))*INDIRECT(CONCATENATE("'Gastos com Pessoal'!",$CF44)))</f>
        <v>7931.2000000000007</v>
      </c>
      <c r="AA44" s="147">
        <f t="array" aca="1" ref="AA44" ca="1">SUM((AA$1&gt;='Gastos com Pessoal'!$E$7:$E$106)*(AA$1&lt;='Gastos com Pessoal'!$F$7:$F$106)*INDIRECT(CONCATENATE("'Encargos e Benefícios'!",$BV44)))
+SUM((AA$1&gt;='Gastos com Pessoal'!$E$7:$E$106)*(AA$1&lt;='Gastos com Pessoal'!$F$7:$F$106)*(IF('Gastos com Pessoal'!$G$7:$G$106&lt;=AA$1,1,0))*INDIRECT(CONCATENATE("'Gastos com Pessoal'!",$BX44)))
+SUM((AA$1&gt;='Gastos com Pessoal'!$E$7:$E$106)*(AA$1&lt;='Gastos com Pessoal'!$F$7:$F$106)*(IF('Gastos com Pessoal'!$L$7:$L$106&lt;=AA$1,1,0))*INDIRECT(CONCATENATE("'Gastos com Pessoal'!",$BZ44)))
+SUM((AA$1&gt;='Gastos com Pessoal'!$E$7:$E$106)*(AA$1&lt;='Gastos com Pessoal'!$F$7:$F$106)*(IF('Gastos com Pessoal'!$Q$7:$Q$106&lt;=AA$1,1,0))*INDIRECT(CONCATENATE("'Gastos com Pessoal'!",$CB44)))
+SUM((AA$1&gt;='Gastos com Pessoal'!$E$7:$E$106)*(AA$1&lt;='Gastos com Pessoal'!$F$7:$F$106)*(IF('Gastos com Pessoal'!$V$7:$V$106&lt;=AA$1,1,0))*INDIRECT(CONCATENATE("'Gastos com Pessoal'!",$CD44)))
+SUM((AA$1&gt;='Gastos com Pessoal'!$E$7:$E$106)*(AA$1&lt;='Gastos com Pessoal'!$F$7:$F$106)*(IF('Gastos com Pessoal'!$AA$7:$AA$106&lt;=AA$1,1,0))*INDIRECT(CONCATENATE("'Gastos com Pessoal'!",$CF44)))</f>
        <v>7931.2000000000007</v>
      </c>
      <c r="AB44" s="147">
        <f t="array" aca="1" ref="AB44" ca="1">SUM((AB$1&gt;='Gastos com Pessoal'!$E$7:$E$106)*(AB$1&lt;='Gastos com Pessoal'!$F$7:$F$106)*INDIRECT(CONCATENATE("'Encargos e Benefícios'!",$BV44)))
+SUM((AB$1&gt;='Gastos com Pessoal'!$E$7:$E$106)*(AB$1&lt;='Gastos com Pessoal'!$F$7:$F$106)*(IF('Gastos com Pessoal'!$G$7:$G$106&lt;=AB$1,1,0))*INDIRECT(CONCATENATE("'Gastos com Pessoal'!",$BX44)))
+SUM((AB$1&gt;='Gastos com Pessoal'!$E$7:$E$106)*(AB$1&lt;='Gastos com Pessoal'!$F$7:$F$106)*(IF('Gastos com Pessoal'!$L$7:$L$106&lt;=AB$1,1,0))*INDIRECT(CONCATENATE("'Gastos com Pessoal'!",$BZ44)))
+SUM((AB$1&gt;='Gastos com Pessoal'!$E$7:$E$106)*(AB$1&lt;='Gastos com Pessoal'!$F$7:$F$106)*(IF('Gastos com Pessoal'!$Q$7:$Q$106&lt;=AB$1,1,0))*INDIRECT(CONCATENATE("'Gastos com Pessoal'!",$CB44)))
+SUM((AB$1&gt;='Gastos com Pessoal'!$E$7:$E$106)*(AB$1&lt;='Gastos com Pessoal'!$F$7:$F$106)*(IF('Gastos com Pessoal'!$V$7:$V$106&lt;=AB$1,1,0))*INDIRECT(CONCATENATE("'Gastos com Pessoal'!",$CD44)))
+SUM((AB$1&gt;='Gastos com Pessoal'!$E$7:$E$106)*(AB$1&lt;='Gastos com Pessoal'!$F$7:$F$106)*(IF('Gastos com Pessoal'!$AA$7:$AA$106&lt;=AB$1,1,0))*INDIRECT(CONCATENATE("'Gastos com Pessoal'!",$CF44)))</f>
        <v>7931.2000000000007</v>
      </c>
      <c r="AC44" s="147">
        <f t="array" aca="1" ref="AC44" ca="1">SUM((AC$1&gt;='Gastos com Pessoal'!$E$7:$E$106)*(AC$1&lt;='Gastos com Pessoal'!$F$7:$F$106)*INDIRECT(CONCATENATE("'Encargos e Benefícios'!",$BV44)))
+SUM((AC$1&gt;='Gastos com Pessoal'!$E$7:$E$106)*(AC$1&lt;='Gastos com Pessoal'!$F$7:$F$106)*(IF('Gastos com Pessoal'!$G$7:$G$106&lt;=AC$1,1,0))*INDIRECT(CONCATENATE("'Gastos com Pessoal'!",$BX44)))
+SUM((AC$1&gt;='Gastos com Pessoal'!$E$7:$E$106)*(AC$1&lt;='Gastos com Pessoal'!$F$7:$F$106)*(IF('Gastos com Pessoal'!$L$7:$L$106&lt;=AC$1,1,0))*INDIRECT(CONCATENATE("'Gastos com Pessoal'!",$BZ44)))
+SUM((AC$1&gt;='Gastos com Pessoal'!$E$7:$E$106)*(AC$1&lt;='Gastos com Pessoal'!$F$7:$F$106)*(IF('Gastos com Pessoal'!$Q$7:$Q$106&lt;=AC$1,1,0))*INDIRECT(CONCATENATE("'Gastos com Pessoal'!",$CB44)))
+SUM((AC$1&gt;='Gastos com Pessoal'!$E$7:$E$106)*(AC$1&lt;='Gastos com Pessoal'!$F$7:$F$106)*(IF('Gastos com Pessoal'!$V$7:$V$106&lt;=AC$1,1,0))*INDIRECT(CONCATENATE("'Gastos com Pessoal'!",$CD44)))
+SUM((AC$1&gt;='Gastos com Pessoal'!$E$7:$E$106)*(AC$1&lt;='Gastos com Pessoal'!$F$7:$F$106)*(IF('Gastos com Pessoal'!$AA$7:$AA$106&lt;=AC$1,1,0))*INDIRECT(CONCATENATE("'Gastos com Pessoal'!",$CF44)))</f>
        <v>7931.2000000000007</v>
      </c>
      <c r="AD44" s="147">
        <f t="array" aca="1" ref="AD44" ca="1">SUM((AD$1&gt;='Gastos com Pessoal'!$E$7:$E$106)*(AD$1&lt;='Gastos com Pessoal'!$F$7:$F$106)*INDIRECT(CONCATENATE("'Encargos e Benefícios'!",$BV44)))
+SUM((AD$1&gt;='Gastos com Pessoal'!$E$7:$E$106)*(AD$1&lt;='Gastos com Pessoal'!$F$7:$F$106)*(IF('Gastos com Pessoal'!$G$7:$G$106&lt;=AD$1,1,0))*INDIRECT(CONCATENATE("'Gastos com Pessoal'!",$BX44)))
+SUM((AD$1&gt;='Gastos com Pessoal'!$E$7:$E$106)*(AD$1&lt;='Gastos com Pessoal'!$F$7:$F$106)*(IF('Gastos com Pessoal'!$L$7:$L$106&lt;=AD$1,1,0))*INDIRECT(CONCATENATE("'Gastos com Pessoal'!",$BZ44)))
+SUM((AD$1&gt;='Gastos com Pessoal'!$E$7:$E$106)*(AD$1&lt;='Gastos com Pessoal'!$F$7:$F$106)*(IF('Gastos com Pessoal'!$Q$7:$Q$106&lt;=AD$1,1,0))*INDIRECT(CONCATENATE("'Gastos com Pessoal'!",$CB44)))
+SUM((AD$1&gt;='Gastos com Pessoal'!$E$7:$E$106)*(AD$1&lt;='Gastos com Pessoal'!$F$7:$F$106)*(IF('Gastos com Pessoal'!$V$7:$V$106&lt;=AD$1,1,0))*INDIRECT(CONCATENATE("'Gastos com Pessoal'!",$CD44)))
+SUM((AD$1&gt;='Gastos com Pessoal'!$E$7:$E$106)*(AD$1&lt;='Gastos com Pessoal'!$F$7:$F$106)*(IF('Gastos com Pessoal'!$AA$7:$AA$106&lt;=AD$1,1,0))*INDIRECT(CONCATENATE("'Gastos com Pessoal'!",$CF44)))</f>
        <v>7931.2000000000007</v>
      </c>
      <c r="AE44" s="147">
        <f t="array" aca="1" ref="AE44" ca="1">SUM((AE$1&gt;='Gastos com Pessoal'!$E$7:$E$106)*(AE$1&lt;='Gastos com Pessoal'!$F$7:$F$106)*INDIRECT(CONCATENATE("'Encargos e Benefícios'!",$BV44)))
+SUM((AE$1&gt;='Gastos com Pessoal'!$E$7:$E$106)*(AE$1&lt;='Gastos com Pessoal'!$F$7:$F$106)*(IF('Gastos com Pessoal'!$G$7:$G$106&lt;=AE$1,1,0))*INDIRECT(CONCATENATE("'Gastos com Pessoal'!",$BX44)))
+SUM((AE$1&gt;='Gastos com Pessoal'!$E$7:$E$106)*(AE$1&lt;='Gastos com Pessoal'!$F$7:$F$106)*(IF('Gastos com Pessoal'!$L$7:$L$106&lt;=AE$1,1,0))*INDIRECT(CONCATENATE("'Gastos com Pessoal'!",$BZ44)))
+SUM((AE$1&gt;='Gastos com Pessoal'!$E$7:$E$106)*(AE$1&lt;='Gastos com Pessoal'!$F$7:$F$106)*(IF('Gastos com Pessoal'!$Q$7:$Q$106&lt;=AE$1,1,0))*INDIRECT(CONCATENATE("'Gastos com Pessoal'!",$CB44)))
+SUM((AE$1&gt;='Gastos com Pessoal'!$E$7:$E$106)*(AE$1&lt;='Gastos com Pessoal'!$F$7:$F$106)*(IF('Gastos com Pessoal'!$V$7:$V$106&lt;=AE$1,1,0))*INDIRECT(CONCATENATE("'Gastos com Pessoal'!",$CD44)))
+SUM((AE$1&gt;='Gastos com Pessoal'!$E$7:$E$106)*(AE$1&lt;='Gastos com Pessoal'!$F$7:$F$106)*(IF('Gastos com Pessoal'!$AA$7:$AA$106&lt;=AE$1,1,0))*INDIRECT(CONCATENATE("'Gastos com Pessoal'!",$CF44)))</f>
        <v>7931.2000000000007</v>
      </c>
      <c r="AF44" s="147">
        <f t="array" aca="1" ref="AF44" ca="1">SUM((AF$1&gt;='Gastos com Pessoal'!$E$7:$E$106)*(AF$1&lt;='Gastos com Pessoal'!$F$7:$F$106)*INDIRECT(CONCATENATE("'Encargos e Benefícios'!",$BV44)))
+SUM((AF$1&gt;='Gastos com Pessoal'!$E$7:$E$106)*(AF$1&lt;='Gastos com Pessoal'!$F$7:$F$106)*(IF('Gastos com Pessoal'!$G$7:$G$106&lt;=AF$1,1,0))*INDIRECT(CONCATENATE("'Gastos com Pessoal'!",$BX44)))
+SUM((AF$1&gt;='Gastos com Pessoal'!$E$7:$E$106)*(AF$1&lt;='Gastos com Pessoal'!$F$7:$F$106)*(IF('Gastos com Pessoal'!$L$7:$L$106&lt;=AF$1,1,0))*INDIRECT(CONCATENATE("'Gastos com Pessoal'!",$BZ44)))
+SUM((AF$1&gt;='Gastos com Pessoal'!$E$7:$E$106)*(AF$1&lt;='Gastos com Pessoal'!$F$7:$F$106)*(IF('Gastos com Pessoal'!$Q$7:$Q$106&lt;=AF$1,1,0))*INDIRECT(CONCATENATE("'Gastos com Pessoal'!",$CB44)))
+SUM((AF$1&gt;='Gastos com Pessoal'!$E$7:$E$106)*(AF$1&lt;='Gastos com Pessoal'!$F$7:$F$106)*(IF('Gastos com Pessoal'!$V$7:$V$106&lt;=AF$1,1,0))*INDIRECT(CONCATENATE("'Gastos com Pessoal'!",$CD44)))
+SUM((AF$1&gt;='Gastos com Pessoal'!$E$7:$E$106)*(AF$1&lt;='Gastos com Pessoal'!$F$7:$F$106)*(IF('Gastos com Pessoal'!$AA$7:$AA$106&lt;=AF$1,1,0))*INDIRECT(CONCATENATE("'Gastos com Pessoal'!",$CF44)))</f>
        <v>7931.2000000000007</v>
      </c>
      <c r="AG44" s="147">
        <f t="array" aca="1" ref="AG44" ca="1">SUM((AG$1&gt;='Gastos com Pessoal'!$E$7:$E$106)*(AG$1&lt;='Gastos com Pessoal'!$F$7:$F$106)*INDIRECT(CONCATENATE("'Encargos e Benefícios'!",$BV44)))
+SUM((AG$1&gt;='Gastos com Pessoal'!$E$7:$E$106)*(AG$1&lt;='Gastos com Pessoal'!$F$7:$F$106)*(IF('Gastos com Pessoal'!$G$7:$G$106&lt;=AG$1,1,0))*INDIRECT(CONCATENATE("'Gastos com Pessoal'!",$BX44)))
+SUM((AG$1&gt;='Gastos com Pessoal'!$E$7:$E$106)*(AG$1&lt;='Gastos com Pessoal'!$F$7:$F$106)*(IF('Gastos com Pessoal'!$L$7:$L$106&lt;=AG$1,1,0))*INDIRECT(CONCATENATE("'Gastos com Pessoal'!",$BZ44)))
+SUM((AG$1&gt;='Gastos com Pessoal'!$E$7:$E$106)*(AG$1&lt;='Gastos com Pessoal'!$F$7:$F$106)*(IF('Gastos com Pessoal'!$Q$7:$Q$106&lt;=AG$1,1,0))*INDIRECT(CONCATENATE("'Gastos com Pessoal'!",$CB44)))
+SUM((AG$1&gt;='Gastos com Pessoal'!$E$7:$E$106)*(AG$1&lt;='Gastos com Pessoal'!$F$7:$F$106)*(IF('Gastos com Pessoal'!$V$7:$V$106&lt;=AG$1,1,0))*INDIRECT(CONCATENATE("'Gastos com Pessoal'!",$CD44)))
+SUM((AG$1&gt;='Gastos com Pessoal'!$E$7:$E$106)*(AG$1&lt;='Gastos com Pessoal'!$F$7:$F$106)*(IF('Gastos com Pessoal'!$AA$7:$AA$106&lt;=AG$1,1,0))*INDIRECT(CONCATENATE("'Gastos com Pessoal'!",$CF44)))</f>
        <v>7931.2000000000007</v>
      </c>
      <c r="AH44" s="147">
        <f t="array" aca="1" ref="AH44" ca="1">SUM((AH$1&gt;='Gastos com Pessoal'!$E$7:$E$106)*(AH$1&lt;='Gastos com Pessoal'!$F$7:$F$106)*INDIRECT(CONCATENATE("'Encargos e Benefícios'!",$BV44)))
+SUM((AH$1&gt;='Gastos com Pessoal'!$E$7:$E$106)*(AH$1&lt;='Gastos com Pessoal'!$F$7:$F$106)*(IF('Gastos com Pessoal'!$G$7:$G$106&lt;=AH$1,1,0))*INDIRECT(CONCATENATE("'Gastos com Pessoal'!",$BX44)))
+SUM((AH$1&gt;='Gastos com Pessoal'!$E$7:$E$106)*(AH$1&lt;='Gastos com Pessoal'!$F$7:$F$106)*(IF('Gastos com Pessoal'!$L$7:$L$106&lt;=AH$1,1,0))*INDIRECT(CONCATENATE("'Gastos com Pessoal'!",$BZ44)))
+SUM((AH$1&gt;='Gastos com Pessoal'!$E$7:$E$106)*(AH$1&lt;='Gastos com Pessoal'!$F$7:$F$106)*(IF('Gastos com Pessoal'!$Q$7:$Q$106&lt;=AH$1,1,0))*INDIRECT(CONCATENATE("'Gastos com Pessoal'!",$CB44)))
+SUM((AH$1&gt;='Gastos com Pessoal'!$E$7:$E$106)*(AH$1&lt;='Gastos com Pessoal'!$F$7:$F$106)*(IF('Gastos com Pessoal'!$V$7:$V$106&lt;=AH$1,1,0))*INDIRECT(CONCATENATE("'Gastos com Pessoal'!",$CD44)))
+SUM((AH$1&gt;='Gastos com Pessoal'!$E$7:$E$106)*(AH$1&lt;='Gastos com Pessoal'!$F$7:$F$106)*(IF('Gastos com Pessoal'!$AA$7:$AA$106&lt;=AH$1,1,0))*INDIRECT(CONCATENATE("'Gastos com Pessoal'!",$CF44)))</f>
        <v>9639.0720000000001</v>
      </c>
      <c r="AI44" s="147">
        <f t="array" aca="1" ref="AI44" ca="1">SUM((AI$1&gt;='Gastos com Pessoal'!$E$7:$E$106)*(AI$1&lt;='Gastos com Pessoal'!$F$7:$F$106)*INDIRECT(CONCATENATE("'Encargos e Benefícios'!",$BV44)))
+SUM((AI$1&gt;='Gastos com Pessoal'!$E$7:$E$106)*(AI$1&lt;='Gastos com Pessoal'!$F$7:$F$106)*(IF('Gastos com Pessoal'!$G$7:$G$106&lt;=AI$1,1,0))*INDIRECT(CONCATENATE("'Gastos com Pessoal'!",$BX44)))
+SUM((AI$1&gt;='Gastos com Pessoal'!$E$7:$E$106)*(AI$1&lt;='Gastos com Pessoal'!$F$7:$F$106)*(IF('Gastos com Pessoal'!$L$7:$L$106&lt;=AI$1,1,0))*INDIRECT(CONCATENATE("'Gastos com Pessoal'!",$BZ44)))
+SUM((AI$1&gt;='Gastos com Pessoal'!$E$7:$E$106)*(AI$1&lt;='Gastos com Pessoal'!$F$7:$F$106)*(IF('Gastos com Pessoal'!$Q$7:$Q$106&lt;=AI$1,1,0))*INDIRECT(CONCATENATE("'Gastos com Pessoal'!",$CB44)))
+SUM((AI$1&gt;='Gastos com Pessoal'!$E$7:$E$106)*(AI$1&lt;='Gastos com Pessoal'!$F$7:$F$106)*(IF('Gastos com Pessoal'!$V$7:$V$106&lt;=AI$1,1,0))*INDIRECT(CONCATENATE("'Gastos com Pessoal'!",$CD44)))
+SUM((AI$1&gt;='Gastos com Pessoal'!$E$7:$E$106)*(AI$1&lt;='Gastos com Pessoal'!$F$7:$F$106)*(IF('Gastos com Pessoal'!$AA$7:$AA$106&lt;=AI$1,1,0))*INDIRECT(CONCATENATE("'Gastos com Pessoal'!",$CF44)))</f>
        <v>9639.0720000000001</v>
      </c>
      <c r="AJ44" s="147">
        <f t="array" aca="1" ref="AJ44" ca="1">SUM((AJ$1&gt;='Gastos com Pessoal'!$E$7:$E$106)*(AJ$1&lt;='Gastos com Pessoal'!$F$7:$F$106)*INDIRECT(CONCATENATE("'Encargos e Benefícios'!",$BV44)))
+SUM((AJ$1&gt;='Gastos com Pessoal'!$E$7:$E$106)*(AJ$1&lt;='Gastos com Pessoal'!$F$7:$F$106)*(IF('Gastos com Pessoal'!$G$7:$G$106&lt;=AJ$1,1,0))*INDIRECT(CONCATENATE("'Gastos com Pessoal'!",$BX44)))
+SUM((AJ$1&gt;='Gastos com Pessoal'!$E$7:$E$106)*(AJ$1&lt;='Gastos com Pessoal'!$F$7:$F$106)*(IF('Gastos com Pessoal'!$L$7:$L$106&lt;=AJ$1,1,0))*INDIRECT(CONCATENATE("'Gastos com Pessoal'!",$BZ44)))
+SUM((AJ$1&gt;='Gastos com Pessoal'!$E$7:$E$106)*(AJ$1&lt;='Gastos com Pessoal'!$F$7:$F$106)*(IF('Gastos com Pessoal'!$Q$7:$Q$106&lt;=AJ$1,1,0))*INDIRECT(CONCATENATE("'Gastos com Pessoal'!",$CB44)))
+SUM((AJ$1&gt;='Gastos com Pessoal'!$E$7:$E$106)*(AJ$1&lt;='Gastos com Pessoal'!$F$7:$F$106)*(IF('Gastos com Pessoal'!$V$7:$V$106&lt;=AJ$1,1,0))*INDIRECT(CONCATENATE("'Gastos com Pessoal'!",$CD44)))
+SUM((AJ$1&gt;='Gastos com Pessoal'!$E$7:$E$106)*(AJ$1&lt;='Gastos com Pessoal'!$F$7:$F$106)*(IF('Gastos com Pessoal'!$AA$7:$AA$106&lt;=AJ$1,1,0))*INDIRECT(CONCATENATE("'Gastos com Pessoal'!",$CF44)))</f>
        <v>9639.0720000000001</v>
      </c>
      <c r="AK44" s="147">
        <f t="array" aca="1" ref="AK44" ca="1">SUM((AK$1&gt;='Gastos com Pessoal'!$E$7:$E$106)*(AK$1&lt;='Gastos com Pessoal'!$F$7:$F$106)*INDIRECT(CONCATENATE("'Encargos e Benefícios'!",$BV44)))
+SUM((AK$1&gt;='Gastos com Pessoal'!$E$7:$E$106)*(AK$1&lt;='Gastos com Pessoal'!$F$7:$F$106)*(IF('Gastos com Pessoal'!$G$7:$G$106&lt;=AK$1,1,0))*INDIRECT(CONCATENATE("'Gastos com Pessoal'!",$BX44)))
+SUM((AK$1&gt;='Gastos com Pessoal'!$E$7:$E$106)*(AK$1&lt;='Gastos com Pessoal'!$F$7:$F$106)*(IF('Gastos com Pessoal'!$L$7:$L$106&lt;=AK$1,1,0))*INDIRECT(CONCATENATE("'Gastos com Pessoal'!",$BZ44)))
+SUM((AK$1&gt;='Gastos com Pessoal'!$E$7:$E$106)*(AK$1&lt;='Gastos com Pessoal'!$F$7:$F$106)*(IF('Gastos com Pessoal'!$Q$7:$Q$106&lt;=AK$1,1,0))*INDIRECT(CONCATENATE("'Gastos com Pessoal'!",$CB44)))
+SUM((AK$1&gt;='Gastos com Pessoal'!$E$7:$E$106)*(AK$1&lt;='Gastos com Pessoal'!$F$7:$F$106)*(IF('Gastos com Pessoal'!$V$7:$V$106&lt;=AK$1,1,0))*INDIRECT(CONCATENATE("'Gastos com Pessoal'!",$CD44)))
+SUM((AK$1&gt;='Gastos com Pessoal'!$E$7:$E$106)*(AK$1&lt;='Gastos com Pessoal'!$F$7:$F$106)*(IF('Gastos com Pessoal'!$AA$7:$AA$106&lt;=AK$1,1,0))*INDIRECT(CONCATENATE("'Gastos com Pessoal'!",$CF44)))</f>
        <v>9639.0720000000001</v>
      </c>
      <c r="AL44" s="147">
        <f t="array" aca="1" ref="AL44" ca="1">SUM((AL$1&gt;='Gastos com Pessoal'!$E$7:$E$106)*(AL$1&lt;='Gastos com Pessoal'!$F$7:$F$106)*INDIRECT(CONCATENATE("'Encargos e Benefícios'!",$BV44)))
+SUM((AL$1&gt;='Gastos com Pessoal'!$E$7:$E$106)*(AL$1&lt;='Gastos com Pessoal'!$F$7:$F$106)*(IF('Gastos com Pessoal'!$G$7:$G$106&lt;=AL$1,1,0))*INDIRECT(CONCATENATE("'Gastos com Pessoal'!",$BX44)))
+SUM((AL$1&gt;='Gastos com Pessoal'!$E$7:$E$106)*(AL$1&lt;='Gastos com Pessoal'!$F$7:$F$106)*(IF('Gastos com Pessoal'!$L$7:$L$106&lt;=AL$1,1,0))*INDIRECT(CONCATENATE("'Gastos com Pessoal'!",$BZ44)))
+SUM((AL$1&gt;='Gastos com Pessoal'!$E$7:$E$106)*(AL$1&lt;='Gastos com Pessoal'!$F$7:$F$106)*(IF('Gastos com Pessoal'!$Q$7:$Q$106&lt;=AL$1,1,0))*INDIRECT(CONCATENATE("'Gastos com Pessoal'!",$CB44)))
+SUM((AL$1&gt;='Gastos com Pessoal'!$E$7:$E$106)*(AL$1&lt;='Gastos com Pessoal'!$F$7:$F$106)*(IF('Gastos com Pessoal'!$V$7:$V$106&lt;=AL$1,1,0))*INDIRECT(CONCATENATE("'Gastos com Pessoal'!",$CD44)))
+SUM((AL$1&gt;='Gastos com Pessoal'!$E$7:$E$106)*(AL$1&lt;='Gastos com Pessoal'!$F$7:$F$106)*(IF('Gastos com Pessoal'!$AA$7:$AA$106&lt;=AL$1,1,0))*INDIRECT(CONCATENATE("'Gastos com Pessoal'!",$CF44)))</f>
        <v>9639.0720000000001</v>
      </c>
      <c r="AM44" s="147">
        <f t="array" aca="1" ref="AM44" ca="1">SUM((AM$1&gt;='Gastos com Pessoal'!$E$7:$E$106)*(AM$1&lt;='Gastos com Pessoal'!$F$7:$F$106)*INDIRECT(CONCATENATE("'Encargos e Benefícios'!",$BV44)))
+SUM((AM$1&gt;='Gastos com Pessoal'!$E$7:$E$106)*(AM$1&lt;='Gastos com Pessoal'!$F$7:$F$106)*(IF('Gastos com Pessoal'!$G$7:$G$106&lt;=AM$1,1,0))*INDIRECT(CONCATENATE("'Gastos com Pessoal'!",$BX44)))
+SUM((AM$1&gt;='Gastos com Pessoal'!$E$7:$E$106)*(AM$1&lt;='Gastos com Pessoal'!$F$7:$F$106)*(IF('Gastos com Pessoal'!$L$7:$L$106&lt;=AM$1,1,0))*INDIRECT(CONCATENATE("'Gastos com Pessoal'!",$BZ44)))
+SUM((AM$1&gt;='Gastos com Pessoal'!$E$7:$E$106)*(AM$1&lt;='Gastos com Pessoal'!$F$7:$F$106)*(IF('Gastos com Pessoal'!$Q$7:$Q$106&lt;=AM$1,1,0))*INDIRECT(CONCATENATE("'Gastos com Pessoal'!",$CB44)))
+SUM((AM$1&gt;='Gastos com Pessoal'!$E$7:$E$106)*(AM$1&lt;='Gastos com Pessoal'!$F$7:$F$106)*(IF('Gastos com Pessoal'!$V$7:$V$106&lt;=AM$1,1,0))*INDIRECT(CONCATENATE("'Gastos com Pessoal'!",$CD44)))
+SUM((AM$1&gt;='Gastos com Pessoal'!$E$7:$E$106)*(AM$1&lt;='Gastos com Pessoal'!$F$7:$F$106)*(IF('Gastos com Pessoal'!$AA$7:$AA$106&lt;=AM$1,1,0))*INDIRECT(CONCATENATE("'Gastos com Pessoal'!",$CF44)))</f>
        <v>9639.0720000000001</v>
      </c>
      <c r="AN44" s="147">
        <f t="array" aca="1" ref="AN44" ca="1">SUM((AN$1&gt;='Gastos com Pessoal'!$E$7:$E$106)*(AN$1&lt;='Gastos com Pessoal'!$F$7:$F$106)*INDIRECT(CONCATENATE("'Encargos e Benefícios'!",$BV44)))
+SUM((AN$1&gt;='Gastos com Pessoal'!$E$7:$E$106)*(AN$1&lt;='Gastos com Pessoal'!$F$7:$F$106)*(IF('Gastos com Pessoal'!$G$7:$G$106&lt;=AN$1,1,0))*INDIRECT(CONCATENATE("'Gastos com Pessoal'!",$BX44)))
+SUM((AN$1&gt;='Gastos com Pessoal'!$E$7:$E$106)*(AN$1&lt;='Gastos com Pessoal'!$F$7:$F$106)*(IF('Gastos com Pessoal'!$L$7:$L$106&lt;=AN$1,1,0))*INDIRECT(CONCATENATE("'Gastos com Pessoal'!",$BZ44)))
+SUM((AN$1&gt;='Gastos com Pessoal'!$E$7:$E$106)*(AN$1&lt;='Gastos com Pessoal'!$F$7:$F$106)*(IF('Gastos com Pessoal'!$Q$7:$Q$106&lt;=AN$1,1,0))*INDIRECT(CONCATENATE("'Gastos com Pessoal'!",$CB44)))
+SUM((AN$1&gt;='Gastos com Pessoal'!$E$7:$E$106)*(AN$1&lt;='Gastos com Pessoal'!$F$7:$F$106)*(IF('Gastos com Pessoal'!$V$7:$V$106&lt;=AN$1,1,0))*INDIRECT(CONCATENATE("'Gastos com Pessoal'!",$CD44)))
+SUM((AN$1&gt;='Gastos com Pessoal'!$E$7:$E$106)*(AN$1&lt;='Gastos com Pessoal'!$F$7:$F$106)*(IF('Gastos com Pessoal'!$AA$7:$AA$106&lt;=AN$1,1,0))*INDIRECT(CONCATENATE("'Gastos com Pessoal'!",$CF44)))</f>
        <v>9639.0720000000001</v>
      </c>
      <c r="AO44" s="147">
        <f t="array" aca="1" ref="AO44" ca="1">SUM((AO$1&gt;='Gastos com Pessoal'!$E$7:$E$106)*(AO$1&lt;='Gastos com Pessoal'!$F$7:$F$106)*INDIRECT(CONCATENATE("'Encargos e Benefícios'!",$BV44)))
+SUM((AO$1&gt;='Gastos com Pessoal'!$E$7:$E$106)*(AO$1&lt;='Gastos com Pessoal'!$F$7:$F$106)*(IF('Gastos com Pessoal'!$G$7:$G$106&lt;=AO$1,1,0))*INDIRECT(CONCATENATE("'Gastos com Pessoal'!",$BX44)))
+SUM((AO$1&gt;='Gastos com Pessoal'!$E$7:$E$106)*(AO$1&lt;='Gastos com Pessoal'!$F$7:$F$106)*(IF('Gastos com Pessoal'!$L$7:$L$106&lt;=AO$1,1,0))*INDIRECT(CONCATENATE("'Gastos com Pessoal'!",$BZ44)))
+SUM((AO$1&gt;='Gastos com Pessoal'!$E$7:$E$106)*(AO$1&lt;='Gastos com Pessoal'!$F$7:$F$106)*(IF('Gastos com Pessoal'!$Q$7:$Q$106&lt;=AO$1,1,0))*INDIRECT(CONCATENATE("'Gastos com Pessoal'!",$CB44)))
+SUM((AO$1&gt;='Gastos com Pessoal'!$E$7:$E$106)*(AO$1&lt;='Gastos com Pessoal'!$F$7:$F$106)*(IF('Gastos com Pessoal'!$V$7:$V$106&lt;=AO$1,1,0))*INDIRECT(CONCATENATE("'Gastos com Pessoal'!",$CD44)))
+SUM((AO$1&gt;='Gastos com Pessoal'!$E$7:$E$106)*(AO$1&lt;='Gastos com Pessoal'!$F$7:$F$106)*(IF('Gastos com Pessoal'!$AA$7:$AA$106&lt;=AO$1,1,0))*INDIRECT(CONCATENATE("'Gastos com Pessoal'!",$CF44)))</f>
        <v>9639.0720000000001</v>
      </c>
      <c r="AP44" s="147">
        <f t="array" aca="1" ref="AP44" ca="1">SUM((AP$1&gt;='Gastos com Pessoal'!$E$7:$E$106)*(AP$1&lt;='Gastos com Pessoal'!$F$7:$F$106)*INDIRECT(CONCATENATE("'Encargos e Benefícios'!",$BV44)))
+SUM((AP$1&gt;='Gastos com Pessoal'!$E$7:$E$106)*(AP$1&lt;='Gastos com Pessoal'!$F$7:$F$106)*(IF('Gastos com Pessoal'!$G$7:$G$106&lt;=AP$1,1,0))*INDIRECT(CONCATENATE("'Gastos com Pessoal'!",$BX44)))
+SUM((AP$1&gt;='Gastos com Pessoal'!$E$7:$E$106)*(AP$1&lt;='Gastos com Pessoal'!$F$7:$F$106)*(IF('Gastos com Pessoal'!$L$7:$L$106&lt;=AP$1,1,0))*INDIRECT(CONCATENATE("'Gastos com Pessoal'!",$BZ44)))
+SUM((AP$1&gt;='Gastos com Pessoal'!$E$7:$E$106)*(AP$1&lt;='Gastos com Pessoal'!$F$7:$F$106)*(IF('Gastos com Pessoal'!$Q$7:$Q$106&lt;=AP$1,1,0))*INDIRECT(CONCATENATE("'Gastos com Pessoal'!",$CB44)))
+SUM((AP$1&gt;='Gastos com Pessoal'!$E$7:$E$106)*(AP$1&lt;='Gastos com Pessoal'!$F$7:$F$106)*(IF('Gastos com Pessoal'!$V$7:$V$106&lt;=AP$1,1,0))*INDIRECT(CONCATENATE("'Gastos com Pessoal'!",$CD44)))
+SUM((AP$1&gt;='Gastos com Pessoal'!$E$7:$E$106)*(AP$1&lt;='Gastos com Pessoal'!$F$7:$F$106)*(IF('Gastos com Pessoal'!$AA$7:$AA$106&lt;=AP$1,1,0))*INDIRECT(CONCATENATE("'Gastos com Pessoal'!",$CF44)))</f>
        <v>9639.0720000000001</v>
      </c>
      <c r="AQ44" s="147">
        <f t="array" aca="1" ref="AQ44" ca="1">SUM((AQ$1&gt;='Gastos com Pessoal'!$E$7:$E$106)*(AQ$1&lt;='Gastos com Pessoal'!$F$7:$F$106)*INDIRECT(CONCATENATE("'Encargos e Benefícios'!",$BV44)))
+SUM((AQ$1&gt;='Gastos com Pessoal'!$E$7:$E$106)*(AQ$1&lt;='Gastos com Pessoal'!$F$7:$F$106)*(IF('Gastos com Pessoal'!$G$7:$G$106&lt;=AQ$1,1,0))*INDIRECT(CONCATENATE("'Gastos com Pessoal'!",$BX44)))
+SUM((AQ$1&gt;='Gastos com Pessoal'!$E$7:$E$106)*(AQ$1&lt;='Gastos com Pessoal'!$F$7:$F$106)*(IF('Gastos com Pessoal'!$L$7:$L$106&lt;=AQ$1,1,0))*INDIRECT(CONCATENATE("'Gastos com Pessoal'!",$BZ44)))
+SUM((AQ$1&gt;='Gastos com Pessoal'!$E$7:$E$106)*(AQ$1&lt;='Gastos com Pessoal'!$F$7:$F$106)*(IF('Gastos com Pessoal'!$Q$7:$Q$106&lt;=AQ$1,1,0))*INDIRECT(CONCATENATE("'Gastos com Pessoal'!",$CB44)))
+SUM((AQ$1&gt;='Gastos com Pessoal'!$E$7:$E$106)*(AQ$1&lt;='Gastos com Pessoal'!$F$7:$F$106)*(IF('Gastos com Pessoal'!$V$7:$V$106&lt;=AQ$1,1,0))*INDIRECT(CONCATENATE("'Gastos com Pessoal'!",$CD44)))
+SUM((AQ$1&gt;='Gastos com Pessoal'!$E$7:$E$106)*(AQ$1&lt;='Gastos com Pessoal'!$F$7:$F$106)*(IF('Gastos com Pessoal'!$AA$7:$AA$106&lt;=AQ$1,1,0))*INDIRECT(CONCATENATE("'Gastos com Pessoal'!",$CF44)))</f>
        <v>9639.0720000000001</v>
      </c>
      <c r="AR44" s="147">
        <f t="array" aca="1" ref="AR44" ca="1">SUM((AR$1&gt;='Gastos com Pessoal'!$E$7:$E$106)*(AR$1&lt;='Gastos com Pessoal'!$F$7:$F$106)*INDIRECT(CONCATENATE("'Encargos e Benefícios'!",$BV44)))
+SUM((AR$1&gt;='Gastos com Pessoal'!$E$7:$E$106)*(AR$1&lt;='Gastos com Pessoal'!$F$7:$F$106)*(IF('Gastos com Pessoal'!$G$7:$G$106&lt;=AR$1,1,0))*INDIRECT(CONCATENATE("'Gastos com Pessoal'!",$BX44)))
+SUM((AR$1&gt;='Gastos com Pessoal'!$E$7:$E$106)*(AR$1&lt;='Gastos com Pessoal'!$F$7:$F$106)*(IF('Gastos com Pessoal'!$L$7:$L$106&lt;=AR$1,1,0))*INDIRECT(CONCATENATE("'Gastos com Pessoal'!",$BZ44)))
+SUM((AR$1&gt;='Gastos com Pessoal'!$E$7:$E$106)*(AR$1&lt;='Gastos com Pessoal'!$F$7:$F$106)*(IF('Gastos com Pessoal'!$Q$7:$Q$106&lt;=AR$1,1,0))*INDIRECT(CONCATENATE("'Gastos com Pessoal'!",$CB44)))
+SUM((AR$1&gt;='Gastos com Pessoal'!$E$7:$E$106)*(AR$1&lt;='Gastos com Pessoal'!$F$7:$F$106)*(IF('Gastos com Pessoal'!$V$7:$V$106&lt;=AR$1,1,0))*INDIRECT(CONCATENATE("'Gastos com Pessoal'!",$CD44)))
+SUM((AR$1&gt;='Gastos com Pessoal'!$E$7:$E$106)*(AR$1&lt;='Gastos com Pessoal'!$F$7:$F$106)*(IF('Gastos com Pessoal'!$AA$7:$AA$106&lt;=AR$1,1,0))*INDIRECT(CONCATENATE("'Gastos com Pessoal'!",$CF44)))</f>
        <v>9639.0720000000001</v>
      </c>
      <c r="AS44" s="147">
        <f t="array" aca="1" ref="AS44" ca="1">SUM((AS$1&gt;='Gastos com Pessoal'!$E$7:$E$106)*(AS$1&lt;='Gastos com Pessoal'!$F$7:$F$106)*INDIRECT(CONCATENATE("'Encargos e Benefícios'!",$BV44)))
+SUM((AS$1&gt;='Gastos com Pessoal'!$E$7:$E$106)*(AS$1&lt;='Gastos com Pessoal'!$F$7:$F$106)*(IF('Gastos com Pessoal'!$G$7:$G$106&lt;=AS$1,1,0))*INDIRECT(CONCATENATE("'Gastos com Pessoal'!",$BX44)))
+SUM((AS$1&gt;='Gastos com Pessoal'!$E$7:$E$106)*(AS$1&lt;='Gastos com Pessoal'!$F$7:$F$106)*(IF('Gastos com Pessoal'!$L$7:$L$106&lt;=AS$1,1,0))*INDIRECT(CONCATENATE("'Gastos com Pessoal'!",$BZ44)))
+SUM((AS$1&gt;='Gastos com Pessoal'!$E$7:$E$106)*(AS$1&lt;='Gastos com Pessoal'!$F$7:$F$106)*(IF('Gastos com Pessoal'!$Q$7:$Q$106&lt;=AS$1,1,0))*INDIRECT(CONCATENATE("'Gastos com Pessoal'!",$CB44)))
+SUM((AS$1&gt;='Gastos com Pessoal'!$E$7:$E$106)*(AS$1&lt;='Gastos com Pessoal'!$F$7:$F$106)*(IF('Gastos com Pessoal'!$V$7:$V$106&lt;=AS$1,1,0))*INDIRECT(CONCATENATE("'Gastos com Pessoal'!",$CD44)))
+SUM((AS$1&gt;='Gastos com Pessoal'!$E$7:$E$106)*(AS$1&lt;='Gastos com Pessoal'!$F$7:$F$106)*(IF('Gastos com Pessoal'!$AA$7:$AA$106&lt;=AS$1,1,0))*INDIRECT(CONCATENATE("'Gastos com Pessoal'!",$CF44)))</f>
        <v>9639.0720000000001</v>
      </c>
      <c r="AT44" s="147">
        <f t="array" aca="1" ref="AT44" ca="1">SUM((AT$1&gt;='Gastos com Pessoal'!$E$7:$E$106)*(AT$1&lt;='Gastos com Pessoal'!$F$7:$F$106)*INDIRECT(CONCATENATE("'Encargos e Benefícios'!",$BV44)))
+SUM((AT$1&gt;='Gastos com Pessoal'!$E$7:$E$106)*(AT$1&lt;='Gastos com Pessoal'!$F$7:$F$106)*(IF('Gastos com Pessoal'!$G$7:$G$106&lt;=AT$1,1,0))*INDIRECT(CONCATENATE("'Gastos com Pessoal'!",$BX44)))
+SUM((AT$1&gt;='Gastos com Pessoal'!$E$7:$E$106)*(AT$1&lt;='Gastos com Pessoal'!$F$7:$F$106)*(IF('Gastos com Pessoal'!$L$7:$L$106&lt;=AT$1,1,0))*INDIRECT(CONCATENATE("'Gastos com Pessoal'!",$BZ44)))
+SUM((AT$1&gt;='Gastos com Pessoal'!$E$7:$E$106)*(AT$1&lt;='Gastos com Pessoal'!$F$7:$F$106)*(IF('Gastos com Pessoal'!$Q$7:$Q$106&lt;=AT$1,1,0))*INDIRECT(CONCATENATE("'Gastos com Pessoal'!",$CB44)))
+SUM((AT$1&gt;='Gastos com Pessoal'!$E$7:$E$106)*(AT$1&lt;='Gastos com Pessoal'!$F$7:$F$106)*(IF('Gastos com Pessoal'!$V$7:$V$106&lt;=AT$1,1,0))*INDIRECT(CONCATENATE("'Gastos com Pessoal'!",$CD44)))
+SUM((AT$1&gt;='Gastos com Pessoal'!$E$7:$E$106)*(AT$1&lt;='Gastos com Pessoal'!$F$7:$F$106)*(IF('Gastos com Pessoal'!$AA$7:$AA$106&lt;=AT$1,1,0))*INDIRECT(CONCATENATE("'Gastos com Pessoal'!",$CF44)))</f>
        <v>11449.41632</v>
      </c>
      <c r="AU44" s="147">
        <f t="array" aca="1" ref="AU44" ca="1">SUM((AU$1&gt;='Gastos com Pessoal'!$E$7:$E$106)*(AU$1&lt;='Gastos com Pessoal'!$F$7:$F$106)*INDIRECT(CONCATENATE("'Encargos e Benefícios'!",$BV44)))
+SUM((AU$1&gt;='Gastos com Pessoal'!$E$7:$E$106)*(AU$1&lt;='Gastos com Pessoal'!$F$7:$F$106)*(IF('Gastos com Pessoal'!$G$7:$G$106&lt;=AU$1,1,0))*INDIRECT(CONCATENATE("'Gastos com Pessoal'!",$BX44)))
+SUM((AU$1&gt;='Gastos com Pessoal'!$E$7:$E$106)*(AU$1&lt;='Gastos com Pessoal'!$F$7:$F$106)*(IF('Gastos com Pessoal'!$L$7:$L$106&lt;=AU$1,1,0))*INDIRECT(CONCATENATE("'Gastos com Pessoal'!",$BZ44)))
+SUM((AU$1&gt;='Gastos com Pessoal'!$E$7:$E$106)*(AU$1&lt;='Gastos com Pessoal'!$F$7:$F$106)*(IF('Gastos com Pessoal'!$Q$7:$Q$106&lt;=AU$1,1,0))*INDIRECT(CONCATENATE("'Gastos com Pessoal'!",$CB44)))
+SUM((AU$1&gt;='Gastos com Pessoal'!$E$7:$E$106)*(AU$1&lt;='Gastos com Pessoal'!$F$7:$F$106)*(IF('Gastos com Pessoal'!$V$7:$V$106&lt;=AU$1,1,0))*INDIRECT(CONCATENATE("'Gastos com Pessoal'!",$CD44)))
+SUM((AU$1&gt;='Gastos com Pessoal'!$E$7:$E$106)*(AU$1&lt;='Gastos com Pessoal'!$F$7:$F$106)*(IF('Gastos com Pessoal'!$AA$7:$AA$106&lt;=AU$1,1,0))*INDIRECT(CONCATENATE("'Gastos com Pessoal'!",$CF44)))</f>
        <v>11449.41632</v>
      </c>
      <c r="AV44" s="147">
        <f t="array" aca="1" ref="AV44" ca="1">SUM((AV$1&gt;='Gastos com Pessoal'!$E$7:$E$106)*(AV$1&lt;='Gastos com Pessoal'!$F$7:$F$106)*INDIRECT(CONCATENATE("'Encargos e Benefícios'!",$BV44)))
+SUM((AV$1&gt;='Gastos com Pessoal'!$E$7:$E$106)*(AV$1&lt;='Gastos com Pessoal'!$F$7:$F$106)*(IF('Gastos com Pessoal'!$G$7:$G$106&lt;=AV$1,1,0))*INDIRECT(CONCATENATE("'Gastos com Pessoal'!",$BX44)))
+SUM((AV$1&gt;='Gastos com Pessoal'!$E$7:$E$106)*(AV$1&lt;='Gastos com Pessoal'!$F$7:$F$106)*(IF('Gastos com Pessoal'!$L$7:$L$106&lt;=AV$1,1,0))*INDIRECT(CONCATENATE("'Gastos com Pessoal'!",$BZ44)))
+SUM((AV$1&gt;='Gastos com Pessoal'!$E$7:$E$106)*(AV$1&lt;='Gastos com Pessoal'!$F$7:$F$106)*(IF('Gastos com Pessoal'!$Q$7:$Q$106&lt;=AV$1,1,0))*INDIRECT(CONCATENATE("'Gastos com Pessoal'!",$CB44)))
+SUM((AV$1&gt;='Gastos com Pessoal'!$E$7:$E$106)*(AV$1&lt;='Gastos com Pessoal'!$F$7:$F$106)*(IF('Gastos com Pessoal'!$V$7:$V$106&lt;=AV$1,1,0))*INDIRECT(CONCATENATE("'Gastos com Pessoal'!",$CD44)))
+SUM((AV$1&gt;='Gastos com Pessoal'!$E$7:$E$106)*(AV$1&lt;='Gastos com Pessoal'!$F$7:$F$106)*(IF('Gastos com Pessoal'!$AA$7:$AA$106&lt;=AV$1,1,0))*INDIRECT(CONCATENATE("'Gastos com Pessoal'!",$CF44)))</f>
        <v>11449.41632</v>
      </c>
      <c r="AW44" s="147">
        <f t="array" aca="1" ref="AW44" ca="1">SUM((AW$1&gt;='Gastos com Pessoal'!$E$7:$E$106)*(AW$1&lt;='Gastos com Pessoal'!$F$7:$F$106)*INDIRECT(CONCATENATE("'Encargos e Benefícios'!",$BV44)))
+SUM((AW$1&gt;='Gastos com Pessoal'!$E$7:$E$106)*(AW$1&lt;='Gastos com Pessoal'!$F$7:$F$106)*(IF('Gastos com Pessoal'!$G$7:$G$106&lt;=AW$1,1,0))*INDIRECT(CONCATENATE("'Gastos com Pessoal'!",$BX44)))
+SUM((AW$1&gt;='Gastos com Pessoal'!$E$7:$E$106)*(AW$1&lt;='Gastos com Pessoal'!$F$7:$F$106)*(IF('Gastos com Pessoal'!$L$7:$L$106&lt;=AW$1,1,0))*INDIRECT(CONCATENATE("'Gastos com Pessoal'!",$BZ44)))
+SUM((AW$1&gt;='Gastos com Pessoal'!$E$7:$E$106)*(AW$1&lt;='Gastos com Pessoal'!$F$7:$F$106)*(IF('Gastos com Pessoal'!$Q$7:$Q$106&lt;=AW$1,1,0))*INDIRECT(CONCATENATE("'Gastos com Pessoal'!",$CB44)))
+SUM((AW$1&gt;='Gastos com Pessoal'!$E$7:$E$106)*(AW$1&lt;='Gastos com Pessoal'!$F$7:$F$106)*(IF('Gastos com Pessoal'!$V$7:$V$106&lt;=AW$1,1,0))*INDIRECT(CONCATENATE("'Gastos com Pessoal'!",$CD44)))
+SUM((AW$1&gt;='Gastos com Pessoal'!$E$7:$E$106)*(AW$1&lt;='Gastos com Pessoal'!$F$7:$F$106)*(IF('Gastos com Pessoal'!$AA$7:$AA$106&lt;=AW$1,1,0))*INDIRECT(CONCATENATE("'Gastos com Pessoal'!",$CF44)))</f>
        <v>11449.41632</v>
      </c>
      <c r="AX44" s="147">
        <f t="array" aca="1" ref="AX44" ca="1">SUM((AX$1&gt;='Gastos com Pessoal'!$E$7:$E$106)*(AX$1&lt;='Gastos com Pessoal'!$F$7:$F$106)*INDIRECT(CONCATENATE("'Encargos e Benefícios'!",$BV44)))
+SUM((AX$1&gt;='Gastos com Pessoal'!$E$7:$E$106)*(AX$1&lt;='Gastos com Pessoal'!$F$7:$F$106)*(IF('Gastos com Pessoal'!$G$7:$G$106&lt;=AX$1,1,0))*INDIRECT(CONCATENATE("'Gastos com Pessoal'!",$BX44)))
+SUM((AX$1&gt;='Gastos com Pessoal'!$E$7:$E$106)*(AX$1&lt;='Gastos com Pessoal'!$F$7:$F$106)*(IF('Gastos com Pessoal'!$L$7:$L$106&lt;=AX$1,1,0))*INDIRECT(CONCATENATE("'Gastos com Pessoal'!",$BZ44)))
+SUM((AX$1&gt;='Gastos com Pessoal'!$E$7:$E$106)*(AX$1&lt;='Gastos com Pessoal'!$F$7:$F$106)*(IF('Gastos com Pessoal'!$Q$7:$Q$106&lt;=AX$1,1,0))*INDIRECT(CONCATENATE("'Gastos com Pessoal'!",$CB44)))
+SUM((AX$1&gt;='Gastos com Pessoal'!$E$7:$E$106)*(AX$1&lt;='Gastos com Pessoal'!$F$7:$F$106)*(IF('Gastos com Pessoal'!$V$7:$V$106&lt;=AX$1,1,0))*INDIRECT(CONCATENATE("'Gastos com Pessoal'!",$CD44)))
+SUM((AX$1&gt;='Gastos com Pessoal'!$E$7:$E$106)*(AX$1&lt;='Gastos com Pessoal'!$F$7:$F$106)*(IF('Gastos com Pessoal'!$AA$7:$AA$106&lt;=AX$1,1,0))*INDIRECT(CONCATENATE("'Gastos com Pessoal'!",$CF44)))</f>
        <v>11449.41632</v>
      </c>
      <c r="AY44" s="147">
        <f t="array" aca="1" ref="AY44" ca="1">SUM((AY$1&gt;='Gastos com Pessoal'!$E$7:$E$106)*(AY$1&lt;='Gastos com Pessoal'!$F$7:$F$106)*INDIRECT(CONCATENATE("'Encargos e Benefícios'!",$BV44)))
+SUM((AY$1&gt;='Gastos com Pessoal'!$E$7:$E$106)*(AY$1&lt;='Gastos com Pessoal'!$F$7:$F$106)*(IF('Gastos com Pessoal'!$G$7:$G$106&lt;=AY$1,1,0))*INDIRECT(CONCATENATE("'Gastos com Pessoal'!",$BX44)))
+SUM((AY$1&gt;='Gastos com Pessoal'!$E$7:$E$106)*(AY$1&lt;='Gastos com Pessoal'!$F$7:$F$106)*(IF('Gastos com Pessoal'!$L$7:$L$106&lt;=AY$1,1,0))*INDIRECT(CONCATENATE("'Gastos com Pessoal'!",$BZ44)))
+SUM((AY$1&gt;='Gastos com Pessoal'!$E$7:$E$106)*(AY$1&lt;='Gastos com Pessoal'!$F$7:$F$106)*(IF('Gastos com Pessoal'!$Q$7:$Q$106&lt;=AY$1,1,0))*INDIRECT(CONCATENATE("'Gastos com Pessoal'!",$CB44)))
+SUM((AY$1&gt;='Gastos com Pessoal'!$E$7:$E$106)*(AY$1&lt;='Gastos com Pessoal'!$F$7:$F$106)*(IF('Gastos com Pessoal'!$V$7:$V$106&lt;=AY$1,1,0))*INDIRECT(CONCATENATE("'Gastos com Pessoal'!",$CD44)))
+SUM((AY$1&gt;='Gastos com Pessoal'!$E$7:$E$106)*(AY$1&lt;='Gastos com Pessoal'!$F$7:$F$106)*(IF('Gastos com Pessoal'!$AA$7:$AA$106&lt;=AY$1,1,0))*INDIRECT(CONCATENATE("'Gastos com Pessoal'!",$CF44)))</f>
        <v>0</v>
      </c>
      <c r="AZ44" s="147">
        <f t="array" aca="1" ref="AZ44" ca="1">SUM((AZ$1&gt;='Gastos com Pessoal'!$E$7:$E$106)*(AZ$1&lt;='Gastos com Pessoal'!$F$7:$F$106)*INDIRECT(CONCATENATE("'Encargos e Benefícios'!",$BV44)))
+SUM((AZ$1&gt;='Gastos com Pessoal'!$E$7:$E$106)*(AZ$1&lt;='Gastos com Pessoal'!$F$7:$F$106)*(IF('Gastos com Pessoal'!$G$7:$G$106&lt;=AZ$1,1,0))*INDIRECT(CONCATENATE("'Gastos com Pessoal'!",$BX44)))
+SUM((AZ$1&gt;='Gastos com Pessoal'!$E$7:$E$106)*(AZ$1&lt;='Gastos com Pessoal'!$F$7:$F$106)*(IF('Gastos com Pessoal'!$L$7:$L$106&lt;=AZ$1,1,0))*INDIRECT(CONCATENATE("'Gastos com Pessoal'!",$BZ44)))
+SUM((AZ$1&gt;='Gastos com Pessoal'!$E$7:$E$106)*(AZ$1&lt;='Gastos com Pessoal'!$F$7:$F$106)*(IF('Gastos com Pessoal'!$Q$7:$Q$106&lt;=AZ$1,1,0))*INDIRECT(CONCATENATE("'Gastos com Pessoal'!",$CB44)))
+SUM((AZ$1&gt;='Gastos com Pessoal'!$E$7:$E$106)*(AZ$1&lt;='Gastos com Pessoal'!$F$7:$F$106)*(IF('Gastos com Pessoal'!$V$7:$V$106&lt;=AZ$1,1,0))*INDIRECT(CONCATENATE("'Gastos com Pessoal'!",$CD44)))
+SUM((AZ$1&gt;='Gastos com Pessoal'!$E$7:$E$106)*(AZ$1&lt;='Gastos com Pessoal'!$F$7:$F$106)*(IF('Gastos com Pessoal'!$AA$7:$AA$106&lt;=AZ$1,1,0))*INDIRECT(CONCATENATE("'Gastos com Pessoal'!",$CF44)))</f>
        <v>0</v>
      </c>
      <c r="BA44" s="147">
        <f t="array" aca="1" ref="BA44" ca="1">SUM((BA$1&gt;='Gastos com Pessoal'!$E$7:$E$106)*(BA$1&lt;='Gastos com Pessoal'!$F$7:$F$106)*INDIRECT(CONCATENATE("'Encargos e Benefícios'!",$BV44)))
+SUM((BA$1&gt;='Gastos com Pessoal'!$E$7:$E$106)*(BA$1&lt;='Gastos com Pessoal'!$F$7:$F$106)*(IF('Gastos com Pessoal'!$G$7:$G$106&lt;=BA$1,1,0))*INDIRECT(CONCATENATE("'Gastos com Pessoal'!",$BX44)))
+SUM((BA$1&gt;='Gastos com Pessoal'!$E$7:$E$106)*(BA$1&lt;='Gastos com Pessoal'!$F$7:$F$106)*(IF('Gastos com Pessoal'!$L$7:$L$106&lt;=BA$1,1,0))*INDIRECT(CONCATENATE("'Gastos com Pessoal'!",$BZ44)))
+SUM((BA$1&gt;='Gastos com Pessoal'!$E$7:$E$106)*(BA$1&lt;='Gastos com Pessoal'!$F$7:$F$106)*(IF('Gastos com Pessoal'!$Q$7:$Q$106&lt;=BA$1,1,0))*INDIRECT(CONCATENATE("'Gastos com Pessoal'!",$CB44)))
+SUM((BA$1&gt;='Gastos com Pessoal'!$E$7:$E$106)*(BA$1&lt;='Gastos com Pessoal'!$F$7:$F$106)*(IF('Gastos com Pessoal'!$V$7:$V$106&lt;=BA$1,1,0))*INDIRECT(CONCATENATE("'Gastos com Pessoal'!",$CD44)))
+SUM((BA$1&gt;='Gastos com Pessoal'!$E$7:$E$106)*(BA$1&lt;='Gastos com Pessoal'!$F$7:$F$106)*(IF('Gastos com Pessoal'!$AA$7:$AA$106&lt;=BA$1,1,0))*INDIRECT(CONCATENATE("'Gastos com Pessoal'!",$CF44)))</f>
        <v>0</v>
      </c>
      <c r="BB44" s="147">
        <f t="array" aca="1" ref="BB44" ca="1">SUM((BB$1&gt;='Gastos com Pessoal'!$E$7:$E$106)*(BB$1&lt;='Gastos com Pessoal'!$F$7:$F$106)*INDIRECT(CONCATENATE("'Encargos e Benefícios'!",$BV44)))
+SUM((BB$1&gt;='Gastos com Pessoal'!$E$7:$E$106)*(BB$1&lt;='Gastos com Pessoal'!$F$7:$F$106)*(IF('Gastos com Pessoal'!$G$7:$G$106&lt;=BB$1,1,0))*INDIRECT(CONCATENATE("'Gastos com Pessoal'!",$BX44)))
+SUM((BB$1&gt;='Gastos com Pessoal'!$E$7:$E$106)*(BB$1&lt;='Gastos com Pessoal'!$F$7:$F$106)*(IF('Gastos com Pessoal'!$L$7:$L$106&lt;=BB$1,1,0))*INDIRECT(CONCATENATE("'Gastos com Pessoal'!",$BZ44)))
+SUM((BB$1&gt;='Gastos com Pessoal'!$E$7:$E$106)*(BB$1&lt;='Gastos com Pessoal'!$F$7:$F$106)*(IF('Gastos com Pessoal'!$Q$7:$Q$106&lt;=BB$1,1,0))*INDIRECT(CONCATENATE("'Gastos com Pessoal'!",$CB44)))
+SUM((BB$1&gt;='Gastos com Pessoal'!$E$7:$E$106)*(BB$1&lt;='Gastos com Pessoal'!$F$7:$F$106)*(IF('Gastos com Pessoal'!$V$7:$V$106&lt;=BB$1,1,0))*INDIRECT(CONCATENATE("'Gastos com Pessoal'!",$CD44)))
+SUM((BB$1&gt;='Gastos com Pessoal'!$E$7:$E$106)*(BB$1&lt;='Gastos com Pessoal'!$F$7:$F$106)*(IF('Gastos com Pessoal'!$AA$7:$AA$106&lt;=BB$1,1,0))*INDIRECT(CONCATENATE("'Gastos com Pessoal'!",$CF44)))</f>
        <v>0</v>
      </c>
      <c r="BC44" s="147">
        <f t="array" aca="1" ref="BC44" ca="1">SUM((BC$1&gt;='Gastos com Pessoal'!$E$7:$E$106)*(BC$1&lt;='Gastos com Pessoal'!$F$7:$F$106)*INDIRECT(CONCATENATE("'Encargos e Benefícios'!",$BV44)))
+SUM((BC$1&gt;='Gastos com Pessoal'!$E$7:$E$106)*(BC$1&lt;='Gastos com Pessoal'!$F$7:$F$106)*(IF('Gastos com Pessoal'!$G$7:$G$106&lt;=BC$1,1,0))*INDIRECT(CONCATENATE("'Gastos com Pessoal'!",$BX44)))
+SUM((BC$1&gt;='Gastos com Pessoal'!$E$7:$E$106)*(BC$1&lt;='Gastos com Pessoal'!$F$7:$F$106)*(IF('Gastos com Pessoal'!$L$7:$L$106&lt;=BC$1,1,0))*INDIRECT(CONCATENATE("'Gastos com Pessoal'!",$BZ44)))
+SUM((BC$1&gt;='Gastos com Pessoal'!$E$7:$E$106)*(BC$1&lt;='Gastos com Pessoal'!$F$7:$F$106)*(IF('Gastos com Pessoal'!$Q$7:$Q$106&lt;=BC$1,1,0))*INDIRECT(CONCATENATE("'Gastos com Pessoal'!",$CB44)))
+SUM((BC$1&gt;='Gastos com Pessoal'!$E$7:$E$106)*(BC$1&lt;='Gastos com Pessoal'!$F$7:$F$106)*(IF('Gastos com Pessoal'!$V$7:$V$106&lt;=BC$1,1,0))*INDIRECT(CONCATENATE("'Gastos com Pessoal'!",$CD44)))
+SUM((BC$1&gt;='Gastos com Pessoal'!$E$7:$E$106)*(BC$1&lt;='Gastos com Pessoal'!$F$7:$F$106)*(IF('Gastos com Pessoal'!$AA$7:$AA$106&lt;=BC$1,1,0))*INDIRECT(CONCATENATE("'Gastos com Pessoal'!",$CF44)))</f>
        <v>0</v>
      </c>
      <c r="BD44" s="147">
        <f t="array" aca="1" ref="BD44" ca="1">SUM((BD$1&gt;='Gastos com Pessoal'!$E$7:$E$106)*(BD$1&lt;='Gastos com Pessoal'!$F$7:$F$106)*INDIRECT(CONCATENATE("'Encargos e Benefícios'!",$BV44)))
+SUM((BD$1&gt;='Gastos com Pessoal'!$E$7:$E$106)*(BD$1&lt;='Gastos com Pessoal'!$F$7:$F$106)*(IF('Gastos com Pessoal'!$G$7:$G$106&lt;=BD$1,1,0))*INDIRECT(CONCATENATE("'Gastos com Pessoal'!",$BX44)))
+SUM((BD$1&gt;='Gastos com Pessoal'!$E$7:$E$106)*(BD$1&lt;='Gastos com Pessoal'!$F$7:$F$106)*(IF('Gastos com Pessoal'!$L$7:$L$106&lt;=BD$1,1,0))*INDIRECT(CONCATENATE("'Gastos com Pessoal'!",$BZ44)))
+SUM((BD$1&gt;='Gastos com Pessoal'!$E$7:$E$106)*(BD$1&lt;='Gastos com Pessoal'!$F$7:$F$106)*(IF('Gastos com Pessoal'!$Q$7:$Q$106&lt;=BD$1,1,0))*INDIRECT(CONCATENATE("'Gastos com Pessoal'!",$CB44)))
+SUM((BD$1&gt;='Gastos com Pessoal'!$E$7:$E$106)*(BD$1&lt;='Gastos com Pessoal'!$F$7:$F$106)*(IF('Gastos com Pessoal'!$V$7:$V$106&lt;=BD$1,1,0))*INDIRECT(CONCATENATE("'Gastos com Pessoal'!",$CD44)))
+SUM((BD$1&gt;='Gastos com Pessoal'!$E$7:$E$106)*(BD$1&lt;='Gastos com Pessoal'!$F$7:$F$106)*(IF('Gastos com Pessoal'!$AA$7:$AA$106&lt;=BD$1,1,0))*INDIRECT(CONCATENATE("'Gastos com Pessoal'!",$CF44)))</f>
        <v>0</v>
      </c>
      <c r="BE44" s="147">
        <f t="array" aca="1" ref="BE44" ca="1">SUM((BE$1&gt;='Gastos com Pessoal'!$E$7:$E$106)*(BE$1&lt;='Gastos com Pessoal'!$F$7:$F$106)*INDIRECT(CONCATENATE("'Encargos e Benefícios'!",$BV44)))
+SUM((BE$1&gt;='Gastos com Pessoal'!$E$7:$E$106)*(BE$1&lt;='Gastos com Pessoal'!$F$7:$F$106)*(IF('Gastos com Pessoal'!$G$7:$G$106&lt;=BE$1,1,0))*INDIRECT(CONCATENATE("'Gastos com Pessoal'!",$BX44)))
+SUM((BE$1&gt;='Gastos com Pessoal'!$E$7:$E$106)*(BE$1&lt;='Gastos com Pessoal'!$F$7:$F$106)*(IF('Gastos com Pessoal'!$L$7:$L$106&lt;=BE$1,1,0))*INDIRECT(CONCATENATE("'Gastos com Pessoal'!",$BZ44)))
+SUM((BE$1&gt;='Gastos com Pessoal'!$E$7:$E$106)*(BE$1&lt;='Gastos com Pessoal'!$F$7:$F$106)*(IF('Gastos com Pessoal'!$Q$7:$Q$106&lt;=BE$1,1,0))*INDIRECT(CONCATENATE("'Gastos com Pessoal'!",$CB44)))
+SUM((BE$1&gt;='Gastos com Pessoal'!$E$7:$E$106)*(BE$1&lt;='Gastos com Pessoal'!$F$7:$F$106)*(IF('Gastos com Pessoal'!$V$7:$V$106&lt;=BE$1,1,0))*INDIRECT(CONCATENATE("'Gastos com Pessoal'!",$CD44)))
+SUM((BE$1&gt;='Gastos com Pessoal'!$E$7:$E$106)*(BE$1&lt;='Gastos com Pessoal'!$F$7:$F$106)*(IF('Gastos com Pessoal'!$AA$7:$AA$106&lt;=BE$1,1,0))*INDIRECT(CONCATENATE("'Gastos com Pessoal'!",$CF44)))</f>
        <v>0</v>
      </c>
      <c r="BF44" s="147">
        <f t="array" aca="1" ref="BF44" ca="1">SUM((BF$1&gt;='Gastos com Pessoal'!$E$7:$E$106)*(BF$1&lt;='Gastos com Pessoal'!$F$7:$F$106)*INDIRECT(CONCATENATE("'Encargos e Benefícios'!",$BV44)))
+SUM((BF$1&gt;='Gastos com Pessoal'!$E$7:$E$106)*(BF$1&lt;='Gastos com Pessoal'!$F$7:$F$106)*(IF('Gastos com Pessoal'!$G$7:$G$106&lt;=BF$1,1,0))*INDIRECT(CONCATENATE("'Gastos com Pessoal'!",$BX44)))
+SUM((BF$1&gt;='Gastos com Pessoal'!$E$7:$E$106)*(BF$1&lt;='Gastos com Pessoal'!$F$7:$F$106)*(IF('Gastos com Pessoal'!$L$7:$L$106&lt;=BF$1,1,0))*INDIRECT(CONCATENATE("'Gastos com Pessoal'!",$BZ44)))
+SUM((BF$1&gt;='Gastos com Pessoal'!$E$7:$E$106)*(BF$1&lt;='Gastos com Pessoal'!$F$7:$F$106)*(IF('Gastos com Pessoal'!$Q$7:$Q$106&lt;=BF$1,1,0))*INDIRECT(CONCATENATE("'Gastos com Pessoal'!",$CB44)))
+SUM((BF$1&gt;='Gastos com Pessoal'!$E$7:$E$106)*(BF$1&lt;='Gastos com Pessoal'!$F$7:$F$106)*(IF('Gastos com Pessoal'!$V$7:$V$106&lt;=BF$1,1,0))*INDIRECT(CONCATENATE("'Gastos com Pessoal'!",$CD44)))
+SUM((BF$1&gt;='Gastos com Pessoal'!$E$7:$E$106)*(BF$1&lt;='Gastos com Pessoal'!$F$7:$F$106)*(IF('Gastos com Pessoal'!$AA$7:$AA$106&lt;=BF$1,1,0))*INDIRECT(CONCATENATE("'Gastos com Pessoal'!",$CF44)))</f>
        <v>0</v>
      </c>
      <c r="BG44" s="147">
        <f t="array" aca="1" ref="BG44" ca="1">SUM((BG$1&gt;='Gastos com Pessoal'!$E$7:$E$106)*(BG$1&lt;='Gastos com Pessoal'!$F$7:$F$106)*INDIRECT(CONCATENATE("'Encargos e Benefícios'!",$BV44)))
+SUM((BG$1&gt;='Gastos com Pessoal'!$E$7:$E$106)*(BG$1&lt;='Gastos com Pessoal'!$F$7:$F$106)*(IF('Gastos com Pessoal'!$G$7:$G$106&lt;=BG$1,1,0))*INDIRECT(CONCATENATE("'Gastos com Pessoal'!",$BX44)))
+SUM((BG$1&gt;='Gastos com Pessoal'!$E$7:$E$106)*(BG$1&lt;='Gastos com Pessoal'!$F$7:$F$106)*(IF('Gastos com Pessoal'!$L$7:$L$106&lt;=BG$1,1,0))*INDIRECT(CONCATENATE("'Gastos com Pessoal'!",$BZ44)))
+SUM((BG$1&gt;='Gastos com Pessoal'!$E$7:$E$106)*(BG$1&lt;='Gastos com Pessoal'!$F$7:$F$106)*(IF('Gastos com Pessoal'!$Q$7:$Q$106&lt;=BG$1,1,0))*INDIRECT(CONCATENATE("'Gastos com Pessoal'!",$CB44)))
+SUM((BG$1&gt;='Gastos com Pessoal'!$E$7:$E$106)*(BG$1&lt;='Gastos com Pessoal'!$F$7:$F$106)*(IF('Gastos com Pessoal'!$V$7:$V$106&lt;=BG$1,1,0))*INDIRECT(CONCATENATE("'Gastos com Pessoal'!",$CD44)))
+SUM((BG$1&gt;='Gastos com Pessoal'!$E$7:$E$106)*(BG$1&lt;='Gastos com Pessoal'!$F$7:$F$106)*(IF('Gastos com Pessoal'!$AA$7:$AA$106&lt;=BG$1,1,0))*INDIRECT(CONCATENATE("'Gastos com Pessoal'!",$CF44)))</f>
        <v>0</v>
      </c>
      <c r="BH44" s="147">
        <f t="array" aca="1" ref="BH44" ca="1">SUM((BH$1&gt;='Gastos com Pessoal'!$E$7:$E$106)*(BH$1&lt;='Gastos com Pessoal'!$F$7:$F$106)*INDIRECT(CONCATENATE("'Encargos e Benefícios'!",$BV44)))
+SUM((BH$1&gt;='Gastos com Pessoal'!$E$7:$E$106)*(BH$1&lt;='Gastos com Pessoal'!$F$7:$F$106)*(IF('Gastos com Pessoal'!$G$7:$G$106&lt;=BH$1,1,0))*INDIRECT(CONCATENATE("'Gastos com Pessoal'!",$BX44)))
+SUM((BH$1&gt;='Gastos com Pessoal'!$E$7:$E$106)*(BH$1&lt;='Gastos com Pessoal'!$F$7:$F$106)*(IF('Gastos com Pessoal'!$L$7:$L$106&lt;=BH$1,1,0))*INDIRECT(CONCATENATE("'Gastos com Pessoal'!",$BZ44)))
+SUM((BH$1&gt;='Gastos com Pessoal'!$E$7:$E$106)*(BH$1&lt;='Gastos com Pessoal'!$F$7:$F$106)*(IF('Gastos com Pessoal'!$Q$7:$Q$106&lt;=BH$1,1,0))*INDIRECT(CONCATENATE("'Gastos com Pessoal'!",$CB44)))
+SUM((BH$1&gt;='Gastos com Pessoal'!$E$7:$E$106)*(BH$1&lt;='Gastos com Pessoal'!$F$7:$F$106)*(IF('Gastos com Pessoal'!$V$7:$V$106&lt;=BH$1,1,0))*INDIRECT(CONCATENATE("'Gastos com Pessoal'!",$CD44)))
+SUM((BH$1&gt;='Gastos com Pessoal'!$E$7:$E$106)*(BH$1&lt;='Gastos com Pessoal'!$F$7:$F$106)*(IF('Gastos com Pessoal'!$AA$7:$AA$106&lt;=BH$1,1,0))*INDIRECT(CONCATENATE("'Gastos com Pessoal'!",$CF44)))</f>
        <v>0</v>
      </c>
      <c r="BI44" s="147">
        <f t="array" aca="1" ref="BI44" ca="1">SUM((BI$1&gt;='Gastos com Pessoal'!$E$7:$E$106)*(BI$1&lt;='Gastos com Pessoal'!$F$7:$F$106)*INDIRECT(CONCATENATE("'Encargos e Benefícios'!",$BV44)))
+SUM((BI$1&gt;='Gastos com Pessoal'!$E$7:$E$106)*(BI$1&lt;='Gastos com Pessoal'!$F$7:$F$106)*(IF('Gastos com Pessoal'!$G$7:$G$106&lt;=BI$1,1,0))*INDIRECT(CONCATENATE("'Gastos com Pessoal'!",$BX44)))
+SUM((BI$1&gt;='Gastos com Pessoal'!$E$7:$E$106)*(BI$1&lt;='Gastos com Pessoal'!$F$7:$F$106)*(IF('Gastos com Pessoal'!$L$7:$L$106&lt;=BI$1,1,0))*INDIRECT(CONCATENATE("'Gastos com Pessoal'!",$BZ44)))
+SUM((BI$1&gt;='Gastos com Pessoal'!$E$7:$E$106)*(BI$1&lt;='Gastos com Pessoal'!$F$7:$F$106)*(IF('Gastos com Pessoal'!$Q$7:$Q$106&lt;=BI$1,1,0))*INDIRECT(CONCATENATE("'Gastos com Pessoal'!",$CB44)))
+SUM((BI$1&gt;='Gastos com Pessoal'!$E$7:$E$106)*(BI$1&lt;='Gastos com Pessoal'!$F$7:$F$106)*(IF('Gastos com Pessoal'!$V$7:$V$106&lt;=BI$1,1,0))*INDIRECT(CONCATENATE("'Gastos com Pessoal'!",$CD44)))
+SUM((BI$1&gt;='Gastos com Pessoal'!$E$7:$E$106)*(BI$1&lt;='Gastos com Pessoal'!$F$7:$F$106)*(IF('Gastos com Pessoal'!$AA$7:$AA$106&lt;=BI$1,1,0))*INDIRECT(CONCATENATE("'Gastos com Pessoal'!",$CF44)))</f>
        <v>0</v>
      </c>
      <c r="BJ44" s="147">
        <f t="array" aca="1" ref="BJ44" ca="1">SUM((BJ$1&gt;='Gastos com Pessoal'!$E$7:$E$106)*(BJ$1&lt;='Gastos com Pessoal'!$F$7:$F$106)*INDIRECT(CONCATENATE("'Encargos e Benefícios'!",$BV44)))
+SUM((BJ$1&gt;='Gastos com Pessoal'!$E$7:$E$106)*(BJ$1&lt;='Gastos com Pessoal'!$F$7:$F$106)*(IF('Gastos com Pessoal'!$G$7:$G$106&lt;=BJ$1,1,0))*INDIRECT(CONCATENATE("'Gastos com Pessoal'!",$BX44)))
+SUM((BJ$1&gt;='Gastos com Pessoal'!$E$7:$E$106)*(BJ$1&lt;='Gastos com Pessoal'!$F$7:$F$106)*(IF('Gastos com Pessoal'!$L$7:$L$106&lt;=BJ$1,1,0))*INDIRECT(CONCATENATE("'Gastos com Pessoal'!",$BZ44)))
+SUM((BJ$1&gt;='Gastos com Pessoal'!$E$7:$E$106)*(BJ$1&lt;='Gastos com Pessoal'!$F$7:$F$106)*(IF('Gastos com Pessoal'!$Q$7:$Q$106&lt;=BJ$1,1,0))*INDIRECT(CONCATENATE("'Gastos com Pessoal'!",$CB44)))
+SUM((BJ$1&gt;='Gastos com Pessoal'!$E$7:$E$106)*(BJ$1&lt;='Gastos com Pessoal'!$F$7:$F$106)*(IF('Gastos com Pessoal'!$V$7:$V$106&lt;=BJ$1,1,0))*INDIRECT(CONCATENATE("'Gastos com Pessoal'!",$CD44)))
+SUM((BJ$1&gt;='Gastos com Pessoal'!$E$7:$E$106)*(BJ$1&lt;='Gastos com Pessoal'!$F$7:$F$106)*(IF('Gastos com Pessoal'!$AA$7:$AA$106&lt;=BJ$1,1,0))*INDIRECT(CONCATENATE("'Gastos com Pessoal'!",$CF44)))</f>
        <v>0</v>
      </c>
      <c r="BK44" s="143">
        <f t="shared" ref="BK44:BK50" ca="1" si="77">SUM(C44:BJ44)</f>
        <v>339270.34559999994</v>
      </c>
      <c r="BL44" s="152">
        <f t="shared" ref="BL44:BL52" ca="1" si="78">IF($BK$134=0,0,BK44/$BK$134)</f>
        <v>1.6155730743230144E-2</v>
      </c>
      <c r="BU44" s="262" t="s">
        <v>186</v>
      </c>
      <c r="BV44" s="263" t="str">
        <f ca="1">IF(ISNA('Encargos e Benefícios'!AA1),"$ZZ$6:$ZZ$105",'Encargos e Benefícios'!AA1)</f>
        <v>$P$6:$P$105</v>
      </c>
      <c r="BW44" s="263"/>
      <c r="BX44" s="262" t="str">
        <f ca="1">IF(ISNA('Gastos com Pessoal'!BL1),"$ZZ$6:$ZZ$105",'Gastos com Pessoal'!BL1)</f>
        <v>$I$7:$I$106</v>
      </c>
      <c r="BY44" s="263"/>
      <c r="BZ44" s="262" t="str">
        <f ca="1">IF(ISNA('Gastos com Pessoal'!BP1),"$ZZ$6:$ZZ$105",'Gastos com Pessoal'!BP1)</f>
        <v>$N$7:$N$106</v>
      </c>
      <c r="CA44" s="263"/>
      <c r="CB44" s="262" t="str">
        <f ca="1">IF(ISNA('Gastos com Pessoal'!BT1),"$ZZ$6:$ZZ$105",'Gastos com Pessoal'!BT1)</f>
        <v>$S$7:$S$106</v>
      </c>
      <c r="CC44" s="263"/>
      <c r="CD44" s="262" t="str">
        <f ca="1">IF(ISNA('Gastos com Pessoal'!BX1),"$ZZ$6:$ZZ$105",'Gastos com Pessoal'!BX1)</f>
        <v>$X$7:$X$106</v>
      </c>
      <c r="CF44" s="262" t="str">
        <f ca="1">IF(ISNA('Gastos com Pessoal'!CB1),"$ZZ$6:$ZZ$105",'Gastos com Pessoal'!CB1)</f>
        <v>$AD$7:$AD$106</v>
      </c>
    </row>
    <row r="45" spans="1:85" s="98" customFormat="1" ht="23.25" customHeight="1">
      <c r="A45" s="30" t="s">
        <v>229</v>
      </c>
      <c r="B45" s="13" t="s">
        <v>230</v>
      </c>
      <c r="C45" s="147">
        <f t="array" aca="1" ref="C45" ca="1">SUM((C$1&gt;='Gastos com Pessoal'!$E$7:$E$106)*(C$1&lt;='Gastos com Pessoal'!$F$7:$F$106)*INDIRECT(CONCATENATE("'Encargos e Benefícios'!",$BV45)))
+SUM((C$1&gt;='Gastos com Pessoal'!$E$113:$E$122)*(C$1&lt;='Gastos com Pessoal'!$F$113:$F$122)*INDIRECT(CONCATENATE("'Encargos e Benefícios'!",$BW45)))
+SUM((C$1&gt;='Gastos com Pessoal'!$E$7:$E$106)*(C$1&lt;='Gastos com Pessoal'!$F$7:$F$106)*(IF('Gastos com Pessoal'!$G$7:$G$106&lt;=C$1,1,0))*INDIRECT(CONCATENATE("'Gastos com Pessoal'!",$BX45)))
+SUM((C$1&gt;='Gastos com Pessoal'!$E$113:$E$122)*(C$1&lt;='Gastos com Pessoal'!$F$113:$F$122)*(IF('Gastos com Pessoal'!$G$113:$G$122&lt;=C$1,1,0))*INDIRECT(CONCATENATE("'Gastos com Pessoal'!",$BY45)))
+SUM((C$1&gt;='Gastos com Pessoal'!$E$7:$E$106)*(C$1&lt;='Gastos com Pessoal'!$F$7:$F$106)*(IF('Gastos com Pessoal'!$L$7:$L$106&lt;=C$1,1,0))*INDIRECT(CONCATENATE("'Gastos com Pessoal'!",$BZ45)))
+SUM((C$1&gt;='Gastos com Pessoal'!$E$113:$E$122)*(C$1&lt;='Gastos com Pessoal'!$F$113:$F$122)*(IF('Gastos com Pessoal'!$L$113:$L$122&lt;=C$1,1,0))*INDIRECT(CONCATENATE("'Gastos com Pessoal'!",$CA45)))
+SUM((C$1&gt;='Gastos com Pessoal'!$E$7:$E$106)*(C$1&lt;='Gastos com Pessoal'!$F$7:$F$106)*(IF('Gastos com Pessoal'!$Q$7:$Q$106&lt;=C$1,1,0))*INDIRECT(CONCATENATE("'Gastos com Pessoal'!",$CB45)))
+SUM((C$1&gt;='Gastos com Pessoal'!$E$113:$E$122)*(C$1&lt;='Gastos com Pessoal'!$F$113:$F$122)*(IF('Gastos com Pessoal'!$Q$113:$Q$122&lt;=C$1,1,0))*INDIRECT(CONCATENATE("'Gastos com Pessoal'!",$CC45)))
+SUM((C$1&gt;='Gastos com Pessoal'!$E$7:$E$106)*(C$1&lt;='Gastos com Pessoal'!$F$7:$F$106)*(IF('Gastos com Pessoal'!$V$7:$V$106&lt;=C$1,1,0))*INDIRECT(CONCATENATE("'Gastos com Pessoal'!",$CD45)))
+SUM((C$1&gt;='Gastos com Pessoal'!$E$113:$E$122)*(C$1&lt;='Gastos com Pessoal'!$F$113:$F$122)*(IF('Gastos com Pessoal'!$V$113:$V$122&lt;=C$1,1,0))*INDIRECT(CONCATENATE("'Gastos com Pessoal'!",$CE45)))
+SUM((C$1&gt;='Gastos com Pessoal'!$E$7:$E$106)*(C$1&lt;='Gastos com Pessoal'!$F$7:$F$106)*(IF('Gastos com Pessoal'!$AA$7:$AA$106&lt;=C$1,1,0))*INDIRECT(CONCATENATE("'Gastos com Pessoal'!",$CF45)))
+SUM((C$1&gt;='Gastos com Pessoal'!$E$113:$E$122)*(C$1&lt;='Gastos com Pessoal'!$F$113:$F$122)*(IF('Gastos com Pessoal'!$AA$113:$AA$122&lt;=C$1,1,0))*INDIRECT(CONCATENATE("'Gastos com Pessoal'!",$CG45)))</f>
        <v>2800</v>
      </c>
      <c r="D45" s="147">
        <f t="array" aca="1" ref="D45" ca="1">SUM((D$1&gt;='Gastos com Pessoal'!$E$7:$E$106)*(D$1&lt;='Gastos com Pessoal'!$F$7:$F$106)*INDIRECT(CONCATENATE("'Encargos e Benefícios'!",$BV45)))
+SUM((D$1&gt;='Gastos com Pessoal'!$E$113:$E$122)*(D$1&lt;='Gastos com Pessoal'!$F$113:$F$122)*INDIRECT(CONCATENATE("'Encargos e Benefícios'!",$BW45)))
+SUM((D$1&gt;='Gastos com Pessoal'!$E$7:$E$106)*(D$1&lt;='Gastos com Pessoal'!$F$7:$F$106)*(IF('Gastos com Pessoal'!$G$7:$G$106&lt;=D$1,1,0))*INDIRECT(CONCATENATE("'Gastos com Pessoal'!",$BX45)))
+SUM((D$1&gt;='Gastos com Pessoal'!$E$113:$E$122)*(D$1&lt;='Gastos com Pessoal'!$F$113:$F$122)*(IF('Gastos com Pessoal'!$G$113:$G$122&lt;=D$1,1,0))*INDIRECT(CONCATENATE("'Gastos com Pessoal'!",$BY45)))
+SUM((D$1&gt;='Gastos com Pessoal'!$E$7:$E$106)*(D$1&lt;='Gastos com Pessoal'!$F$7:$F$106)*(IF('Gastos com Pessoal'!$L$7:$L$106&lt;=D$1,1,0))*INDIRECT(CONCATENATE("'Gastos com Pessoal'!",$BZ45)))
+SUM((D$1&gt;='Gastos com Pessoal'!$E$113:$E$122)*(D$1&lt;='Gastos com Pessoal'!$F$113:$F$122)*(IF('Gastos com Pessoal'!$L$113:$L$122&lt;=D$1,1,0))*INDIRECT(CONCATENATE("'Gastos com Pessoal'!",$CA45)))
+SUM((D$1&gt;='Gastos com Pessoal'!$E$7:$E$106)*(D$1&lt;='Gastos com Pessoal'!$F$7:$F$106)*(IF('Gastos com Pessoal'!$Q$7:$Q$106&lt;=D$1,1,0))*INDIRECT(CONCATENATE("'Gastos com Pessoal'!",$CB45)))
+SUM((D$1&gt;='Gastos com Pessoal'!$E$113:$E$122)*(D$1&lt;='Gastos com Pessoal'!$F$113:$F$122)*(IF('Gastos com Pessoal'!$Q$113:$Q$122&lt;=D$1,1,0))*INDIRECT(CONCATENATE("'Gastos com Pessoal'!",$CC45)))
+SUM((D$1&gt;='Gastos com Pessoal'!$E$7:$E$106)*(D$1&lt;='Gastos com Pessoal'!$F$7:$F$106)*(IF('Gastos com Pessoal'!$V$7:$V$106&lt;=D$1,1,0))*INDIRECT(CONCATENATE("'Gastos com Pessoal'!",$CD45)))
+SUM((D$1&gt;='Gastos com Pessoal'!$E$113:$E$122)*(D$1&lt;='Gastos com Pessoal'!$F$113:$F$122)*(IF('Gastos com Pessoal'!$V$113:$V$122&lt;=D$1,1,0))*INDIRECT(CONCATENATE("'Gastos com Pessoal'!",$CE45)))
+SUM((D$1&gt;='Gastos com Pessoal'!$E$7:$E$106)*(D$1&lt;='Gastos com Pessoal'!$F$7:$F$106)*(IF('Gastos com Pessoal'!$AA$7:$AA$106&lt;=D$1,1,0))*INDIRECT(CONCATENATE("'Gastos com Pessoal'!",$CF45)))
+SUM((D$1&gt;='Gastos com Pessoal'!$E$113:$E$122)*(D$1&lt;='Gastos com Pessoal'!$F$113:$F$122)*(IF('Gastos com Pessoal'!$AA$113:$AA$122&lt;=D$1,1,0))*INDIRECT(CONCATENATE("'Gastos com Pessoal'!",$CG45)))</f>
        <v>3200</v>
      </c>
      <c r="E45" s="147">
        <f t="array" aca="1" ref="E45" ca="1">SUM((E$1&gt;='Gastos com Pessoal'!$E$7:$E$106)*(E$1&lt;='Gastos com Pessoal'!$F$7:$F$106)*INDIRECT(CONCATENATE("'Encargos e Benefícios'!",$BV45)))
+SUM((E$1&gt;='Gastos com Pessoal'!$E$113:$E$122)*(E$1&lt;='Gastos com Pessoal'!$F$113:$F$122)*INDIRECT(CONCATENATE("'Encargos e Benefícios'!",$BW45)))
+SUM((E$1&gt;='Gastos com Pessoal'!$E$7:$E$106)*(E$1&lt;='Gastos com Pessoal'!$F$7:$F$106)*(IF('Gastos com Pessoal'!$G$7:$G$106&lt;=E$1,1,0))*INDIRECT(CONCATENATE("'Gastos com Pessoal'!",$BX45)))
+SUM((E$1&gt;='Gastos com Pessoal'!$E$113:$E$122)*(E$1&lt;='Gastos com Pessoal'!$F$113:$F$122)*(IF('Gastos com Pessoal'!$G$113:$G$122&lt;=E$1,1,0))*INDIRECT(CONCATENATE("'Gastos com Pessoal'!",$BY45)))
+SUM((E$1&gt;='Gastos com Pessoal'!$E$7:$E$106)*(E$1&lt;='Gastos com Pessoal'!$F$7:$F$106)*(IF('Gastos com Pessoal'!$L$7:$L$106&lt;=E$1,1,0))*INDIRECT(CONCATENATE("'Gastos com Pessoal'!",$BZ45)))
+SUM((E$1&gt;='Gastos com Pessoal'!$E$113:$E$122)*(E$1&lt;='Gastos com Pessoal'!$F$113:$F$122)*(IF('Gastos com Pessoal'!$L$113:$L$122&lt;=E$1,1,0))*INDIRECT(CONCATENATE("'Gastos com Pessoal'!",$CA45)))
+SUM((E$1&gt;='Gastos com Pessoal'!$E$7:$E$106)*(E$1&lt;='Gastos com Pessoal'!$F$7:$F$106)*(IF('Gastos com Pessoal'!$Q$7:$Q$106&lt;=E$1,1,0))*INDIRECT(CONCATENATE("'Gastos com Pessoal'!",$CB45)))
+SUM((E$1&gt;='Gastos com Pessoal'!$E$113:$E$122)*(E$1&lt;='Gastos com Pessoal'!$F$113:$F$122)*(IF('Gastos com Pessoal'!$Q$113:$Q$122&lt;=E$1,1,0))*INDIRECT(CONCATENATE("'Gastos com Pessoal'!",$CC45)))
+SUM((E$1&gt;='Gastos com Pessoal'!$E$7:$E$106)*(E$1&lt;='Gastos com Pessoal'!$F$7:$F$106)*(IF('Gastos com Pessoal'!$V$7:$V$106&lt;=E$1,1,0))*INDIRECT(CONCATENATE("'Gastos com Pessoal'!",$CD45)))
+SUM((E$1&gt;='Gastos com Pessoal'!$E$113:$E$122)*(E$1&lt;='Gastos com Pessoal'!$F$113:$F$122)*(IF('Gastos com Pessoal'!$V$113:$V$122&lt;=E$1,1,0))*INDIRECT(CONCATENATE("'Gastos com Pessoal'!",$CE45)))
+SUM((E$1&gt;='Gastos com Pessoal'!$E$7:$E$106)*(E$1&lt;='Gastos com Pessoal'!$F$7:$F$106)*(IF('Gastos com Pessoal'!$AA$7:$AA$106&lt;=E$1,1,0))*INDIRECT(CONCATENATE("'Gastos com Pessoal'!",$CF45)))
+SUM((E$1&gt;='Gastos com Pessoal'!$E$113:$E$122)*(E$1&lt;='Gastos com Pessoal'!$F$113:$F$122)*(IF('Gastos com Pessoal'!$AA$113:$AA$122&lt;=E$1,1,0))*INDIRECT(CONCATENATE("'Gastos com Pessoal'!",$CG45)))</f>
        <v>3600</v>
      </c>
      <c r="F45" s="147">
        <f t="array" aca="1" ref="F45" ca="1">SUM((F$1&gt;='Gastos com Pessoal'!$E$7:$E$106)*(F$1&lt;='Gastos com Pessoal'!$F$7:$F$106)*INDIRECT(CONCATENATE("'Encargos e Benefícios'!",$BV45)))
+SUM((F$1&gt;='Gastos com Pessoal'!$E$113:$E$122)*(F$1&lt;='Gastos com Pessoal'!$F$113:$F$122)*INDIRECT(CONCATENATE("'Encargos e Benefícios'!",$BW45)))
+SUM((F$1&gt;='Gastos com Pessoal'!$E$7:$E$106)*(F$1&lt;='Gastos com Pessoal'!$F$7:$F$106)*(IF('Gastos com Pessoal'!$G$7:$G$106&lt;=F$1,1,0))*INDIRECT(CONCATENATE("'Gastos com Pessoal'!",$BX45)))
+SUM((F$1&gt;='Gastos com Pessoal'!$E$113:$E$122)*(F$1&lt;='Gastos com Pessoal'!$F$113:$F$122)*(IF('Gastos com Pessoal'!$G$113:$G$122&lt;=F$1,1,0))*INDIRECT(CONCATENATE("'Gastos com Pessoal'!",$BY45)))
+SUM((F$1&gt;='Gastos com Pessoal'!$E$7:$E$106)*(F$1&lt;='Gastos com Pessoal'!$F$7:$F$106)*(IF('Gastos com Pessoal'!$L$7:$L$106&lt;=F$1,1,0))*INDIRECT(CONCATENATE("'Gastos com Pessoal'!",$BZ45)))
+SUM((F$1&gt;='Gastos com Pessoal'!$E$113:$E$122)*(F$1&lt;='Gastos com Pessoal'!$F$113:$F$122)*(IF('Gastos com Pessoal'!$L$113:$L$122&lt;=F$1,1,0))*INDIRECT(CONCATENATE("'Gastos com Pessoal'!",$CA45)))
+SUM((F$1&gt;='Gastos com Pessoal'!$E$7:$E$106)*(F$1&lt;='Gastos com Pessoal'!$F$7:$F$106)*(IF('Gastos com Pessoal'!$Q$7:$Q$106&lt;=F$1,1,0))*INDIRECT(CONCATENATE("'Gastos com Pessoal'!",$CB45)))
+SUM((F$1&gt;='Gastos com Pessoal'!$E$113:$E$122)*(F$1&lt;='Gastos com Pessoal'!$F$113:$F$122)*(IF('Gastos com Pessoal'!$Q$113:$Q$122&lt;=F$1,1,0))*INDIRECT(CONCATENATE("'Gastos com Pessoal'!",$CC45)))
+SUM((F$1&gt;='Gastos com Pessoal'!$E$7:$E$106)*(F$1&lt;='Gastos com Pessoal'!$F$7:$F$106)*(IF('Gastos com Pessoal'!$V$7:$V$106&lt;=F$1,1,0))*INDIRECT(CONCATENATE("'Gastos com Pessoal'!",$CD45)))
+SUM((F$1&gt;='Gastos com Pessoal'!$E$113:$E$122)*(F$1&lt;='Gastos com Pessoal'!$F$113:$F$122)*(IF('Gastos com Pessoal'!$V$113:$V$122&lt;=F$1,1,0))*INDIRECT(CONCATENATE("'Gastos com Pessoal'!",$CE45)))
+SUM((F$1&gt;='Gastos com Pessoal'!$E$7:$E$106)*(F$1&lt;='Gastos com Pessoal'!$F$7:$F$106)*(IF('Gastos com Pessoal'!$AA$7:$AA$106&lt;=F$1,1,0))*INDIRECT(CONCATENATE("'Gastos com Pessoal'!",$CF45)))
+SUM((F$1&gt;='Gastos com Pessoal'!$E$113:$E$122)*(F$1&lt;='Gastos com Pessoal'!$F$113:$F$122)*(IF('Gastos com Pessoal'!$AA$113:$AA$122&lt;=F$1,1,0))*INDIRECT(CONCATENATE("'Gastos com Pessoal'!",$CG45)))</f>
        <v>5600</v>
      </c>
      <c r="G45" s="147">
        <f t="array" aca="1" ref="G45" ca="1">SUM((G$1&gt;='Gastos com Pessoal'!$E$7:$E$106)*(G$1&lt;='Gastos com Pessoal'!$F$7:$F$106)*INDIRECT(CONCATENATE("'Encargos e Benefícios'!",$BV45)))
+SUM((G$1&gt;='Gastos com Pessoal'!$E$113:$E$122)*(G$1&lt;='Gastos com Pessoal'!$F$113:$F$122)*INDIRECT(CONCATENATE("'Encargos e Benefícios'!",$BW45)))
+SUM((G$1&gt;='Gastos com Pessoal'!$E$7:$E$106)*(G$1&lt;='Gastos com Pessoal'!$F$7:$F$106)*(IF('Gastos com Pessoal'!$G$7:$G$106&lt;=G$1,1,0))*INDIRECT(CONCATENATE("'Gastos com Pessoal'!",$BX45)))
+SUM((G$1&gt;='Gastos com Pessoal'!$E$113:$E$122)*(G$1&lt;='Gastos com Pessoal'!$F$113:$F$122)*(IF('Gastos com Pessoal'!$G$113:$G$122&lt;=G$1,1,0))*INDIRECT(CONCATENATE("'Gastos com Pessoal'!",$BY45)))
+SUM((G$1&gt;='Gastos com Pessoal'!$E$7:$E$106)*(G$1&lt;='Gastos com Pessoal'!$F$7:$F$106)*(IF('Gastos com Pessoal'!$L$7:$L$106&lt;=G$1,1,0))*INDIRECT(CONCATENATE("'Gastos com Pessoal'!",$BZ45)))
+SUM((G$1&gt;='Gastos com Pessoal'!$E$113:$E$122)*(G$1&lt;='Gastos com Pessoal'!$F$113:$F$122)*(IF('Gastos com Pessoal'!$L$113:$L$122&lt;=G$1,1,0))*INDIRECT(CONCATENATE("'Gastos com Pessoal'!",$CA45)))
+SUM((G$1&gt;='Gastos com Pessoal'!$E$7:$E$106)*(G$1&lt;='Gastos com Pessoal'!$F$7:$F$106)*(IF('Gastos com Pessoal'!$Q$7:$Q$106&lt;=G$1,1,0))*INDIRECT(CONCATENATE("'Gastos com Pessoal'!",$CB45)))
+SUM((G$1&gt;='Gastos com Pessoal'!$E$113:$E$122)*(G$1&lt;='Gastos com Pessoal'!$F$113:$F$122)*(IF('Gastos com Pessoal'!$Q$113:$Q$122&lt;=G$1,1,0))*INDIRECT(CONCATENATE("'Gastos com Pessoal'!",$CC45)))
+SUM((G$1&gt;='Gastos com Pessoal'!$E$7:$E$106)*(G$1&lt;='Gastos com Pessoal'!$F$7:$F$106)*(IF('Gastos com Pessoal'!$V$7:$V$106&lt;=G$1,1,0))*INDIRECT(CONCATENATE("'Gastos com Pessoal'!",$CD45)))
+SUM((G$1&gt;='Gastos com Pessoal'!$E$113:$E$122)*(G$1&lt;='Gastos com Pessoal'!$F$113:$F$122)*(IF('Gastos com Pessoal'!$V$113:$V$122&lt;=G$1,1,0))*INDIRECT(CONCATENATE("'Gastos com Pessoal'!",$CE45)))
+SUM((G$1&gt;='Gastos com Pessoal'!$E$7:$E$106)*(G$1&lt;='Gastos com Pessoal'!$F$7:$F$106)*(IF('Gastos com Pessoal'!$AA$7:$AA$106&lt;=G$1,1,0))*INDIRECT(CONCATENATE("'Gastos com Pessoal'!",$CF45)))
+SUM((G$1&gt;='Gastos com Pessoal'!$E$113:$E$122)*(G$1&lt;='Gastos com Pessoal'!$F$113:$F$122)*(IF('Gastos com Pessoal'!$AA$113:$AA$122&lt;=G$1,1,0))*INDIRECT(CONCATENATE("'Gastos com Pessoal'!",$CG45)))</f>
        <v>5600</v>
      </c>
      <c r="H45" s="147">
        <f t="array" aca="1" ref="H45" ca="1">SUM((H$1&gt;='Gastos com Pessoal'!$E$7:$E$106)*(H$1&lt;='Gastos com Pessoal'!$F$7:$F$106)*INDIRECT(CONCATENATE("'Encargos e Benefícios'!",$BV45)))
+SUM((H$1&gt;='Gastos com Pessoal'!$E$113:$E$122)*(H$1&lt;='Gastos com Pessoal'!$F$113:$F$122)*INDIRECT(CONCATENATE("'Encargos e Benefícios'!",$BW45)))
+SUM((H$1&gt;='Gastos com Pessoal'!$E$7:$E$106)*(H$1&lt;='Gastos com Pessoal'!$F$7:$F$106)*(IF('Gastos com Pessoal'!$G$7:$G$106&lt;=H$1,1,0))*INDIRECT(CONCATENATE("'Gastos com Pessoal'!",$BX45)))
+SUM((H$1&gt;='Gastos com Pessoal'!$E$113:$E$122)*(H$1&lt;='Gastos com Pessoal'!$F$113:$F$122)*(IF('Gastos com Pessoal'!$G$113:$G$122&lt;=H$1,1,0))*INDIRECT(CONCATENATE("'Gastos com Pessoal'!",$BY45)))
+SUM((H$1&gt;='Gastos com Pessoal'!$E$7:$E$106)*(H$1&lt;='Gastos com Pessoal'!$F$7:$F$106)*(IF('Gastos com Pessoal'!$L$7:$L$106&lt;=H$1,1,0))*INDIRECT(CONCATENATE("'Gastos com Pessoal'!",$BZ45)))
+SUM((H$1&gt;='Gastos com Pessoal'!$E$113:$E$122)*(H$1&lt;='Gastos com Pessoal'!$F$113:$F$122)*(IF('Gastos com Pessoal'!$L$113:$L$122&lt;=H$1,1,0))*INDIRECT(CONCATENATE("'Gastos com Pessoal'!",$CA45)))
+SUM((H$1&gt;='Gastos com Pessoal'!$E$7:$E$106)*(H$1&lt;='Gastos com Pessoal'!$F$7:$F$106)*(IF('Gastos com Pessoal'!$Q$7:$Q$106&lt;=H$1,1,0))*INDIRECT(CONCATENATE("'Gastos com Pessoal'!",$CB45)))
+SUM((H$1&gt;='Gastos com Pessoal'!$E$113:$E$122)*(H$1&lt;='Gastos com Pessoal'!$F$113:$F$122)*(IF('Gastos com Pessoal'!$Q$113:$Q$122&lt;=H$1,1,0))*INDIRECT(CONCATENATE("'Gastos com Pessoal'!",$CC45)))
+SUM((H$1&gt;='Gastos com Pessoal'!$E$7:$E$106)*(H$1&lt;='Gastos com Pessoal'!$F$7:$F$106)*(IF('Gastos com Pessoal'!$V$7:$V$106&lt;=H$1,1,0))*INDIRECT(CONCATENATE("'Gastos com Pessoal'!",$CD45)))
+SUM((H$1&gt;='Gastos com Pessoal'!$E$113:$E$122)*(H$1&lt;='Gastos com Pessoal'!$F$113:$F$122)*(IF('Gastos com Pessoal'!$V$113:$V$122&lt;=H$1,1,0))*INDIRECT(CONCATENATE("'Gastos com Pessoal'!",$CE45)))
+SUM((H$1&gt;='Gastos com Pessoal'!$E$7:$E$106)*(H$1&lt;='Gastos com Pessoal'!$F$7:$F$106)*(IF('Gastos com Pessoal'!$AA$7:$AA$106&lt;=H$1,1,0))*INDIRECT(CONCATENATE("'Gastos com Pessoal'!",$CF45)))
+SUM((H$1&gt;='Gastos com Pessoal'!$E$113:$E$122)*(H$1&lt;='Gastos com Pessoal'!$F$113:$F$122)*(IF('Gastos com Pessoal'!$AA$113:$AA$122&lt;=H$1,1,0))*INDIRECT(CONCATENATE("'Gastos com Pessoal'!",$CG45)))</f>
        <v>8000</v>
      </c>
      <c r="I45" s="147">
        <f t="array" aca="1" ref="I45" ca="1">SUM((I$1&gt;='Gastos com Pessoal'!$E$7:$E$106)*(I$1&lt;='Gastos com Pessoal'!$F$7:$F$106)*INDIRECT(CONCATENATE("'Encargos e Benefícios'!",$BV45)))
+SUM((I$1&gt;='Gastos com Pessoal'!$E$113:$E$122)*(I$1&lt;='Gastos com Pessoal'!$F$113:$F$122)*INDIRECT(CONCATENATE("'Encargos e Benefícios'!",$BW45)))
+SUM((I$1&gt;='Gastos com Pessoal'!$E$7:$E$106)*(I$1&lt;='Gastos com Pessoal'!$F$7:$F$106)*(IF('Gastos com Pessoal'!$G$7:$G$106&lt;=I$1,1,0))*INDIRECT(CONCATENATE("'Gastos com Pessoal'!",$BX45)))
+SUM((I$1&gt;='Gastos com Pessoal'!$E$113:$E$122)*(I$1&lt;='Gastos com Pessoal'!$F$113:$F$122)*(IF('Gastos com Pessoal'!$G$113:$G$122&lt;=I$1,1,0))*INDIRECT(CONCATENATE("'Gastos com Pessoal'!",$BY45)))
+SUM((I$1&gt;='Gastos com Pessoal'!$E$7:$E$106)*(I$1&lt;='Gastos com Pessoal'!$F$7:$F$106)*(IF('Gastos com Pessoal'!$L$7:$L$106&lt;=I$1,1,0))*INDIRECT(CONCATENATE("'Gastos com Pessoal'!",$BZ45)))
+SUM((I$1&gt;='Gastos com Pessoal'!$E$113:$E$122)*(I$1&lt;='Gastos com Pessoal'!$F$113:$F$122)*(IF('Gastos com Pessoal'!$L$113:$L$122&lt;=I$1,1,0))*INDIRECT(CONCATENATE("'Gastos com Pessoal'!",$CA45)))
+SUM((I$1&gt;='Gastos com Pessoal'!$E$7:$E$106)*(I$1&lt;='Gastos com Pessoal'!$F$7:$F$106)*(IF('Gastos com Pessoal'!$Q$7:$Q$106&lt;=I$1,1,0))*INDIRECT(CONCATENATE("'Gastos com Pessoal'!",$CB45)))
+SUM((I$1&gt;='Gastos com Pessoal'!$E$113:$E$122)*(I$1&lt;='Gastos com Pessoal'!$F$113:$F$122)*(IF('Gastos com Pessoal'!$Q$113:$Q$122&lt;=I$1,1,0))*INDIRECT(CONCATENATE("'Gastos com Pessoal'!",$CC45)))
+SUM((I$1&gt;='Gastos com Pessoal'!$E$7:$E$106)*(I$1&lt;='Gastos com Pessoal'!$F$7:$F$106)*(IF('Gastos com Pessoal'!$V$7:$V$106&lt;=I$1,1,0))*INDIRECT(CONCATENATE("'Gastos com Pessoal'!",$CD45)))
+SUM((I$1&gt;='Gastos com Pessoal'!$E$113:$E$122)*(I$1&lt;='Gastos com Pessoal'!$F$113:$F$122)*(IF('Gastos com Pessoal'!$V$113:$V$122&lt;=I$1,1,0))*INDIRECT(CONCATENATE("'Gastos com Pessoal'!",$CE45)))
+SUM((I$1&gt;='Gastos com Pessoal'!$E$7:$E$106)*(I$1&lt;='Gastos com Pessoal'!$F$7:$F$106)*(IF('Gastos com Pessoal'!$AA$7:$AA$106&lt;=I$1,1,0))*INDIRECT(CONCATENATE("'Gastos com Pessoal'!",$CF45)))
+SUM((I$1&gt;='Gastos com Pessoal'!$E$113:$E$122)*(I$1&lt;='Gastos com Pessoal'!$F$113:$F$122)*(IF('Gastos com Pessoal'!$AA$113:$AA$122&lt;=I$1,1,0))*INDIRECT(CONCATENATE("'Gastos com Pessoal'!",$CG45)))</f>
        <v>8000</v>
      </c>
      <c r="J45" s="147">
        <f t="array" aca="1" ref="J45" ca="1">SUM((J$1&gt;='Gastos com Pessoal'!$E$7:$E$106)*(J$1&lt;='Gastos com Pessoal'!$F$7:$F$106)*INDIRECT(CONCATENATE("'Encargos e Benefícios'!",$BV45)))
+SUM((J$1&gt;='Gastos com Pessoal'!$E$113:$E$122)*(J$1&lt;='Gastos com Pessoal'!$F$113:$F$122)*INDIRECT(CONCATENATE("'Encargos e Benefícios'!",$BW45)))
+SUM((J$1&gt;='Gastos com Pessoal'!$E$7:$E$106)*(J$1&lt;='Gastos com Pessoal'!$F$7:$F$106)*(IF('Gastos com Pessoal'!$G$7:$G$106&lt;=J$1,1,0))*INDIRECT(CONCATENATE("'Gastos com Pessoal'!",$BX45)))
+SUM((J$1&gt;='Gastos com Pessoal'!$E$113:$E$122)*(J$1&lt;='Gastos com Pessoal'!$F$113:$F$122)*(IF('Gastos com Pessoal'!$G$113:$G$122&lt;=J$1,1,0))*INDIRECT(CONCATENATE("'Gastos com Pessoal'!",$BY45)))
+SUM((J$1&gt;='Gastos com Pessoal'!$E$7:$E$106)*(J$1&lt;='Gastos com Pessoal'!$F$7:$F$106)*(IF('Gastos com Pessoal'!$L$7:$L$106&lt;=J$1,1,0))*INDIRECT(CONCATENATE("'Gastos com Pessoal'!",$BZ45)))
+SUM((J$1&gt;='Gastos com Pessoal'!$E$113:$E$122)*(J$1&lt;='Gastos com Pessoal'!$F$113:$F$122)*(IF('Gastos com Pessoal'!$L$113:$L$122&lt;=J$1,1,0))*INDIRECT(CONCATENATE("'Gastos com Pessoal'!",$CA45)))
+SUM((J$1&gt;='Gastos com Pessoal'!$E$7:$E$106)*(J$1&lt;='Gastos com Pessoal'!$F$7:$F$106)*(IF('Gastos com Pessoal'!$Q$7:$Q$106&lt;=J$1,1,0))*INDIRECT(CONCATENATE("'Gastos com Pessoal'!",$CB45)))
+SUM((J$1&gt;='Gastos com Pessoal'!$E$113:$E$122)*(J$1&lt;='Gastos com Pessoal'!$F$113:$F$122)*(IF('Gastos com Pessoal'!$Q$113:$Q$122&lt;=J$1,1,0))*INDIRECT(CONCATENATE("'Gastos com Pessoal'!",$CC45)))
+SUM((J$1&gt;='Gastos com Pessoal'!$E$7:$E$106)*(J$1&lt;='Gastos com Pessoal'!$F$7:$F$106)*(IF('Gastos com Pessoal'!$V$7:$V$106&lt;=J$1,1,0))*INDIRECT(CONCATENATE("'Gastos com Pessoal'!",$CD45)))
+SUM((J$1&gt;='Gastos com Pessoal'!$E$113:$E$122)*(J$1&lt;='Gastos com Pessoal'!$F$113:$F$122)*(IF('Gastos com Pessoal'!$V$113:$V$122&lt;=J$1,1,0))*INDIRECT(CONCATENATE("'Gastos com Pessoal'!",$CE45)))
+SUM((J$1&gt;='Gastos com Pessoal'!$E$7:$E$106)*(J$1&lt;='Gastos com Pessoal'!$F$7:$F$106)*(IF('Gastos com Pessoal'!$AA$7:$AA$106&lt;=J$1,1,0))*INDIRECT(CONCATENATE("'Gastos com Pessoal'!",$CF45)))
+SUM((J$1&gt;='Gastos com Pessoal'!$E$113:$E$122)*(J$1&lt;='Gastos com Pessoal'!$F$113:$F$122)*(IF('Gastos com Pessoal'!$AA$113:$AA$122&lt;=J$1,1,0))*INDIRECT(CONCATENATE("'Gastos com Pessoal'!",$CG45)))</f>
        <v>9632</v>
      </c>
      <c r="K45" s="147">
        <f t="array" aca="1" ref="K45" ca="1">SUM((K$1&gt;='Gastos com Pessoal'!$E$7:$E$106)*(K$1&lt;='Gastos com Pessoal'!$F$7:$F$106)*INDIRECT(CONCATENATE("'Encargos e Benefícios'!",$BV45)))
+SUM((K$1&gt;='Gastos com Pessoal'!$E$113:$E$122)*(K$1&lt;='Gastos com Pessoal'!$F$113:$F$122)*INDIRECT(CONCATENATE("'Encargos e Benefícios'!",$BW45)))
+SUM((K$1&gt;='Gastos com Pessoal'!$E$7:$E$106)*(K$1&lt;='Gastos com Pessoal'!$F$7:$F$106)*(IF('Gastos com Pessoal'!$G$7:$G$106&lt;=K$1,1,0))*INDIRECT(CONCATENATE("'Gastos com Pessoal'!",$BX45)))
+SUM((K$1&gt;='Gastos com Pessoal'!$E$113:$E$122)*(K$1&lt;='Gastos com Pessoal'!$F$113:$F$122)*(IF('Gastos com Pessoal'!$G$113:$G$122&lt;=K$1,1,0))*INDIRECT(CONCATENATE("'Gastos com Pessoal'!",$BY45)))
+SUM((K$1&gt;='Gastos com Pessoal'!$E$7:$E$106)*(K$1&lt;='Gastos com Pessoal'!$F$7:$F$106)*(IF('Gastos com Pessoal'!$L$7:$L$106&lt;=K$1,1,0))*INDIRECT(CONCATENATE("'Gastos com Pessoal'!",$BZ45)))
+SUM((K$1&gt;='Gastos com Pessoal'!$E$113:$E$122)*(K$1&lt;='Gastos com Pessoal'!$F$113:$F$122)*(IF('Gastos com Pessoal'!$L$113:$L$122&lt;=K$1,1,0))*INDIRECT(CONCATENATE("'Gastos com Pessoal'!",$CA45)))
+SUM((K$1&gt;='Gastos com Pessoal'!$E$7:$E$106)*(K$1&lt;='Gastos com Pessoal'!$F$7:$F$106)*(IF('Gastos com Pessoal'!$Q$7:$Q$106&lt;=K$1,1,0))*INDIRECT(CONCATENATE("'Gastos com Pessoal'!",$CB45)))
+SUM((K$1&gt;='Gastos com Pessoal'!$E$113:$E$122)*(K$1&lt;='Gastos com Pessoal'!$F$113:$F$122)*(IF('Gastos com Pessoal'!$Q$113:$Q$122&lt;=K$1,1,0))*INDIRECT(CONCATENATE("'Gastos com Pessoal'!",$CC45)))
+SUM((K$1&gt;='Gastos com Pessoal'!$E$7:$E$106)*(K$1&lt;='Gastos com Pessoal'!$F$7:$F$106)*(IF('Gastos com Pessoal'!$V$7:$V$106&lt;=K$1,1,0))*INDIRECT(CONCATENATE("'Gastos com Pessoal'!",$CD45)))
+SUM((K$1&gt;='Gastos com Pessoal'!$E$113:$E$122)*(K$1&lt;='Gastos com Pessoal'!$F$113:$F$122)*(IF('Gastos com Pessoal'!$V$113:$V$122&lt;=K$1,1,0))*INDIRECT(CONCATENATE("'Gastos com Pessoal'!",$CE45)))
+SUM((K$1&gt;='Gastos com Pessoal'!$E$7:$E$106)*(K$1&lt;='Gastos com Pessoal'!$F$7:$F$106)*(IF('Gastos com Pessoal'!$AA$7:$AA$106&lt;=K$1,1,0))*INDIRECT(CONCATENATE("'Gastos com Pessoal'!",$CF45)))
+SUM((K$1&gt;='Gastos com Pessoal'!$E$113:$E$122)*(K$1&lt;='Gastos com Pessoal'!$F$113:$F$122)*(IF('Gastos com Pessoal'!$AA$113:$AA$122&lt;=K$1,1,0))*INDIRECT(CONCATENATE("'Gastos com Pessoal'!",$CG45)))</f>
        <v>9632</v>
      </c>
      <c r="L45" s="147">
        <f t="array" aca="1" ref="L45" ca="1">SUM((L$1&gt;='Gastos com Pessoal'!$E$7:$E$106)*(L$1&lt;='Gastos com Pessoal'!$F$7:$F$106)*INDIRECT(CONCATENATE("'Encargos e Benefícios'!",$BV45)))
+SUM((L$1&gt;='Gastos com Pessoal'!$E$113:$E$122)*(L$1&lt;='Gastos com Pessoal'!$F$113:$F$122)*INDIRECT(CONCATENATE("'Encargos e Benefícios'!",$BW45)))
+SUM((L$1&gt;='Gastos com Pessoal'!$E$7:$E$106)*(L$1&lt;='Gastos com Pessoal'!$F$7:$F$106)*(IF('Gastos com Pessoal'!$G$7:$G$106&lt;=L$1,1,0))*INDIRECT(CONCATENATE("'Gastos com Pessoal'!",$BX45)))
+SUM((L$1&gt;='Gastos com Pessoal'!$E$113:$E$122)*(L$1&lt;='Gastos com Pessoal'!$F$113:$F$122)*(IF('Gastos com Pessoal'!$G$113:$G$122&lt;=L$1,1,0))*INDIRECT(CONCATENATE("'Gastos com Pessoal'!",$BY45)))
+SUM((L$1&gt;='Gastos com Pessoal'!$E$7:$E$106)*(L$1&lt;='Gastos com Pessoal'!$F$7:$F$106)*(IF('Gastos com Pessoal'!$L$7:$L$106&lt;=L$1,1,0))*INDIRECT(CONCATENATE("'Gastos com Pessoal'!",$BZ45)))
+SUM((L$1&gt;='Gastos com Pessoal'!$E$113:$E$122)*(L$1&lt;='Gastos com Pessoal'!$F$113:$F$122)*(IF('Gastos com Pessoal'!$L$113:$L$122&lt;=L$1,1,0))*INDIRECT(CONCATENATE("'Gastos com Pessoal'!",$CA45)))
+SUM((L$1&gt;='Gastos com Pessoal'!$E$7:$E$106)*(L$1&lt;='Gastos com Pessoal'!$F$7:$F$106)*(IF('Gastos com Pessoal'!$Q$7:$Q$106&lt;=L$1,1,0))*INDIRECT(CONCATENATE("'Gastos com Pessoal'!",$CB45)))
+SUM((L$1&gt;='Gastos com Pessoal'!$E$113:$E$122)*(L$1&lt;='Gastos com Pessoal'!$F$113:$F$122)*(IF('Gastos com Pessoal'!$Q$113:$Q$122&lt;=L$1,1,0))*INDIRECT(CONCATENATE("'Gastos com Pessoal'!",$CC45)))
+SUM((L$1&gt;='Gastos com Pessoal'!$E$7:$E$106)*(L$1&lt;='Gastos com Pessoal'!$F$7:$F$106)*(IF('Gastos com Pessoal'!$V$7:$V$106&lt;=L$1,1,0))*INDIRECT(CONCATENATE("'Gastos com Pessoal'!",$CD45)))
+SUM((L$1&gt;='Gastos com Pessoal'!$E$113:$E$122)*(L$1&lt;='Gastos com Pessoal'!$F$113:$F$122)*(IF('Gastos com Pessoal'!$V$113:$V$122&lt;=L$1,1,0))*INDIRECT(CONCATENATE("'Gastos com Pessoal'!",$CE45)))
+SUM((L$1&gt;='Gastos com Pessoal'!$E$7:$E$106)*(L$1&lt;='Gastos com Pessoal'!$F$7:$F$106)*(IF('Gastos com Pessoal'!$AA$7:$AA$106&lt;=L$1,1,0))*INDIRECT(CONCATENATE("'Gastos com Pessoal'!",$CF45)))
+SUM((L$1&gt;='Gastos com Pessoal'!$E$113:$E$122)*(L$1&lt;='Gastos com Pessoal'!$F$113:$F$122)*(IF('Gastos com Pessoal'!$AA$113:$AA$122&lt;=L$1,1,0))*INDIRECT(CONCATENATE("'Gastos com Pessoal'!",$CG45)))</f>
        <v>9632</v>
      </c>
      <c r="M45" s="147">
        <f t="array" aca="1" ref="M45" ca="1">SUM((M$1&gt;='Gastos com Pessoal'!$E$7:$E$106)*(M$1&lt;='Gastos com Pessoal'!$F$7:$F$106)*INDIRECT(CONCATENATE("'Encargos e Benefícios'!",$BV45)))
+SUM((M$1&gt;='Gastos com Pessoal'!$E$113:$E$122)*(M$1&lt;='Gastos com Pessoal'!$F$113:$F$122)*INDIRECT(CONCATENATE("'Encargos e Benefícios'!",$BW45)))
+SUM((M$1&gt;='Gastos com Pessoal'!$E$7:$E$106)*(M$1&lt;='Gastos com Pessoal'!$F$7:$F$106)*(IF('Gastos com Pessoal'!$G$7:$G$106&lt;=M$1,1,0))*INDIRECT(CONCATENATE("'Gastos com Pessoal'!",$BX45)))
+SUM((M$1&gt;='Gastos com Pessoal'!$E$113:$E$122)*(M$1&lt;='Gastos com Pessoal'!$F$113:$F$122)*(IF('Gastos com Pessoal'!$G$113:$G$122&lt;=M$1,1,0))*INDIRECT(CONCATENATE("'Gastos com Pessoal'!",$BY45)))
+SUM((M$1&gt;='Gastos com Pessoal'!$E$7:$E$106)*(M$1&lt;='Gastos com Pessoal'!$F$7:$F$106)*(IF('Gastos com Pessoal'!$L$7:$L$106&lt;=M$1,1,0))*INDIRECT(CONCATENATE("'Gastos com Pessoal'!",$BZ45)))
+SUM((M$1&gt;='Gastos com Pessoal'!$E$113:$E$122)*(M$1&lt;='Gastos com Pessoal'!$F$113:$F$122)*(IF('Gastos com Pessoal'!$L$113:$L$122&lt;=M$1,1,0))*INDIRECT(CONCATENATE("'Gastos com Pessoal'!",$CA45)))
+SUM((M$1&gt;='Gastos com Pessoal'!$E$7:$E$106)*(M$1&lt;='Gastos com Pessoal'!$F$7:$F$106)*(IF('Gastos com Pessoal'!$Q$7:$Q$106&lt;=M$1,1,0))*INDIRECT(CONCATENATE("'Gastos com Pessoal'!",$CB45)))
+SUM((M$1&gt;='Gastos com Pessoal'!$E$113:$E$122)*(M$1&lt;='Gastos com Pessoal'!$F$113:$F$122)*(IF('Gastos com Pessoal'!$Q$113:$Q$122&lt;=M$1,1,0))*INDIRECT(CONCATENATE("'Gastos com Pessoal'!",$CC45)))
+SUM((M$1&gt;='Gastos com Pessoal'!$E$7:$E$106)*(M$1&lt;='Gastos com Pessoal'!$F$7:$F$106)*(IF('Gastos com Pessoal'!$V$7:$V$106&lt;=M$1,1,0))*INDIRECT(CONCATENATE("'Gastos com Pessoal'!",$CD45)))
+SUM((M$1&gt;='Gastos com Pessoal'!$E$113:$E$122)*(M$1&lt;='Gastos com Pessoal'!$F$113:$F$122)*(IF('Gastos com Pessoal'!$V$113:$V$122&lt;=M$1,1,0))*INDIRECT(CONCATENATE("'Gastos com Pessoal'!",$CE45)))
+SUM((M$1&gt;='Gastos com Pessoal'!$E$7:$E$106)*(M$1&lt;='Gastos com Pessoal'!$F$7:$F$106)*(IF('Gastos com Pessoal'!$AA$7:$AA$106&lt;=M$1,1,0))*INDIRECT(CONCATENATE("'Gastos com Pessoal'!",$CF45)))
+SUM((M$1&gt;='Gastos com Pessoal'!$E$113:$E$122)*(M$1&lt;='Gastos com Pessoal'!$F$113:$F$122)*(IF('Gastos com Pessoal'!$AA$113:$AA$122&lt;=M$1,1,0))*INDIRECT(CONCATENATE("'Gastos com Pessoal'!",$CG45)))</f>
        <v>9632</v>
      </c>
      <c r="N45" s="147">
        <f t="array" aca="1" ref="N45" ca="1">SUM((N$1&gt;='Gastos com Pessoal'!$E$7:$E$106)*(N$1&lt;='Gastos com Pessoal'!$F$7:$F$106)*INDIRECT(CONCATENATE("'Encargos e Benefícios'!",$BV45)))
+SUM((N$1&gt;='Gastos com Pessoal'!$E$113:$E$122)*(N$1&lt;='Gastos com Pessoal'!$F$113:$F$122)*INDIRECT(CONCATENATE("'Encargos e Benefícios'!",$BW45)))
+SUM((N$1&gt;='Gastos com Pessoal'!$E$7:$E$106)*(N$1&lt;='Gastos com Pessoal'!$F$7:$F$106)*(IF('Gastos com Pessoal'!$G$7:$G$106&lt;=N$1,1,0))*INDIRECT(CONCATENATE("'Gastos com Pessoal'!",$BX45)))
+SUM((N$1&gt;='Gastos com Pessoal'!$E$113:$E$122)*(N$1&lt;='Gastos com Pessoal'!$F$113:$F$122)*(IF('Gastos com Pessoal'!$G$113:$G$122&lt;=N$1,1,0))*INDIRECT(CONCATENATE("'Gastos com Pessoal'!",$BY45)))
+SUM((N$1&gt;='Gastos com Pessoal'!$E$7:$E$106)*(N$1&lt;='Gastos com Pessoal'!$F$7:$F$106)*(IF('Gastos com Pessoal'!$L$7:$L$106&lt;=N$1,1,0))*INDIRECT(CONCATENATE("'Gastos com Pessoal'!",$BZ45)))
+SUM((N$1&gt;='Gastos com Pessoal'!$E$113:$E$122)*(N$1&lt;='Gastos com Pessoal'!$F$113:$F$122)*(IF('Gastos com Pessoal'!$L$113:$L$122&lt;=N$1,1,0))*INDIRECT(CONCATENATE("'Gastos com Pessoal'!",$CA45)))
+SUM((N$1&gt;='Gastos com Pessoal'!$E$7:$E$106)*(N$1&lt;='Gastos com Pessoal'!$F$7:$F$106)*(IF('Gastos com Pessoal'!$Q$7:$Q$106&lt;=N$1,1,0))*INDIRECT(CONCATENATE("'Gastos com Pessoal'!",$CB45)))
+SUM((N$1&gt;='Gastos com Pessoal'!$E$113:$E$122)*(N$1&lt;='Gastos com Pessoal'!$F$113:$F$122)*(IF('Gastos com Pessoal'!$Q$113:$Q$122&lt;=N$1,1,0))*INDIRECT(CONCATENATE("'Gastos com Pessoal'!",$CC45)))
+SUM((N$1&gt;='Gastos com Pessoal'!$E$7:$E$106)*(N$1&lt;='Gastos com Pessoal'!$F$7:$F$106)*(IF('Gastos com Pessoal'!$V$7:$V$106&lt;=N$1,1,0))*INDIRECT(CONCATENATE("'Gastos com Pessoal'!",$CD45)))
+SUM((N$1&gt;='Gastos com Pessoal'!$E$113:$E$122)*(N$1&lt;='Gastos com Pessoal'!$F$113:$F$122)*(IF('Gastos com Pessoal'!$V$113:$V$122&lt;=N$1,1,0))*INDIRECT(CONCATENATE("'Gastos com Pessoal'!",$CE45)))
+SUM((N$1&gt;='Gastos com Pessoal'!$E$7:$E$106)*(N$1&lt;='Gastos com Pessoal'!$F$7:$F$106)*(IF('Gastos com Pessoal'!$AA$7:$AA$106&lt;=N$1,1,0))*INDIRECT(CONCATENATE("'Gastos com Pessoal'!",$CF45)))
+SUM((N$1&gt;='Gastos com Pessoal'!$E$113:$E$122)*(N$1&lt;='Gastos com Pessoal'!$F$113:$F$122)*(IF('Gastos com Pessoal'!$AA$113:$AA$122&lt;=N$1,1,0))*INDIRECT(CONCATENATE("'Gastos com Pessoal'!",$CG45)))</f>
        <v>9632</v>
      </c>
      <c r="O45" s="147">
        <f t="array" aca="1" ref="O45" ca="1">SUM((O$1&gt;='Gastos com Pessoal'!$E$7:$E$106)*(O$1&lt;='Gastos com Pessoal'!$F$7:$F$106)*INDIRECT(CONCATENATE("'Encargos e Benefícios'!",$BV45)))
+SUM((O$1&gt;='Gastos com Pessoal'!$E$113:$E$122)*(O$1&lt;='Gastos com Pessoal'!$F$113:$F$122)*INDIRECT(CONCATENATE("'Encargos e Benefícios'!",$BW45)))
+SUM((O$1&gt;='Gastos com Pessoal'!$E$7:$E$106)*(O$1&lt;='Gastos com Pessoal'!$F$7:$F$106)*(IF('Gastos com Pessoal'!$G$7:$G$106&lt;=O$1,1,0))*INDIRECT(CONCATENATE("'Gastos com Pessoal'!",$BX45)))
+SUM((O$1&gt;='Gastos com Pessoal'!$E$113:$E$122)*(O$1&lt;='Gastos com Pessoal'!$F$113:$F$122)*(IF('Gastos com Pessoal'!$G$113:$G$122&lt;=O$1,1,0))*INDIRECT(CONCATENATE("'Gastos com Pessoal'!",$BY45)))
+SUM((O$1&gt;='Gastos com Pessoal'!$E$7:$E$106)*(O$1&lt;='Gastos com Pessoal'!$F$7:$F$106)*(IF('Gastos com Pessoal'!$L$7:$L$106&lt;=O$1,1,0))*INDIRECT(CONCATENATE("'Gastos com Pessoal'!",$BZ45)))
+SUM((O$1&gt;='Gastos com Pessoal'!$E$113:$E$122)*(O$1&lt;='Gastos com Pessoal'!$F$113:$F$122)*(IF('Gastos com Pessoal'!$L$113:$L$122&lt;=O$1,1,0))*INDIRECT(CONCATENATE("'Gastos com Pessoal'!",$CA45)))
+SUM((O$1&gt;='Gastos com Pessoal'!$E$7:$E$106)*(O$1&lt;='Gastos com Pessoal'!$F$7:$F$106)*(IF('Gastos com Pessoal'!$Q$7:$Q$106&lt;=O$1,1,0))*INDIRECT(CONCATENATE("'Gastos com Pessoal'!",$CB45)))
+SUM((O$1&gt;='Gastos com Pessoal'!$E$113:$E$122)*(O$1&lt;='Gastos com Pessoal'!$F$113:$F$122)*(IF('Gastos com Pessoal'!$Q$113:$Q$122&lt;=O$1,1,0))*INDIRECT(CONCATENATE("'Gastos com Pessoal'!",$CC45)))
+SUM((O$1&gt;='Gastos com Pessoal'!$E$7:$E$106)*(O$1&lt;='Gastos com Pessoal'!$F$7:$F$106)*(IF('Gastos com Pessoal'!$V$7:$V$106&lt;=O$1,1,0))*INDIRECT(CONCATENATE("'Gastos com Pessoal'!",$CD45)))
+SUM((O$1&gt;='Gastos com Pessoal'!$E$113:$E$122)*(O$1&lt;='Gastos com Pessoal'!$F$113:$F$122)*(IF('Gastos com Pessoal'!$V$113:$V$122&lt;=O$1,1,0))*INDIRECT(CONCATENATE("'Gastos com Pessoal'!",$CE45)))
+SUM((O$1&gt;='Gastos com Pessoal'!$E$7:$E$106)*(O$1&lt;='Gastos com Pessoal'!$F$7:$F$106)*(IF('Gastos com Pessoal'!$AA$7:$AA$106&lt;=O$1,1,0))*INDIRECT(CONCATENATE("'Gastos com Pessoal'!",$CF45)))
+SUM((O$1&gt;='Gastos com Pessoal'!$E$113:$E$122)*(O$1&lt;='Gastos com Pessoal'!$F$113:$F$122)*(IF('Gastos com Pessoal'!$AA$113:$AA$122&lt;=O$1,1,0))*INDIRECT(CONCATENATE("'Gastos com Pessoal'!",$CG45)))</f>
        <v>9632</v>
      </c>
      <c r="P45" s="147">
        <f t="array" aca="1" ref="P45" ca="1">SUM((P$1&gt;='Gastos com Pessoal'!$E$7:$E$106)*(P$1&lt;='Gastos com Pessoal'!$F$7:$F$106)*INDIRECT(CONCATENATE("'Encargos e Benefícios'!",$BV45)))
+SUM((P$1&gt;='Gastos com Pessoal'!$E$113:$E$122)*(P$1&lt;='Gastos com Pessoal'!$F$113:$F$122)*INDIRECT(CONCATENATE("'Encargos e Benefícios'!",$BW45)))
+SUM((P$1&gt;='Gastos com Pessoal'!$E$7:$E$106)*(P$1&lt;='Gastos com Pessoal'!$F$7:$F$106)*(IF('Gastos com Pessoal'!$G$7:$G$106&lt;=P$1,1,0))*INDIRECT(CONCATENATE("'Gastos com Pessoal'!",$BX45)))
+SUM((P$1&gt;='Gastos com Pessoal'!$E$113:$E$122)*(P$1&lt;='Gastos com Pessoal'!$F$113:$F$122)*(IF('Gastos com Pessoal'!$G$113:$G$122&lt;=P$1,1,0))*INDIRECT(CONCATENATE("'Gastos com Pessoal'!",$BY45)))
+SUM((P$1&gt;='Gastos com Pessoal'!$E$7:$E$106)*(P$1&lt;='Gastos com Pessoal'!$F$7:$F$106)*(IF('Gastos com Pessoal'!$L$7:$L$106&lt;=P$1,1,0))*INDIRECT(CONCATENATE("'Gastos com Pessoal'!",$BZ45)))
+SUM((P$1&gt;='Gastos com Pessoal'!$E$113:$E$122)*(P$1&lt;='Gastos com Pessoal'!$F$113:$F$122)*(IF('Gastos com Pessoal'!$L$113:$L$122&lt;=P$1,1,0))*INDIRECT(CONCATENATE("'Gastos com Pessoal'!",$CA45)))
+SUM((P$1&gt;='Gastos com Pessoal'!$E$7:$E$106)*(P$1&lt;='Gastos com Pessoal'!$F$7:$F$106)*(IF('Gastos com Pessoal'!$Q$7:$Q$106&lt;=P$1,1,0))*INDIRECT(CONCATENATE("'Gastos com Pessoal'!",$CB45)))
+SUM((P$1&gt;='Gastos com Pessoal'!$E$113:$E$122)*(P$1&lt;='Gastos com Pessoal'!$F$113:$F$122)*(IF('Gastos com Pessoal'!$Q$113:$Q$122&lt;=P$1,1,0))*INDIRECT(CONCATENATE("'Gastos com Pessoal'!",$CC45)))
+SUM((P$1&gt;='Gastos com Pessoal'!$E$7:$E$106)*(P$1&lt;='Gastos com Pessoal'!$F$7:$F$106)*(IF('Gastos com Pessoal'!$V$7:$V$106&lt;=P$1,1,0))*INDIRECT(CONCATENATE("'Gastos com Pessoal'!",$CD45)))
+SUM((P$1&gt;='Gastos com Pessoal'!$E$113:$E$122)*(P$1&lt;='Gastos com Pessoal'!$F$113:$F$122)*(IF('Gastos com Pessoal'!$V$113:$V$122&lt;=P$1,1,0))*INDIRECT(CONCATENATE("'Gastos com Pessoal'!",$CE45)))
+SUM((P$1&gt;='Gastos com Pessoal'!$E$7:$E$106)*(P$1&lt;='Gastos com Pessoal'!$F$7:$F$106)*(IF('Gastos com Pessoal'!$AA$7:$AA$106&lt;=P$1,1,0))*INDIRECT(CONCATENATE("'Gastos com Pessoal'!",$CF45)))
+SUM((P$1&gt;='Gastos com Pessoal'!$E$113:$E$122)*(P$1&lt;='Gastos com Pessoal'!$F$113:$F$122)*(IF('Gastos com Pessoal'!$AA$113:$AA$122&lt;=P$1,1,0))*INDIRECT(CONCATENATE("'Gastos com Pessoal'!",$CG45)))</f>
        <v>9632</v>
      </c>
      <c r="Q45" s="147">
        <f t="array" aca="1" ref="Q45" ca="1">SUM((Q$1&gt;='Gastos com Pessoal'!$E$7:$E$106)*(Q$1&lt;='Gastos com Pessoal'!$F$7:$F$106)*INDIRECT(CONCATENATE("'Encargos e Benefícios'!",$BV45)))
+SUM((Q$1&gt;='Gastos com Pessoal'!$E$113:$E$122)*(Q$1&lt;='Gastos com Pessoal'!$F$113:$F$122)*INDIRECT(CONCATENATE("'Encargos e Benefícios'!",$BW45)))
+SUM((Q$1&gt;='Gastos com Pessoal'!$E$7:$E$106)*(Q$1&lt;='Gastos com Pessoal'!$F$7:$F$106)*(IF('Gastos com Pessoal'!$G$7:$G$106&lt;=Q$1,1,0))*INDIRECT(CONCATENATE("'Gastos com Pessoal'!",$BX45)))
+SUM((Q$1&gt;='Gastos com Pessoal'!$E$113:$E$122)*(Q$1&lt;='Gastos com Pessoal'!$F$113:$F$122)*(IF('Gastos com Pessoal'!$G$113:$G$122&lt;=Q$1,1,0))*INDIRECT(CONCATENATE("'Gastos com Pessoal'!",$BY45)))
+SUM((Q$1&gt;='Gastos com Pessoal'!$E$7:$E$106)*(Q$1&lt;='Gastos com Pessoal'!$F$7:$F$106)*(IF('Gastos com Pessoal'!$L$7:$L$106&lt;=Q$1,1,0))*INDIRECT(CONCATENATE("'Gastos com Pessoal'!",$BZ45)))
+SUM((Q$1&gt;='Gastos com Pessoal'!$E$113:$E$122)*(Q$1&lt;='Gastos com Pessoal'!$F$113:$F$122)*(IF('Gastos com Pessoal'!$L$113:$L$122&lt;=Q$1,1,0))*INDIRECT(CONCATENATE("'Gastos com Pessoal'!",$CA45)))
+SUM((Q$1&gt;='Gastos com Pessoal'!$E$7:$E$106)*(Q$1&lt;='Gastos com Pessoal'!$F$7:$F$106)*(IF('Gastos com Pessoal'!$Q$7:$Q$106&lt;=Q$1,1,0))*INDIRECT(CONCATENATE("'Gastos com Pessoal'!",$CB45)))
+SUM((Q$1&gt;='Gastos com Pessoal'!$E$113:$E$122)*(Q$1&lt;='Gastos com Pessoal'!$F$113:$F$122)*(IF('Gastos com Pessoal'!$Q$113:$Q$122&lt;=Q$1,1,0))*INDIRECT(CONCATENATE("'Gastos com Pessoal'!",$CC45)))
+SUM((Q$1&gt;='Gastos com Pessoal'!$E$7:$E$106)*(Q$1&lt;='Gastos com Pessoal'!$F$7:$F$106)*(IF('Gastos com Pessoal'!$V$7:$V$106&lt;=Q$1,1,0))*INDIRECT(CONCATENATE("'Gastos com Pessoal'!",$CD45)))
+SUM((Q$1&gt;='Gastos com Pessoal'!$E$113:$E$122)*(Q$1&lt;='Gastos com Pessoal'!$F$113:$F$122)*(IF('Gastos com Pessoal'!$V$113:$V$122&lt;=Q$1,1,0))*INDIRECT(CONCATENATE("'Gastos com Pessoal'!",$CE45)))
+SUM((Q$1&gt;='Gastos com Pessoal'!$E$7:$E$106)*(Q$1&lt;='Gastos com Pessoal'!$F$7:$F$106)*(IF('Gastos com Pessoal'!$AA$7:$AA$106&lt;=Q$1,1,0))*INDIRECT(CONCATENATE("'Gastos com Pessoal'!",$CF45)))
+SUM((Q$1&gt;='Gastos com Pessoal'!$E$113:$E$122)*(Q$1&lt;='Gastos com Pessoal'!$F$113:$F$122)*(IF('Gastos com Pessoal'!$AA$113:$AA$122&lt;=Q$1,1,0))*INDIRECT(CONCATENATE("'Gastos com Pessoal'!",$CG45)))</f>
        <v>9632</v>
      </c>
      <c r="R45" s="147">
        <f t="array" aca="1" ref="R45" ca="1">SUM((R$1&gt;='Gastos com Pessoal'!$E$7:$E$106)*(R$1&lt;='Gastos com Pessoal'!$F$7:$F$106)*INDIRECT(CONCATENATE("'Encargos e Benefícios'!",$BV45)))
+SUM((R$1&gt;='Gastos com Pessoal'!$E$113:$E$122)*(R$1&lt;='Gastos com Pessoal'!$F$113:$F$122)*INDIRECT(CONCATENATE("'Encargos e Benefícios'!",$BW45)))
+SUM((R$1&gt;='Gastos com Pessoal'!$E$7:$E$106)*(R$1&lt;='Gastos com Pessoal'!$F$7:$F$106)*(IF('Gastos com Pessoal'!$G$7:$G$106&lt;=R$1,1,0))*INDIRECT(CONCATENATE("'Gastos com Pessoal'!",$BX45)))
+SUM((R$1&gt;='Gastos com Pessoal'!$E$113:$E$122)*(R$1&lt;='Gastos com Pessoal'!$F$113:$F$122)*(IF('Gastos com Pessoal'!$G$113:$G$122&lt;=R$1,1,0))*INDIRECT(CONCATENATE("'Gastos com Pessoal'!",$BY45)))
+SUM((R$1&gt;='Gastos com Pessoal'!$E$7:$E$106)*(R$1&lt;='Gastos com Pessoal'!$F$7:$F$106)*(IF('Gastos com Pessoal'!$L$7:$L$106&lt;=R$1,1,0))*INDIRECT(CONCATENATE("'Gastos com Pessoal'!",$BZ45)))
+SUM((R$1&gt;='Gastos com Pessoal'!$E$113:$E$122)*(R$1&lt;='Gastos com Pessoal'!$F$113:$F$122)*(IF('Gastos com Pessoal'!$L$113:$L$122&lt;=R$1,1,0))*INDIRECT(CONCATENATE("'Gastos com Pessoal'!",$CA45)))
+SUM((R$1&gt;='Gastos com Pessoal'!$E$7:$E$106)*(R$1&lt;='Gastos com Pessoal'!$F$7:$F$106)*(IF('Gastos com Pessoal'!$Q$7:$Q$106&lt;=R$1,1,0))*INDIRECT(CONCATENATE("'Gastos com Pessoal'!",$CB45)))
+SUM((R$1&gt;='Gastos com Pessoal'!$E$113:$E$122)*(R$1&lt;='Gastos com Pessoal'!$F$113:$F$122)*(IF('Gastos com Pessoal'!$Q$113:$Q$122&lt;=R$1,1,0))*INDIRECT(CONCATENATE("'Gastos com Pessoal'!",$CC45)))
+SUM((R$1&gt;='Gastos com Pessoal'!$E$7:$E$106)*(R$1&lt;='Gastos com Pessoal'!$F$7:$F$106)*(IF('Gastos com Pessoal'!$V$7:$V$106&lt;=R$1,1,0))*INDIRECT(CONCATENATE("'Gastos com Pessoal'!",$CD45)))
+SUM((R$1&gt;='Gastos com Pessoal'!$E$113:$E$122)*(R$1&lt;='Gastos com Pessoal'!$F$113:$F$122)*(IF('Gastos com Pessoal'!$V$113:$V$122&lt;=R$1,1,0))*INDIRECT(CONCATENATE("'Gastos com Pessoal'!",$CE45)))
+SUM((R$1&gt;='Gastos com Pessoal'!$E$7:$E$106)*(R$1&lt;='Gastos com Pessoal'!$F$7:$F$106)*(IF('Gastos com Pessoal'!$AA$7:$AA$106&lt;=R$1,1,0))*INDIRECT(CONCATENATE("'Gastos com Pessoal'!",$CF45)))
+SUM((R$1&gt;='Gastos com Pessoal'!$E$113:$E$122)*(R$1&lt;='Gastos com Pessoal'!$F$113:$F$122)*(IF('Gastos com Pessoal'!$AA$113:$AA$122&lt;=R$1,1,0))*INDIRECT(CONCATENATE("'Gastos com Pessoal'!",$CG45)))</f>
        <v>9632</v>
      </c>
      <c r="S45" s="147">
        <f t="array" aca="1" ref="S45" ca="1">SUM((S$1&gt;='Gastos com Pessoal'!$E$7:$E$106)*(S$1&lt;='Gastos com Pessoal'!$F$7:$F$106)*INDIRECT(CONCATENATE("'Encargos e Benefícios'!",$BV45)))
+SUM((S$1&gt;='Gastos com Pessoal'!$E$113:$E$122)*(S$1&lt;='Gastos com Pessoal'!$F$113:$F$122)*INDIRECT(CONCATENATE("'Encargos e Benefícios'!",$BW45)))
+SUM((S$1&gt;='Gastos com Pessoal'!$E$7:$E$106)*(S$1&lt;='Gastos com Pessoal'!$F$7:$F$106)*(IF('Gastos com Pessoal'!$G$7:$G$106&lt;=S$1,1,0))*INDIRECT(CONCATENATE("'Gastos com Pessoal'!",$BX45)))
+SUM((S$1&gt;='Gastos com Pessoal'!$E$113:$E$122)*(S$1&lt;='Gastos com Pessoal'!$F$113:$F$122)*(IF('Gastos com Pessoal'!$G$113:$G$122&lt;=S$1,1,0))*INDIRECT(CONCATENATE("'Gastos com Pessoal'!",$BY45)))
+SUM((S$1&gt;='Gastos com Pessoal'!$E$7:$E$106)*(S$1&lt;='Gastos com Pessoal'!$F$7:$F$106)*(IF('Gastos com Pessoal'!$L$7:$L$106&lt;=S$1,1,0))*INDIRECT(CONCATENATE("'Gastos com Pessoal'!",$BZ45)))
+SUM((S$1&gt;='Gastos com Pessoal'!$E$113:$E$122)*(S$1&lt;='Gastos com Pessoal'!$F$113:$F$122)*(IF('Gastos com Pessoal'!$L$113:$L$122&lt;=S$1,1,0))*INDIRECT(CONCATENATE("'Gastos com Pessoal'!",$CA45)))
+SUM((S$1&gt;='Gastos com Pessoal'!$E$7:$E$106)*(S$1&lt;='Gastos com Pessoal'!$F$7:$F$106)*(IF('Gastos com Pessoal'!$Q$7:$Q$106&lt;=S$1,1,0))*INDIRECT(CONCATENATE("'Gastos com Pessoal'!",$CB45)))
+SUM((S$1&gt;='Gastos com Pessoal'!$E$113:$E$122)*(S$1&lt;='Gastos com Pessoal'!$F$113:$F$122)*(IF('Gastos com Pessoal'!$Q$113:$Q$122&lt;=S$1,1,0))*INDIRECT(CONCATENATE("'Gastos com Pessoal'!",$CC45)))
+SUM((S$1&gt;='Gastos com Pessoal'!$E$7:$E$106)*(S$1&lt;='Gastos com Pessoal'!$F$7:$F$106)*(IF('Gastos com Pessoal'!$V$7:$V$106&lt;=S$1,1,0))*INDIRECT(CONCATENATE("'Gastos com Pessoal'!",$CD45)))
+SUM((S$1&gt;='Gastos com Pessoal'!$E$113:$E$122)*(S$1&lt;='Gastos com Pessoal'!$F$113:$F$122)*(IF('Gastos com Pessoal'!$V$113:$V$122&lt;=S$1,1,0))*INDIRECT(CONCATENATE("'Gastos com Pessoal'!",$CE45)))
+SUM((S$1&gt;='Gastos com Pessoal'!$E$7:$E$106)*(S$1&lt;='Gastos com Pessoal'!$F$7:$F$106)*(IF('Gastos com Pessoal'!$AA$7:$AA$106&lt;=S$1,1,0))*INDIRECT(CONCATENATE("'Gastos com Pessoal'!",$CF45)))
+SUM((S$1&gt;='Gastos com Pessoal'!$E$113:$E$122)*(S$1&lt;='Gastos com Pessoal'!$F$113:$F$122)*(IF('Gastos com Pessoal'!$AA$113:$AA$122&lt;=S$1,1,0))*INDIRECT(CONCATENATE("'Gastos com Pessoal'!",$CG45)))</f>
        <v>9632</v>
      </c>
      <c r="T45" s="147">
        <f t="array" aca="1" ref="T45" ca="1">SUM((T$1&gt;='Gastos com Pessoal'!$E$7:$E$106)*(T$1&lt;='Gastos com Pessoal'!$F$7:$F$106)*INDIRECT(CONCATENATE("'Encargos e Benefícios'!",$BV45)))
+SUM((T$1&gt;='Gastos com Pessoal'!$E$113:$E$122)*(T$1&lt;='Gastos com Pessoal'!$F$113:$F$122)*INDIRECT(CONCATENATE("'Encargos e Benefícios'!",$BW45)))
+SUM((T$1&gt;='Gastos com Pessoal'!$E$7:$E$106)*(T$1&lt;='Gastos com Pessoal'!$F$7:$F$106)*(IF('Gastos com Pessoal'!$G$7:$G$106&lt;=T$1,1,0))*INDIRECT(CONCATENATE("'Gastos com Pessoal'!",$BX45)))
+SUM((T$1&gt;='Gastos com Pessoal'!$E$113:$E$122)*(T$1&lt;='Gastos com Pessoal'!$F$113:$F$122)*(IF('Gastos com Pessoal'!$G$113:$G$122&lt;=T$1,1,0))*INDIRECT(CONCATENATE("'Gastos com Pessoal'!",$BY45)))
+SUM((T$1&gt;='Gastos com Pessoal'!$E$7:$E$106)*(T$1&lt;='Gastos com Pessoal'!$F$7:$F$106)*(IF('Gastos com Pessoal'!$L$7:$L$106&lt;=T$1,1,0))*INDIRECT(CONCATENATE("'Gastos com Pessoal'!",$BZ45)))
+SUM((T$1&gt;='Gastos com Pessoal'!$E$113:$E$122)*(T$1&lt;='Gastos com Pessoal'!$F$113:$F$122)*(IF('Gastos com Pessoal'!$L$113:$L$122&lt;=T$1,1,0))*INDIRECT(CONCATENATE("'Gastos com Pessoal'!",$CA45)))
+SUM((T$1&gt;='Gastos com Pessoal'!$E$7:$E$106)*(T$1&lt;='Gastos com Pessoal'!$F$7:$F$106)*(IF('Gastos com Pessoal'!$Q$7:$Q$106&lt;=T$1,1,0))*INDIRECT(CONCATENATE("'Gastos com Pessoal'!",$CB45)))
+SUM((T$1&gt;='Gastos com Pessoal'!$E$113:$E$122)*(T$1&lt;='Gastos com Pessoal'!$F$113:$F$122)*(IF('Gastos com Pessoal'!$Q$113:$Q$122&lt;=T$1,1,0))*INDIRECT(CONCATENATE("'Gastos com Pessoal'!",$CC45)))
+SUM((T$1&gt;='Gastos com Pessoal'!$E$7:$E$106)*(T$1&lt;='Gastos com Pessoal'!$F$7:$F$106)*(IF('Gastos com Pessoal'!$V$7:$V$106&lt;=T$1,1,0))*INDIRECT(CONCATENATE("'Gastos com Pessoal'!",$CD45)))
+SUM((T$1&gt;='Gastos com Pessoal'!$E$113:$E$122)*(T$1&lt;='Gastos com Pessoal'!$F$113:$F$122)*(IF('Gastos com Pessoal'!$V$113:$V$122&lt;=T$1,1,0))*INDIRECT(CONCATENATE("'Gastos com Pessoal'!",$CE45)))
+SUM((T$1&gt;='Gastos com Pessoal'!$E$7:$E$106)*(T$1&lt;='Gastos com Pessoal'!$F$7:$F$106)*(IF('Gastos com Pessoal'!$AA$7:$AA$106&lt;=T$1,1,0))*INDIRECT(CONCATENATE("'Gastos com Pessoal'!",$CF45)))
+SUM((T$1&gt;='Gastos com Pessoal'!$E$113:$E$122)*(T$1&lt;='Gastos com Pessoal'!$F$113:$F$122)*(IF('Gastos com Pessoal'!$AA$113:$AA$122&lt;=T$1,1,0))*INDIRECT(CONCATENATE("'Gastos com Pessoal'!",$CG45)))</f>
        <v>9632</v>
      </c>
      <c r="U45" s="147">
        <f t="array" aca="1" ref="U45" ca="1">SUM((U$1&gt;='Gastos com Pessoal'!$E$7:$E$106)*(U$1&lt;='Gastos com Pessoal'!$F$7:$F$106)*INDIRECT(CONCATENATE("'Encargos e Benefícios'!",$BV45)))
+SUM((U$1&gt;='Gastos com Pessoal'!$E$113:$E$122)*(U$1&lt;='Gastos com Pessoal'!$F$113:$F$122)*INDIRECT(CONCATENATE("'Encargos e Benefícios'!",$BW45)))
+SUM((U$1&gt;='Gastos com Pessoal'!$E$7:$E$106)*(U$1&lt;='Gastos com Pessoal'!$F$7:$F$106)*(IF('Gastos com Pessoal'!$G$7:$G$106&lt;=U$1,1,0))*INDIRECT(CONCATENATE("'Gastos com Pessoal'!",$BX45)))
+SUM((U$1&gt;='Gastos com Pessoal'!$E$113:$E$122)*(U$1&lt;='Gastos com Pessoal'!$F$113:$F$122)*(IF('Gastos com Pessoal'!$G$113:$G$122&lt;=U$1,1,0))*INDIRECT(CONCATENATE("'Gastos com Pessoal'!",$BY45)))
+SUM((U$1&gt;='Gastos com Pessoal'!$E$7:$E$106)*(U$1&lt;='Gastos com Pessoal'!$F$7:$F$106)*(IF('Gastos com Pessoal'!$L$7:$L$106&lt;=U$1,1,0))*INDIRECT(CONCATENATE("'Gastos com Pessoal'!",$BZ45)))
+SUM((U$1&gt;='Gastos com Pessoal'!$E$113:$E$122)*(U$1&lt;='Gastos com Pessoal'!$F$113:$F$122)*(IF('Gastos com Pessoal'!$L$113:$L$122&lt;=U$1,1,0))*INDIRECT(CONCATENATE("'Gastos com Pessoal'!",$CA45)))
+SUM((U$1&gt;='Gastos com Pessoal'!$E$7:$E$106)*(U$1&lt;='Gastos com Pessoal'!$F$7:$F$106)*(IF('Gastos com Pessoal'!$Q$7:$Q$106&lt;=U$1,1,0))*INDIRECT(CONCATENATE("'Gastos com Pessoal'!",$CB45)))
+SUM((U$1&gt;='Gastos com Pessoal'!$E$113:$E$122)*(U$1&lt;='Gastos com Pessoal'!$F$113:$F$122)*(IF('Gastos com Pessoal'!$Q$113:$Q$122&lt;=U$1,1,0))*INDIRECT(CONCATENATE("'Gastos com Pessoal'!",$CC45)))
+SUM((U$1&gt;='Gastos com Pessoal'!$E$7:$E$106)*(U$1&lt;='Gastos com Pessoal'!$F$7:$F$106)*(IF('Gastos com Pessoal'!$V$7:$V$106&lt;=U$1,1,0))*INDIRECT(CONCATENATE("'Gastos com Pessoal'!",$CD45)))
+SUM((U$1&gt;='Gastos com Pessoal'!$E$113:$E$122)*(U$1&lt;='Gastos com Pessoal'!$F$113:$F$122)*(IF('Gastos com Pessoal'!$V$113:$V$122&lt;=U$1,1,0))*INDIRECT(CONCATENATE("'Gastos com Pessoal'!",$CE45)))
+SUM((U$1&gt;='Gastos com Pessoal'!$E$7:$E$106)*(U$1&lt;='Gastos com Pessoal'!$F$7:$F$106)*(IF('Gastos com Pessoal'!$AA$7:$AA$106&lt;=U$1,1,0))*INDIRECT(CONCATENATE("'Gastos com Pessoal'!",$CF45)))
+SUM((U$1&gt;='Gastos com Pessoal'!$E$113:$E$122)*(U$1&lt;='Gastos com Pessoal'!$F$113:$F$122)*(IF('Gastos com Pessoal'!$AA$113:$AA$122&lt;=U$1,1,0))*INDIRECT(CONCATENATE("'Gastos com Pessoal'!",$CG45)))</f>
        <v>9632</v>
      </c>
      <c r="V45" s="147">
        <f t="array" aca="1" ref="V45" ca="1">SUM((V$1&gt;='Gastos com Pessoal'!$E$7:$E$106)*(V$1&lt;='Gastos com Pessoal'!$F$7:$F$106)*INDIRECT(CONCATENATE("'Encargos e Benefícios'!",$BV45)))
+SUM((V$1&gt;='Gastos com Pessoal'!$E$113:$E$122)*(V$1&lt;='Gastos com Pessoal'!$F$113:$F$122)*INDIRECT(CONCATENATE("'Encargos e Benefícios'!",$BW45)))
+SUM((V$1&gt;='Gastos com Pessoal'!$E$7:$E$106)*(V$1&lt;='Gastos com Pessoal'!$F$7:$F$106)*(IF('Gastos com Pessoal'!$G$7:$G$106&lt;=V$1,1,0))*INDIRECT(CONCATENATE("'Gastos com Pessoal'!",$BX45)))
+SUM((V$1&gt;='Gastos com Pessoal'!$E$113:$E$122)*(V$1&lt;='Gastos com Pessoal'!$F$113:$F$122)*(IF('Gastos com Pessoal'!$G$113:$G$122&lt;=V$1,1,0))*INDIRECT(CONCATENATE("'Gastos com Pessoal'!",$BY45)))
+SUM((V$1&gt;='Gastos com Pessoal'!$E$7:$E$106)*(V$1&lt;='Gastos com Pessoal'!$F$7:$F$106)*(IF('Gastos com Pessoal'!$L$7:$L$106&lt;=V$1,1,0))*INDIRECT(CONCATENATE("'Gastos com Pessoal'!",$BZ45)))
+SUM((V$1&gt;='Gastos com Pessoal'!$E$113:$E$122)*(V$1&lt;='Gastos com Pessoal'!$F$113:$F$122)*(IF('Gastos com Pessoal'!$L$113:$L$122&lt;=V$1,1,0))*INDIRECT(CONCATENATE("'Gastos com Pessoal'!",$CA45)))
+SUM((V$1&gt;='Gastos com Pessoal'!$E$7:$E$106)*(V$1&lt;='Gastos com Pessoal'!$F$7:$F$106)*(IF('Gastos com Pessoal'!$Q$7:$Q$106&lt;=V$1,1,0))*INDIRECT(CONCATENATE("'Gastos com Pessoal'!",$CB45)))
+SUM((V$1&gt;='Gastos com Pessoal'!$E$113:$E$122)*(V$1&lt;='Gastos com Pessoal'!$F$113:$F$122)*(IF('Gastos com Pessoal'!$Q$113:$Q$122&lt;=V$1,1,0))*INDIRECT(CONCATENATE("'Gastos com Pessoal'!",$CC45)))
+SUM((V$1&gt;='Gastos com Pessoal'!$E$7:$E$106)*(V$1&lt;='Gastos com Pessoal'!$F$7:$F$106)*(IF('Gastos com Pessoal'!$V$7:$V$106&lt;=V$1,1,0))*INDIRECT(CONCATENATE("'Gastos com Pessoal'!",$CD45)))
+SUM((V$1&gt;='Gastos com Pessoal'!$E$113:$E$122)*(V$1&lt;='Gastos com Pessoal'!$F$113:$F$122)*(IF('Gastos com Pessoal'!$V$113:$V$122&lt;=V$1,1,0))*INDIRECT(CONCATENATE("'Gastos com Pessoal'!",$CE45)))
+SUM((V$1&gt;='Gastos com Pessoal'!$E$7:$E$106)*(V$1&lt;='Gastos com Pessoal'!$F$7:$F$106)*(IF('Gastos com Pessoal'!$AA$7:$AA$106&lt;=V$1,1,0))*INDIRECT(CONCATENATE("'Gastos com Pessoal'!",$CF45)))
+SUM((V$1&gt;='Gastos com Pessoal'!$E$113:$E$122)*(V$1&lt;='Gastos com Pessoal'!$F$113:$F$122)*(IF('Gastos com Pessoal'!$AA$113:$AA$122&lt;=V$1,1,0))*INDIRECT(CONCATENATE("'Gastos com Pessoal'!",$CG45)))</f>
        <v>11361.92</v>
      </c>
      <c r="W45" s="147">
        <f t="array" aca="1" ref="W45" ca="1">SUM((W$1&gt;='Gastos com Pessoal'!$E$7:$E$106)*(W$1&lt;='Gastos com Pessoal'!$F$7:$F$106)*INDIRECT(CONCATENATE("'Encargos e Benefícios'!",$BV45)))
+SUM((W$1&gt;='Gastos com Pessoal'!$E$113:$E$122)*(W$1&lt;='Gastos com Pessoal'!$F$113:$F$122)*INDIRECT(CONCATENATE("'Encargos e Benefícios'!",$BW45)))
+SUM((W$1&gt;='Gastos com Pessoal'!$E$7:$E$106)*(W$1&lt;='Gastos com Pessoal'!$F$7:$F$106)*(IF('Gastos com Pessoal'!$G$7:$G$106&lt;=W$1,1,0))*INDIRECT(CONCATENATE("'Gastos com Pessoal'!",$BX45)))
+SUM((W$1&gt;='Gastos com Pessoal'!$E$113:$E$122)*(W$1&lt;='Gastos com Pessoal'!$F$113:$F$122)*(IF('Gastos com Pessoal'!$G$113:$G$122&lt;=W$1,1,0))*INDIRECT(CONCATENATE("'Gastos com Pessoal'!",$BY45)))
+SUM((W$1&gt;='Gastos com Pessoal'!$E$7:$E$106)*(W$1&lt;='Gastos com Pessoal'!$F$7:$F$106)*(IF('Gastos com Pessoal'!$L$7:$L$106&lt;=W$1,1,0))*INDIRECT(CONCATENATE("'Gastos com Pessoal'!",$BZ45)))
+SUM((W$1&gt;='Gastos com Pessoal'!$E$113:$E$122)*(W$1&lt;='Gastos com Pessoal'!$F$113:$F$122)*(IF('Gastos com Pessoal'!$L$113:$L$122&lt;=W$1,1,0))*INDIRECT(CONCATENATE("'Gastos com Pessoal'!",$CA45)))
+SUM((W$1&gt;='Gastos com Pessoal'!$E$7:$E$106)*(W$1&lt;='Gastos com Pessoal'!$F$7:$F$106)*(IF('Gastos com Pessoal'!$Q$7:$Q$106&lt;=W$1,1,0))*INDIRECT(CONCATENATE("'Gastos com Pessoal'!",$CB45)))
+SUM((W$1&gt;='Gastos com Pessoal'!$E$113:$E$122)*(W$1&lt;='Gastos com Pessoal'!$F$113:$F$122)*(IF('Gastos com Pessoal'!$Q$113:$Q$122&lt;=W$1,1,0))*INDIRECT(CONCATENATE("'Gastos com Pessoal'!",$CC45)))
+SUM((W$1&gt;='Gastos com Pessoal'!$E$7:$E$106)*(W$1&lt;='Gastos com Pessoal'!$F$7:$F$106)*(IF('Gastos com Pessoal'!$V$7:$V$106&lt;=W$1,1,0))*INDIRECT(CONCATENATE("'Gastos com Pessoal'!",$CD45)))
+SUM((W$1&gt;='Gastos com Pessoal'!$E$113:$E$122)*(W$1&lt;='Gastos com Pessoal'!$F$113:$F$122)*(IF('Gastos com Pessoal'!$V$113:$V$122&lt;=W$1,1,0))*INDIRECT(CONCATENATE("'Gastos com Pessoal'!",$CE45)))
+SUM((W$1&gt;='Gastos com Pessoal'!$E$7:$E$106)*(W$1&lt;='Gastos com Pessoal'!$F$7:$F$106)*(IF('Gastos com Pessoal'!$AA$7:$AA$106&lt;=W$1,1,0))*INDIRECT(CONCATENATE("'Gastos com Pessoal'!",$CF45)))
+SUM((W$1&gt;='Gastos com Pessoal'!$E$113:$E$122)*(W$1&lt;='Gastos com Pessoal'!$F$113:$F$122)*(IF('Gastos com Pessoal'!$AA$113:$AA$122&lt;=W$1,1,0))*INDIRECT(CONCATENATE("'Gastos com Pessoal'!",$CG45)))</f>
        <v>11361.92</v>
      </c>
      <c r="X45" s="147">
        <f t="array" aca="1" ref="X45" ca="1">SUM((X$1&gt;='Gastos com Pessoal'!$E$7:$E$106)*(X$1&lt;='Gastos com Pessoal'!$F$7:$F$106)*INDIRECT(CONCATENATE("'Encargos e Benefícios'!",$BV45)))
+SUM((X$1&gt;='Gastos com Pessoal'!$E$113:$E$122)*(X$1&lt;='Gastos com Pessoal'!$F$113:$F$122)*INDIRECT(CONCATENATE("'Encargos e Benefícios'!",$BW45)))
+SUM((X$1&gt;='Gastos com Pessoal'!$E$7:$E$106)*(X$1&lt;='Gastos com Pessoal'!$F$7:$F$106)*(IF('Gastos com Pessoal'!$G$7:$G$106&lt;=X$1,1,0))*INDIRECT(CONCATENATE("'Gastos com Pessoal'!",$BX45)))
+SUM((X$1&gt;='Gastos com Pessoal'!$E$113:$E$122)*(X$1&lt;='Gastos com Pessoal'!$F$113:$F$122)*(IF('Gastos com Pessoal'!$G$113:$G$122&lt;=X$1,1,0))*INDIRECT(CONCATENATE("'Gastos com Pessoal'!",$BY45)))
+SUM((X$1&gt;='Gastos com Pessoal'!$E$7:$E$106)*(X$1&lt;='Gastos com Pessoal'!$F$7:$F$106)*(IF('Gastos com Pessoal'!$L$7:$L$106&lt;=X$1,1,0))*INDIRECT(CONCATENATE("'Gastos com Pessoal'!",$BZ45)))
+SUM((X$1&gt;='Gastos com Pessoal'!$E$113:$E$122)*(X$1&lt;='Gastos com Pessoal'!$F$113:$F$122)*(IF('Gastos com Pessoal'!$L$113:$L$122&lt;=X$1,1,0))*INDIRECT(CONCATENATE("'Gastos com Pessoal'!",$CA45)))
+SUM((X$1&gt;='Gastos com Pessoal'!$E$7:$E$106)*(X$1&lt;='Gastos com Pessoal'!$F$7:$F$106)*(IF('Gastos com Pessoal'!$Q$7:$Q$106&lt;=X$1,1,0))*INDIRECT(CONCATENATE("'Gastos com Pessoal'!",$CB45)))
+SUM((X$1&gt;='Gastos com Pessoal'!$E$113:$E$122)*(X$1&lt;='Gastos com Pessoal'!$F$113:$F$122)*(IF('Gastos com Pessoal'!$Q$113:$Q$122&lt;=X$1,1,0))*INDIRECT(CONCATENATE("'Gastos com Pessoal'!",$CC45)))
+SUM((X$1&gt;='Gastos com Pessoal'!$E$7:$E$106)*(X$1&lt;='Gastos com Pessoal'!$F$7:$F$106)*(IF('Gastos com Pessoal'!$V$7:$V$106&lt;=X$1,1,0))*INDIRECT(CONCATENATE("'Gastos com Pessoal'!",$CD45)))
+SUM((X$1&gt;='Gastos com Pessoal'!$E$113:$E$122)*(X$1&lt;='Gastos com Pessoal'!$F$113:$F$122)*(IF('Gastos com Pessoal'!$V$113:$V$122&lt;=X$1,1,0))*INDIRECT(CONCATENATE("'Gastos com Pessoal'!",$CE45)))
+SUM((X$1&gt;='Gastos com Pessoal'!$E$7:$E$106)*(X$1&lt;='Gastos com Pessoal'!$F$7:$F$106)*(IF('Gastos com Pessoal'!$AA$7:$AA$106&lt;=X$1,1,0))*INDIRECT(CONCATENATE("'Gastos com Pessoal'!",$CF45)))
+SUM((X$1&gt;='Gastos com Pessoal'!$E$113:$E$122)*(X$1&lt;='Gastos com Pessoal'!$F$113:$F$122)*(IF('Gastos com Pessoal'!$AA$113:$AA$122&lt;=X$1,1,0))*INDIRECT(CONCATENATE("'Gastos com Pessoal'!",$CG45)))</f>
        <v>15009.92</v>
      </c>
      <c r="Y45" s="147">
        <f t="array" aca="1" ref="Y45" ca="1">SUM((Y$1&gt;='Gastos com Pessoal'!$E$7:$E$106)*(Y$1&lt;='Gastos com Pessoal'!$F$7:$F$106)*INDIRECT(CONCATENATE("'Encargos e Benefícios'!",$BV45)))
+SUM((Y$1&gt;='Gastos com Pessoal'!$E$113:$E$122)*(Y$1&lt;='Gastos com Pessoal'!$F$113:$F$122)*INDIRECT(CONCATENATE("'Encargos e Benefícios'!",$BW45)))
+SUM((Y$1&gt;='Gastos com Pessoal'!$E$7:$E$106)*(Y$1&lt;='Gastos com Pessoal'!$F$7:$F$106)*(IF('Gastos com Pessoal'!$G$7:$G$106&lt;=Y$1,1,0))*INDIRECT(CONCATENATE("'Gastos com Pessoal'!",$BX45)))
+SUM((Y$1&gt;='Gastos com Pessoal'!$E$113:$E$122)*(Y$1&lt;='Gastos com Pessoal'!$F$113:$F$122)*(IF('Gastos com Pessoal'!$G$113:$G$122&lt;=Y$1,1,0))*INDIRECT(CONCATENATE("'Gastos com Pessoal'!",$BY45)))
+SUM((Y$1&gt;='Gastos com Pessoal'!$E$7:$E$106)*(Y$1&lt;='Gastos com Pessoal'!$F$7:$F$106)*(IF('Gastos com Pessoal'!$L$7:$L$106&lt;=Y$1,1,0))*INDIRECT(CONCATENATE("'Gastos com Pessoal'!",$BZ45)))
+SUM((Y$1&gt;='Gastos com Pessoal'!$E$113:$E$122)*(Y$1&lt;='Gastos com Pessoal'!$F$113:$F$122)*(IF('Gastos com Pessoal'!$L$113:$L$122&lt;=Y$1,1,0))*INDIRECT(CONCATENATE("'Gastos com Pessoal'!",$CA45)))
+SUM((Y$1&gt;='Gastos com Pessoal'!$E$7:$E$106)*(Y$1&lt;='Gastos com Pessoal'!$F$7:$F$106)*(IF('Gastos com Pessoal'!$Q$7:$Q$106&lt;=Y$1,1,0))*INDIRECT(CONCATENATE("'Gastos com Pessoal'!",$CB45)))
+SUM((Y$1&gt;='Gastos com Pessoal'!$E$113:$E$122)*(Y$1&lt;='Gastos com Pessoal'!$F$113:$F$122)*(IF('Gastos com Pessoal'!$Q$113:$Q$122&lt;=Y$1,1,0))*INDIRECT(CONCATENATE("'Gastos com Pessoal'!",$CC45)))
+SUM((Y$1&gt;='Gastos com Pessoal'!$E$7:$E$106)*(Y$1&lt;='Gastos com Pessoal'!$F$7:$F$106)*(IF('Gastos com Pessoal'!$V$7:$V$106&lt;=Y$1,1,0))*INDIRECT(CONCATENATE("'Gastos com Pessoal'!",$CD45)))
+SUM((Y$1&gt;='Gastos com Pessoal'!$E$113:$E$122)*(Y$1&lt;='Gastos com Pessoal'!$F$113:$F$122)*(IF('Gastos com Pessoal'!$V$113:$V$122&lt;=Y$1,1,0))*INDIRECT(CONCATENATE("'Gastos com Pessoal'!",$CE45)))
+SUM((Y$1&gt;='Gastos com Pessoal'!$E$7:$E$106)*(Y$1&lt;='Gastos com Pessoal'!$F$7:$F$106)*(IF('Gastos com Pessoal'!$AA$7:$AA$106&lt;=Y$1,1,0))*INDIRECT(CONCATENATE("'Gastos com Pessoal'!",$CF45)))
+SUM((Y$1&gt;='Gastos com Pessoal'!$E$113:$E$122)*(Y$1&lt;='Gastos com Pessoal'!$F$113:$F$122)*(IF('Gastos com Pessoal'!$AA$113:$AA$122&lt;=Y$1,1,0))*INDIRECT(CONCATENATE("'Gastos com Pessoal'!",$CG45)))</f>
        <v>15009.92</v>
      </c>
      <c r="Z45" s="147">
        <f t="array" aca="1" ref="Z45" ca="1">SUM((Z$1&gt;='Gastos com Pessoal'!$E$7:$E$106)*(Z$1&lt;='Gastos com Pessoal'!$F$7:$F$106)*INDIRECT(CONCATENATE("'Encargos e Benefícios'!",$BV45)))
+SUM((Z$1&gt;='Gastos com Pessoal'!$E$113:$E$122)*(Z$1&lt;='Gastos com Pessoal'!$F$113:$F$122)*INDIRECT(CONCATENATE("'Encargos e Benefícios'!",$BW45)))
+SUM((Z$1&gt;='Gastos com Pessoal'!$E$7:$E$106)*(Z$1&lt;='Gastos com Pessoal'!$F$7:$F$106)*(IF('Gastos com Pessoal'!$G$7:$G$106&lt;=Z$1,1,0))*INDIRECT(CONCATENATE("'Gastos com Pessoal'!",$BX45)))
+SUM((Z$1&gt;='Gastos com Pessoal'!$E$113:$E$122)*(Z$1&lt;='Gastos com Pessoal'!$F$113:$F$122)*(IF('Gastos com Pessoal'!$G$113:$G$122&lt;=Z$1,1,0))*INDIRECT(CONCATENATE("'Gastos com Pessoal'!",$BY45)))
+SUM((Z$1&gt;='Gastos com Pessoal'!$E$7:$E$106)*(Z$1&lt;='Gastos com Pessoal'!$F$7:$F$106)*(IF('Gastos com Pessoal'!$L$7:$L$106&lt;=Z$1,1,0))*INDIRECT(CONCATENATE("'Gastos com Pessoal'!",$BZ45)))
+SUM((Z$1&gt;='Gastos com Pessoal'!$E$113:$E$122)*(Z$1&lt;='Gastos com Pessoal'!$F$113:$F$122)*(IF('Gastos com Pessoal'!$L$113:$L$122&lt;=Z$1,1,0))*INDIRECT(CONCATENATE("'Gastos com Pessoal'!",$CA45)))
+SUM((Z$1&gt;='Gastos com Pessoal'!$E$7:$E$106)*(Z$1&lt;='Gastos com Pessoal'!$F$7:$F$106)*(IF('Gastos com Pessoal'!$Q$7:$Q$106&lt;=Z$1,1,0))*INDIRECT(CONCATENATE("'Gastos com Pessoal'!",$CB45)))
+SUM((Z$1&gt;='Gastos com Pessoal'!$E$113:$E$122)*(Z$1&lt;='Gastos com Pessoal'!$F$113:$F$122)*(IF('Gastos com Pessoal'!$Q$113:$Q$122&lt;=Z$1,1,0))*INDIRECT(CONCATENATE("'Gastos com Pessoal'!",$CC45)))
+SUM((Z$1&gt;='Gastos com Pessoal'!$E$7:$E$106)*(Z$1&lt;='Gastos com Pessoal'!$F$7:$F$106)*(IF('Gastos com Pessoal'!$V$7:$V$106&lt;=Z$1,1,0))*INDIRECT(CONCATENATE("'Gastos com Pessoal'!",$CD45)))
+SUM((Z$1&gt;='Gastos com Pessoal'!$E$113:$E$122)*(Z$1&lt;='Gastos com Pessoal'!$F$113:$F$122)*(IF('Gastos com Pessoal'!$V$113:$V$122&lt;=Z$1,1,0))*INDIRECT(CONCATENATE("'Gastos com Pessoal'!",$CE45)))
+SUM((Z$1&gt;='Gastos com Pessoal'!$E$7:$E$106)*(Z$1&lt;='Gastos com Pessoal'!$F$7:$F$106)*(IF('Gastos com Pessoal'!$AA$7:$AA$106&lt;=Z$1,1,0))*INDIRECT(CONCATENATE("'Gastos com Pessoal'!",$CF45)))
+SUM((Z$1&gt;='Gastos com Pessoal'!$E$113:$E$122)*(Z$1&lt;='Gastos com Pessoal'!$F$113:$F$122)*(IF('Gastos com Pessoal'!$AA$113:$AA$122&lt;=Z$1,1,0))*INDIRECT(CONCATENATE("'Gastos com Pessoal'!",$CG45)))</f>
        <v>15009.92</v>
      </c>
      <c r="AA45" s="147">
        <f t="array" aca="1" ref="AA45" ca="1">SUM((AA$1&gt;='Gastos com Pessoal'!$E$7:$E$106)*(AA$1&lt;='Gastos com Pessoal'!$F$7:$F$106)*INDIRECT(CONCATENATE("'Encargos e Benefícios'!",$BV45)))
+SUM((AA$1&gt;='Gastos com Pessoal'!$E$113:$E$122)*(AA$1&lt;='Gastos com Pessoal'!$F$113:$F$122)*INDIRECT(CONCATENATE("'Encargos e Benefícios'!",$BW45)))
+SUM((AA$1&gt;='Gastos com Pessoal'!$E$7:$E$106)*(AA$1&lt;='Gastos com Pessoal'!$F$7:$F$106)*(IF('Gastos com Pessoal'!$G$7:$G$106&lt;=AA$1,1,0))*INDIRECT(CONCATENATE("'Gastos com Pessoal'!",$BX45)))
+SUM((AA$1&gt;='Gastos com Pessoal'!$E$113:$E$122)*(AA$1&lt;='Gastos com Pessoal'!$F$113:$F$122)*(IF('Gastos com Pessoal'!$G$113:$G$122&lt;=AA$1,1,0))*INDIRECT(CONCATENATE("'Gastos com Pessoal'!",$BY45)))
+SUM((AA$1&gt;='Gastos com Pessoal'!$E$7:$E$106)*(AA$1&lt;='Gastos com Pessoal'!$F$7:$F$106)*(IF('Gastos com Pessoal'!$L$7:$L$106&lt;=AA$1,1,0))*INDIRECT(CONCATENATE("'Gastos com Pessoal'!",$BZ45)))
+SUM((AA$1&gt;='Gastos com Pessoal'!$E$113:$E$122)*(AA$1&lt;='Gastos com Pessoal'!$F$113:$F$122)*(IF('Gastos com Pessoal'!$L$113:$L$122&lt;=AA$1,1,0))*INDIRECT(CONCATENATE("'Gastos com Pessoal'!",$CA45)))
+SUM((AA$1&gt;='Gastos com Pessoal'!$E$7:$E$106)*(AA$1&lt;='Gastos com Pessoal'!$F$7:$F$106)*(IF('Gastos com Pessoal'!$Q$7:$Q$106&lt;=AA$1,1,0))*INDIRECT(CONCATENATE("'Gastos com Pessoal'!",$CB45)))
+SUM((AA$1&gt;='Gastos com Pessoal'!$E$113:$E$122)*(AA$1&lt;='Gastos com Pessoal'!$F$113:$F$122)*(IF('Gastos com Pessoal'!$Q$113:$Q$122&lt;=AA$1,1,0))*INDIRECT(CONCATENATE("'Gastos com Pessoal'!",$CC45)))
+SUM((AA$1&gt;='Gastos com Pessoal'!$E$7:$E$106)*(AA$1&lt;='Gastos com Pessoal'!$F$7:$F$106)*(IF('Gastos com Pessoal'!$V$7:$V$106&lt;=AA$1,1,0))*INDIRECT(CONCATENATE("'Gastos com Pessoal'!",$CD45)))
+SUM((AA$1&gt;='Gastos com Pessoal'!$E$113:$E$122)*(AA$1&lt;='Gastos com Pessoal'!$F$113:$F$122)*(IF('Gastos com Pessoal'!$V$113:$V$122&lt;=AA$1,1,0))*INDIRECT(CONCATENATE("'Gastos com Pessoal'!",$CE45)))
+SUM((AA$1&gt;='Gastos com Pessoal'!$E$7:$E$106)*(AA$1&lt;='Gastos com Pessoal'!$F$7:$F$106)*(IF('Gastos com Pessoal'!$AA$7:$AA$106&lt;=AA$1,1,0))*INDIRECT(CONCATENATE("'Gastos com Pessoal'!",$CF45)))
+SUM((AA$1&gt;='Gastos com Pessoal'!$E$113:$E$122)*(AA$1&lt;='Gastos com Pessoal'!$F$113:$F$122)*(IF('Gastos com Pessoal'!$AA$113:$AA$122&lt;=AA$1,1,0))*INDIRECT(CONCATENATE("'Gastos com Pessoal'!",$CG45)))</f>
        <v>15009.92</v>
      </c>
      <c r="AB45" s="147">
        <f t="array" aca="1" ref="AB45" ca="1">SUM((AB$1&gt;='Gastos com Pessoal'!$E$7:$E$106)*(AB$1&lt;='Gastos com Pessoal'!$F$7:$F$106)*INDIRECT(CONCATENATE("'Encargos e Benefícios'!",$BV45)))
+SUM((AB$1&gt;='Gastos com Pessoal'!$E$113:$E$122)*(AB$1&lt;='Gastos com Pessoal'!$F$113:$F$122)*INDIRECT(CONCATENATE("'Encargos e Benefícios'!",$BW45)))
+SUM((AB$1&gt;='Gastos com Pessoal'!$E$7:$E$106)*(AB$1&lt;='Gastos com Pessoal'!$F$7:$F$106)*(IF('Gastos com Pessoal'!$G$7:$G$106&lt;=AB$1,1,0))*INDIRECT(CONCATENATE("'Gastos com Pessoal'!",$BX45)))
+SUM((AB$1&gt;='Gastos com Pessoal'!$E$113:$E$122)*(AB$1&lt;='Gastos com Pessoal'!$F$113:$F$122)*(IF('Gastos com Pessoal'!$G$113:$G$122&lt;=AB$1,1,0))*INDIRECT(CONCATENATE("'Gastos com Pessoal'!",$BY45)))
+SUM((AB$1&gt;='Gastos com Pessoal'!$E$7:$E$106)*(AB$1&lt;='Gastos com Pessoal'!$F$7:$F$106)*(IF('Gastos com Pessoal'!$L$7:$L$106&lt;=AB$1,1,0))*INDIRECT(CONCATENATE("'Gastos com Pessoal'!",$BZ45)))
+SUM((AB$1&gt;='Gastos com Pessoal'!$E$113:$E$122)*(AB$1&lt;='Gastos com Pessoal'!$F$113:$F$122)*(IF('Gastos com Pessoal'!$L$113:$L$122&lt;=AB$1,1,0))*INDIRECT(CONCATENATE("'Gastos com Pessoal'!",$CA45)))
+SUM((AB$1&gt;='Gastos com Pessoal'!$E$7:$E$106)*(AB$1&lt;='Gastos com Pessoal'!$F$7:$F$106)*(IF('Gastos com Pessoal'!$Q$7:$Q$106&lt;=AB$1,1,0))*INDIRECT(CONCATENATE("'Gastos com Pessoal'!",$CB45)))
+SUM((AB$1&gt;='Gastos com Pessoal'!$E$113:$E$122)*(AB$1&lt;='Gastos com Pessoal'!$F$113:$F$122)*(IF('Gastos com Pessoal'!$Q$113:$Q$122&lt;=AB$1,1,0))*INDIRECT(CONCATENATE("'Gastos com Pessoal'!",$CC45)))
+SUM((AB$1&gt;='Gastos com Pessoal'!$E$7:$E$106)*(AB$1&lt;='Gastos com Pessoal'!$F$7:$F$106)*(IF('Gastos com Pessoal'!$V$7:$V$106&lt;=AB$1,1,0))*INDIRECT(CONCATENATE("'Gastos com Pessoal'!",$CD45)))
+SUM((AB$1&gt;='Gastos com Pessoal'!$E$113:$E$122)*(AB$1&lt;='Gastos com Pessoal'!$F$113:$F$122)*(IF('Gastos com Pessoal'!$V$113:$V$122&lt;=AB$1,1,0))*INDIRECT(CONCATENATE("'Gastos com Pessoal'!",$CE45)))
+SUM((AB$1&gt;='Gastos com Pessoal'!$E$7:$E$106)*(AB$1&lt;='Gastos com Pessoal'!$F$7:$F$106)*(IF('Gastos com Pessoal'!$AA$7:$AA$106&lt;=AB$1,1,0))*INDIRECT(CONCATENATE("'Gastos com Pessoal'!",$CF45)))
+SUM((AB$1&gt;='Gastos com Pessoal'!$E$113:$E$122)*(AB$1&lt;='Gastos com Pessoal'!$F$113:$F$122)*(IF('Gastos com Pessoal'!$AA$113:$AA$122&lt;=AB$1,1,0))*INDIRECT(CONCATENATE("'Gastos com Pessoal'!",$CG45)))</f>
        <v>15009.92</v>
      </c>
      <c r="AC45" s="147">
        <f t="array" aca="1" ref="AC45" ca="1">SUM((AC$1&gt;='Gastos com Pessoal'!$E$7:$E$106)*(AC$1&lt;='Gastos com Pessoal'!$F$7:$F$106)*INDIRECT(CONCATENATE("'Encargos e Benefícios'!",$BV45)))
+SUM((AC$1&gt;='Gastos com Pessoal'!$E$113:$E$122)*(AC$1&lt;='Gastos com Pessoal'!$F$113:$F$122)*INDIRECT(CONCATENATE("'Encargos e Benefícios'!",$BW45)))
+SUM((AC$1&gt;='Gastos com Pessoal'!$E$7:$E$106)*(AC$1&lt;='Gastos com Pessoal'!$F$7:$F$106)*(IF('Gastos com Pessoal'!$G$7:$G$106&lt;=AC$1,1,0))*INDIRECT(CONCATENATE("'Gastos com Pessoal'!",$BX45)))
+SUM((AC$1&gt;='Gastos com Pessoal'!$E$113:$E$122)*(AC$1&lt;='Gastos com Pessoal'!$F$113:$F$122)*(IF('Gastos com Pessoal'!$G$113:$G$122&lt;=AC$1,1,0))*INDIRECT(CONCATENATE("'Gastos com Pessoal'!",$BY45)))
+SUM((AC$1&gt;='Gastos com Pessoal'!$E$7:$E$106)*(AC$1&lt;='Gastos com Pessoal'!$F$7:$F$106)*(IF('Gastos com Pessoal'!$L$7:$L$106&lt;=AC$1,1,0))*INDIRECT(CONCATENATE("'Gastos com Pessoal'!",$BZ45)))
+SUM((AC$1&gt;='Gastos com Pessoal'!$E$113:$E$122)*(AC$1&lt;='Gastos com Pessoal'!$F$113:$F$122)*(IF('Gastos com Pessoal'!$L$113:$L$122&lt;=AC$1,1,0))*INDIRECT(CONCATENATE("'Gastos com Pessoal'!",$CA45)))
+SUM((AC$1&gt;='Gastos com Pessoal'!$E$7:$E$106)*(AC$1&lt;='Gastos com Pessoal'!$F$7:$F$106)*(IF('Gastos com Pessoal'!$Q$7:$Q$106&lt;=AC$1,1,0))*INDIRECT(CONCATENATE("'Gastos com Pessoal'!",$CB45)))
+SUM((AC$1&gt;='Gastos com Pessoal'!$E$113:$E$122)*(AC$1&lt;='Gastos com Pessoal'!$F$113:$F$122)*(IF('Gastos com Pessoal'!$Q$113:$Q$122&lt;=AC$1,1,0))*INDIRECT(CONCATENATE("'Gastos com Pessoal'!",$CC45)))
+SUM((AC$1&gt;='Gastos com Pessoal'!$E$7:$E$106)*(AC$1&lt;='Gastos com Pessoal'!$F$7:$F$106)*(IF('Gastos com Pessoal'!$V$7:$V$106&lt;=AC$1,1,0))*INDIRECT(CONCATENATE("'Gastos com Pessoal'!",$CD45)))
+SUM((AC$1&gt;='Gastos com Pessoal'!$E$113:$E$122)*(AC$1&lt;='Gastos com Pessoal'!$F$113:$F$122)*(IF('Gastos com Pessoal'!$V$113:$V$122&lt;=AC$1,1,0))*INDIRECT(CONCATENATE("'Gastos com Pessoal'!",$CE45)))
+SUM((AC$1&gt;='Gastos com Pessoal'!$E$7:$E$106)*(AC$1&lt;='Gastos com Pessoal'!$F$7:$F$106)*(IF('Gastos com Pessoal'!$AA$7:$AA$106&lt;=AC$1,1,0))*INDIRECT(CONCATENATE("'Gastos com Pessoal'!",$CF45)))
+SUM((AC$1&gt;='Gastos com Pessoal'!$E$113:$E$122)*(AC$1&lt;='Gastos com Pessoal'!$F$113:$F$122)*(IF('Gastos com Pessoal'!$AA$113:$AA$122&lt;=AC$1,1,0))*INDIRECT(CONCATENATE("'Gastos com Pessoal'!",$CG45)))</f>
        <v>15009.92</v>
      </c>
      <c r="AD45" s="147">
        <f t="array" aca="1" ref="AD45" ca="1">SUM((AD$1&gt;='Gastos com Pessoal'!$E$7:$E$106)*(AD$1&lt;='Gastos com Pessoal'!$F$7:$F$106)*INDIRECT(CONCATENATE("'Encargos e Benefícios'!",$BV45)))
+SUM((AD$1&gt;='Gastos com Pessoal'!$E$113:$E$122)*(AD$1&lt;='Gastos com Pessoal'!$F$113:$F$122)*INDIRECT(CONCATENATE("'Encargos e Benefícios'!",$BW45)))
+SUM((AD$1&gt;='Gastos com Pessoal'!$E$7:$E$106)*(AD$1&lt;='Gastos com Pessoal'!$F$7:$F$106)*(IF('Gastos com Pessoal'!$G$7:$G$106&lt;=AD$1,1,0))*INDIRECT(CONCATENATE("'Gastos com Pessoal'!",$BX45)))
+SUM((AD$1&gt;='Gastos com Pessoal'!$E$113:$E$122)*(AD$1&lt;='Gastos com Pessoal'!$F$113:$F$122)*(IF('Gastos com Pessoal'!$G$113:$G$122&lt;=AD$1,1,0))*INDIRECT(CONCATENATE("'Gastos com Pessoal'!",$BY45)))
+SUM((AD$1&gt;='Gastos com Pessoal'!$E$7:$E$106)*(AD$1&lt;='Gastos com Pessoal'!$F$7:$F$106)*(IF('Gastos com Pessoal'!$L$7:$L$106&lt;=AD$1,1,0))*INDIRECT(CONCATENATE("'Gastos com Pessoal'!",$BZ45)))
+SUM((AD$1&gt;='Gastos com Pessoal'!$E$113:$E$122)*(AD$1&lt;='Gastos com Pessoal'!$F$113:$F$122)*(IF('Gastos com Pessoal'!$L$113:$L$122&lt;=AD$1,1,0))*INDIRECT(CONCATENATE("'Gastos com Pessoal'!",$CA45)))
+SUM((AD$1&gt;='Gastos com Pessoal'!$E$7:$E$106)*(AD$1&lt;='Gastos com Pessoal'!$F$7:$F$106)*(IF('Gastos com Pessoal'!$Q$7:$Q$106&lt;=AD$1,1,0))*INDIRECT(CONCATENATE("'Gastos com Pessoal'!",$CB45)))
+SUM((AD$1&gt;='Gastos com Pessoal'!$E$113:$E$122)*(AD$1&lt;='Gastos com Pessoal'!$F$113:$F$122)*(IF('Gastos com Pessoal'!$Q$113:$Q$122&lt;=AD$1,1,0))*INDIRECT(CONCATENATE("'Gastos com Pessoal'!",$CC45)))
+SUM((AD$1&gt;='Gastos com Pessoal'!$E$7:$E$106)*(AD$1&lt;='Gastos com Pessoal'!$F$7:$F$106)*(IF('Gastos com Pessoal'!$V$7:$V$106&lt;=AD$1,1,0))*INDIRECT(CONCATENATE("'Gastos com Pessoal'!",$CD45)))
+SUM((AD$1&gt;='Gastos com Pessoal'!$E$113:$E$122)*(AD$1&lt;='Gastos com Pessoal'!$F$113:$F$122)*(IF('Gastos com Pessoal'!$V$113:$V$122&lt;=AD$1,1,0))*INDIRECT(CONCATENATE("'Gastos com Pessoal'!",$CE45)))
+SUM((AD$1&gt;='Gastos com Pessoal'!$E$7:$E$106)*(AD$1&lt;='Gastos com Pessoal'!$F$7:$F$106)*(IF('Gastos com Pessoal'!$AA$7:$AA$106&lt;=AD$1,1,0))*INDIRECT(CONCATENATE("'Gastos com Pessoal'!",$CF45)))
+SUM((AD$1&gt;='Gastos com Pessoal'!$E$113:$E$122)*(AD$1&lt;='Gastos com Pessoal'!$F$113:$F$122)*(IF('Gastos com Pessoal'!$AA$113:$AA$122&lt;=AD$1,1,0))*INDIRECT(CONCATENATE("'Gastos com Pessoal'!",$CG45)))</f>
        <v>15009.92</v>
      </c>
      <c r="AE45" s="147">
        <f t="array" aca="1" ref="AE45" ca="1">SUM((AE$1&gt;='Gastos com Pessoal'!$E$7:$E$106)*(AE$1&lt;='Gastos com Pessoal'!$F$7:$F$106)*INDIRECT(CONCATENATE("'Encargos e Benefícios'!",$BV45)))
+SUM((AE$1&gt;='Gastos com Pessoal'!$E$113:$E$122)*(AE$1&lt;='Gastos com Pessoal'!$F$113:$F$122)*INDIRECT(CONCATENATE("'Encargos e Benefícios'!",$BW45)))
+SUM((AE$1&gt;='Gastos com Pessoal'!$E$7:$E$106)*(AE$1&lt;='Gastos com Pessoal'!$F$7:$F$106)*(IF('Gastos com Pessoal'!$G$7:$G$106&lt;=AE$1,1,0))*INDIRECT(CONCATENATE("'Gastos com Pessoal'!",$BX45)))
+SUM((AE$1&gt;='Gastos com Pessoal'!$E$113:$E$122)*(AE$1&lt;='Gastos com Pessoal'!$F$113:$F$122)*(IF('Gastos com Pessoal'!$G$113:$G$122&lt;=AE$1,1,0))*INDIRECT(CONCATENATE("'Gastos com Pessoal'!",$BY45)))
+SUM((AE$1&gt;='Gastos com Pessoal'!$E$7:$E$106)*(AE$1&lt;='Gastos com Pessoal'!$F$7:$F$106)*(IF('Gastos com Pessoal'!$L$7:$L$106&lt;=AE$1,1,0))*INDIRECT(CONCATENATE("'Gastos com Pessoal'!",$BZ45)))
+SUM((AE$1&gt;='Gastos com Pessoal'!$E$113:$E$122)*(AE$1&lt;='Gastos com Pessoal'!$F$113:$F$122)*(IF('Gastos com Pessoal'!$L$113:$L$122&lt;=AE$1,1,0))*INDIRECT(CONCATENATE("'Gastos com Pessoal'!",$CA45)))
+SUM((AE$1&gt;='Gastos com Pessoal'!$E$7:$E$106)*(AE$1&lt;='Gastos com Pessoal'!$F$7:$F$106)*(IF('Gastos com Pessoal'!$Q$7:$Q$106&lt;=AE$1,1,0))*INDIRECT(CONCATENATE("'Gastos com Pessoal'!",$CB45)))
+SUM((AE$1&gt;='Gastos com Pessoal'!$E$113:$E$122)*(AE$1&lt;='Gastos com Pessoal'!$F$113:$F$122)*(IF('Gastos com Pessoal'!$Q$113:$Q$122&lt;=AE$1,1,0))*INDIRECT(CONCATENATE("'Gastos com Pessoal'!",$CC45)))
+SUM((AE$1&gt;='Gastos com Pessoal'!$E$7:$E$106)*(AE$1&lt;='Gastos com Pessoal'!$F$7:$F$106)*(IF('Gastos com Pessoal'!$V$7:$V$106&lt;=AE$1,1,0))*INDIRECT(CONCATENATE("'Gastos com Pessoal'!",$CD45)))
+SUM((AE$1&gt;='Gastos com Pessoal'!$E$113:$E$122)*(AE$1&lt;='Gastos com Pessoal'!$F$113:$F$122)*(IF('Gastos com Pessoal'!$V$113:$V$122&lt;=AE$1,1,0))*INDIRECT(CONCATENATE("'Gastos com Pessoal'!",$CE45)))
+SUM((AE$1&gt;='Gastos com Pessoal'!$E$7:$E$106)*(AE$1&lt;='Gastos com Pessoal'!$F$7:$F$106)*(IF('Gastos com Pessoal'!$AA$7:$AA$106&lt;=AE$1,1,0))*INDIRECT(CONCATENATE("'Gastos com Pessoal'!",$CF45)))
+SUM((AE$1&gt;='Gastos com Pessoal'!$E$113:$E$122)*(AE$1&lt;='Gastos com Pessoal'!$F$113:$F$122)*(IF('Gastos com Pessoal'!$AA$113:$AA$122&lt;=AE$1,1,0))*INDIRECT(CONCATENATE("'Gastos com Pessoal'!",$CG45)))</f>
        <v>15009.92</v>
      </c>
      <c r="AF45" s="147">
        <f t="array" aca="1" ref="AF45" ca="1">SUM((AF$1&gt;='Gastos com Pessoal'!$E$7:$E$106)*(AF$1&lt;='Gastos com Pessoal'!$F$7:$F$106)*INDIRECT(CONCATENATE("'Encargos e Benefícios'!",$BV45)))
+SUM((AF$1&gt;='Gastos com Pessoal'!$E$113:$E$122)*(AF$1&lt;='Gastos com Pessoal'!$F$113:$F$122)*INDIRECT(CONCATENATE("'Encargos e Benefícios'!",$BW45)))
+SUM((AF$1&gt;='Gastos com Pessoal'!$E$7:$E$106)*(AF$1&lt;='Gastos com Pessoal'!$F$7:$F$106)*(IF('Gastos com Pessoal'!$G$7:$G$106&lt;=AF$1,1,0))*INDIRECT(CONCATENATE("'Gastos com Pessoal'!",$BX45)))
+SUM((AF$1&gt;='Gastos com Pessoal'!$E$113:$E$122)*(AF$1&lt;='Gastos com Pessoal'!$F$113:$F$122)*(IF('Gastos com Pessoal'!$G$113:$G$122&lt;=AF$1,1,0))*INDIRECT(CONCATENATE("'Gastos com Pessoal'!",$BY45)))
+SUM((AF$1&gt;='Gastos com Pessoal'!$E$7:$E$106)*(AF$1&lt;='Gastos com Pessoal'!$F$7:$F$106)*(IF('Gastos com Pessoal'!$L$7:$L$106&lt;=AF$1,1,0))*INDIRECT(CONCATENATE("'Gastos com Pessoal'!",$BZ45)))
+SUM((AF$1&gt;='Gastos com Pessoal'!$E$113:$E$122)*(AF$1&lt;='Gastos com Pessoal'!$F$113:$F$122)*(IF('Gastos com Pessoal'!$L$113:$L$122&lt;=AF$1,1,0))*INDIRECT(CONCATENATE("'Gastos com Pessoal'!",$CA45)))
+SUM((AF$1&gt;='Gastos com Pessoal'!$E$7:$E$106)*(AF$1&lt;='Gastos com Pessoal'!$F$7:$F$106)*(IF('Gastos com Pessoal'!$Q$7:$Q$106&lt;=AF$1,1,0))*INDIRECT(CONCATENATE("'Gastos com Pessoal'!",$CB45)))
+SUM((AF$1&gt;='Gastos com Pessoal'!$E$113:$E$122)*(AF$1&lt;='Gastos com Pessoal'!$F$113:$F$122)*(IF('Gastos com Pessoal'!$Q$113:$Q$122&lt;=AF$1,1,0))*INDIRECT(CONCATENATE("'Gastos com Pessoal'!",$CC45)))
+SUM((AF$1&gt;='Gastos com Pessoal'!$E$7:$E$106)*(AF$1&lt;='Gastos com Pessoal'!$F$7:$F$106)*(IF('Gastos com Pessoal'!$V$7:$V$106&lt;=AF$1,1,0))*INDIRECT(CONCATENATE("'Gastos com Pessoal'!",$CD45)))
+SUM((AF$1&gt;='Gastos com Pessoal'!$E$113:$E$122)*(AF$1&lt;='Gastos com Pessoal'!$F$113:$F$122)*(IF('Gastos com Pessoal'!$V$113:$V$122&lt;=AF$1,1,0))*INDIRECT(CONCATENATE("'Gastos com Pessoal'!",$CE45)))
+SUM((AF$1&gt;='Gastos com Pessoal'!$E$7:$E$106)*(AF$1&lt;='Gastos com Pessoal'!$F$7:$F$106)*(IF('Gastos com Pessoal'!$AA$7:$AA$106&lt;=AF$1,1,0))*INDIRECT(CONCATENATE("'Gastos com Pessoal'!",$CF45)))
+SUM((AF$1&gt;='Gastos com Pessoal'!$E$113:$E$122)*(AF$1&lt;='Gastos com Pessoal'!$F$113:$F$122)*(IF('Gastos com Pessoal'!$AA$113:$AA$122&lt;=AF$1,1,0))*INDIRECT(CONCATENATE("'Gastos com Pessoal'!",$CG45)))</f>
        <v>15009.92</v>
      </c>
      <c r="AG45" s="147">
        <f t="array" aca="1" ref="AG45" ca="1">SUM((AG$1&gt;='Gastos com Pessoal'!$E$7:$E$106)*(AG$1&lt;='Gastos com Pessoal'!$F$7:$F$106)*INDIRECT(CONCATENATE("'Encargos e Benefícios'!",$BV45)))
+SUM((AG$1&gt;='Gastos com Pessoal'!$E$113:$E$122)*(AG$1&lt;='Gastos com Pessoal'!$F$113:$F$122)*INDIRECT(CONCATENATE("'Encargos e Benefícios'!",$BW45)))
+SUM((AG$1&gt;='Gastos com Pessoal'!$E$7:$E$106)*(AG$1&lt;='Gastos com Pessoal'!$F$7:$F$106)*(IF('Gastos com Pessoal'!$G$7:$G$106&lt;=AG$1,1,0))*INDIRECT(CONCATENATE("'Gastos com Pessoal'!",$BX45)))
+SUM((AG$1&gt;='Gastos com Pessoal'!$E$113:$E$122)*(AG$1&lt;='Gastos com Pessoal'!$F$113:$F$122)*(IF('Gastos com Pessoal'!$G$113:$G$122&lt;=AG$1,1,0))*INDIRECT(CONCATENATE("'Gastos com Pessoal'!",$BY45)))
+SUM((AG$1&gt;='Gastos com Pessoal'!$E$7:$E$106)*(AG$1&lt;='Gastos com Pessoal'!$F$7:$F$106)*(IF('Gastos com Pessoal'!$L$7:$L$106&lt;=AG$1,1,0))*INDIRECT(CONCATENATE("'Gastos com Pessoal'!",$BZ45)))
+SUM((AG$1&gt;='Gastos com Pessoal'!$E$113:$E$122)*(AG$1&lt;='Gastos com Pessoal'!$F$113:$F$122)*(IF('Gastos com Pessoal'!$L$113:$L$122&lt;=AG$1,1,0))*INDIRECT(CONCATENATE("'Gastos com Pessoal'!",$CA45)))
+SUM((AG$1&gt;='Gastos com Pessoal'!$E$7:$E$106)*(AG$1&lt;='Gastos com Pessoal'!$F$7:$F$106)*(IF('Gastos com Pessoal'!$Q$7:$Q$106&lt;=AG$1,1,0))*INDIRECT(CONCATENATE("'Gastos com Pessoal'!",$CB45)))
+SUM((AG$1&gt;='Gastos com Pessoal'!$E$113:$E$122)*(AG$1&lt;='Gastos com Pessoal'!$F$113:$F$122)*(IF('Gastos com Pessoal'!$Q$113:$Q$122&lt;=AG$1,1,0))*INDIRECT(CONCATENATE("'Gastos com Pessoal'!",$CC45)))
+SUM((AG$1&gt;='Gastos com Pessoal'!$E$7:$E$106)*(AG$1&lt;='Gastos com Pessoal'!$F$7:$F$106)*(IF('Gastos com Pessoal'!$V$7:$V$106&lt;=AG$1,1,0))*INDIRECT(CONCATENATE("'Gastos com Pessoal'!",$CD45)))
+SUM((AG$1&gt;='Gastos com Pessoal'!$E$113:$E$122)*(AG$1&lt;='Gastos com Pessoal'!$F$113:$F$122)*(IF('Gastos com Pessoal'!$V$113:$V$122&lt;=AG$1,1,0))*INDIRECT(CONCATENATE("'Gastos com Pessoal'!",$CE45)))
+SUM((AG$1&gt;='Gastos com Pessoal'!$E$7:$E$106)*(AG$1&lt;='Gastos com Pessoal'!$F$7:$F$106)*(IF('Gastos com Pessoal'!$AA$7:$AA$106&lt;=AG$1,1,0))*INDIRECT(CONCATENATE("'Gastos com Pessoal'!",$CF45)))
+SUM((AG$1&gt;='Gastos com Pessoal'!$E$113:$E$122)*(AG$1&lt;='Gastos com Pessoal'!$F$113:$F$122)*(IF('Gastos com Pessoal'!$AA$113:$AA$122&lt;=AG$1,1,0))*INDIRECT(CONCATENATE("'Gastos com Pessoal'!",$CG45)))</f>
        <v>15009.92</v>
      </c>
      <c r="AH45" s="147">
        <f t="array" aca="1" ref="AH45" ca="1">SUM((AH$1&gt;='Gastos com Pessoal'!$E$7:$E$106)*(AH$1&lt;='Gastos com Pessoal'!$F$7:$F$106)*INDIRECT(CONCATENATE("'Encargos e Benefícios'!",$BV45)))
+SUM((AH$1&gt;='Gastos com Pessoal'!$E$113:$E$122)*(AH$1&lt;='Gastos com Pessoal'!$F$113:$F$122)*INDIRECT(CONCATENATE("'Encargos e Benefícios'!",$BW45)))
+SUM((AH$1&gt;='Gastos com Pessoal'!$E$7:$E$106)*(AH$1&lt;='Gastos com Pessoal'!$F$7:$F$106)*(IF('Gastos com Pessoal'!$G$7:$G$106&lt;=AH$1,1,0))*INDIRECT(CONCATENATE("'Gastos com Pessoal'!",$BX45)))
+SUM((AH$1&gt;='Gastos com Pessoal'!$E$113:$E$122)*(AH$1&lt;='Gastos com Pessoal'!$F$113:$F$122)*(IF('Gastos com Pessoal'!$G$113:$G$122&lt;=AH$1,1,0))*INDIRECT(CONCATENATE("'Gastos com Pessoal'!",$BY45)))
+SUM((AH$1&gt;='Gastos com Pessoal'!$E$7:$E$106)*(AH$1&lt;='Gastos com Pessoal'!$F$7:$F$106)*(IF('Gastos com Pessoal'!$L$7:$L$106&lt;=AH$1,1,0))*INDIRECT(CONCATENATE("'Gastos com Pessoal'!",$BZ45)))
+SUM((AH$1&gt;='Gastos com Pessoal'!$E$113:$E$122)*(AH$1&lt;='Gastos com Pessoal'!$F$113:$F$122)*(IF('Gastos com Pessoal'!$L$113:$L$122&lt;=AH$1,1,0))*INDIRECT(CONCATENATE("'Gastos com Pessoal'!",$CA45)))
+SUM((AH$1&gt;='Gastos com Pessoal'!$E$7:$E$106)*(AH$1&lt;='Gastos com Pessoal'!$F$7:$F$106)*(IF('Gastos com Pessoal'!$Q$7:$Q$106&lt;=AH$1,1,0))*INDIRECT(CONCATENATE("'Gastos com Pessoal'!",$CB45)))
+SUM((AH$1&gt;='Gastos com Pessoal'!$E$113:$E$122)*(AH$1&lt;='Gastos com Pessoal'!$F$113:$F$122)*(IF('Gastos com Pessoal'!$Q$113:$Q$122&lt;=AH$1,1,0))*INDIRECT(CONCATENATE("'Gastos com Pessoal'!",$CC45)))
+SUM((AH$1&gt;='Gastos com Pessoal'!$E$7:$E$106)*(AH$1&lt;='Gastos com Pessoal'!$F$7:$F$106)*(IF('Gastos com Pessoal'!$V$7:$V$106&lt;=AH$1,1,0))*INDIRECT(CONCATENATE("'Gastos com Pessoal'!",$CD45)))
+SUM((AH$1&gt;='Gastos com Pessoal'!$E$113:$E$122)*(AH$1&lt;='Gastos com Pessoal'!$F$113:$F$122)*(IF('Gastos com Pessoal'!$V$113:$V$122&lt;=AH$1,1,0))*INDIRECT(CONCATENATE("'Gastos com Pessoal'!",$CE45)))
+SUM((AH$1&gt;='Gastos com Pessoal'!$E$7:$E$106)*(AH$1&lt;='Gastos com Pessoal'!$F$7:$F$106)*(IF('Gastos com Pessoal'!$AA$7:$AA$106&lt;=AH$1,1,0))*INDIRECT(CONCATENATE("'Gastos com Pessoal'!",$CF45)))
+SUM((AH$1&gt;='Gastos com Pessoal'!$E$113:$E$122)*(AH$1&lt;='Gastos com Pessoal'!$F$113:$F$122)*(IF('Gastos com Pessoal'!$AA$113:$AA$122&lt;=AH$1,1,0))*INDIRECT(CONCATENATE("'Gastos com Pessoal'!",$CG45)))</f>
        <v>17742.515199999998</v>
      </c>
      <c r="AI45" s="147">
        <f t="array" aca="1" ref="AI45" ca="1">SUM((AI$1&gt;='Gastos com Pessoal'!$E$7:$E$106)*(AI$1&lt;='Gastos com Pessoal'!$F$7:$F$106)*INDIRECT(CONCATENATE("'Encargos e Benefícios'!",$BV45)))
+SUM((AI$1&gt;='Gastos com Pessoal'!$E$113:$E$122)*(AI$1&lt;='Gastos com Pessoal'!$F$113:$F$122)*INDIRECT(CONCATENATE("'Encargos e Benefícios'!",$BW45)))
+SUM((AI$1&gt;='Gastos com Pessoal'!$E$7:$E$106)*(AI$1&lt;='Gastos com Pessoal'!$F$7:$F$106)*(IF('Gastos com Pessoal'!$G$7:$G$106&lt;=AI$1,1,0))*INDIRECT(CONCATENATE("'Gastos com Pessoal'!",$BX45)))
+SUM((AI$1&gt;='Gastos com Pessoal'!$E$113:$E$122)*(AI$1&lt;='Gastos com Pessoal'!$F$113:$F$122)*(IF('Gastos com Pessoal'!$G$113:$G$122&lt;=AI$1,1,0))*INDIRECT(CONCATENATE("'Gastos com Pessoal'!",$BY45)))
+SUM((AI$1&gt;='Gastos com Pessoal'!$E$7:$E$106)*(AI$1&lt;='Gastos com Pessoal'!$F$7:$F$106)*(IF('Gastos com Pessoal'!$L$7:$L$106&lt;=AI$1,1,0))*INDIRECT(CONCATENATE("'Gastos com Pessoal'!",$BZ45)))
+SUM((AI$1&gt;='Gastos com Pessoal'!$E$113:$E$122)*(AI$1&lt;='Gastos com Pessoal'!$F$113:$F$122)*(IF('Gastos com Pessoal'!$L$113:$L$122&lt;=AI$1,1,0))*INDIRECT(CONCATENATE("'Gastos com Pessoal'!",$CA45)))
+SUM((AI$1&gt;='Gastos com Pessoal'!$E$7:$E$106)*(AI$1&lt;='Gastos com Pessoal'!$F$7:$F$106)*(IF('Gastos com Pessoal'!$Q$7:$Q$106&lt;=AI$1,1,0))*INDIRECT(CONCATENATE("'Gastos com Pessoal'!",$CB45)))
+SUM((AI$1&gt;='Gastos com Pessoal'!$E$113:$E$122)*(AI$1&lt;='Gastos com Pessoal'!$F$113:$F$122)*(IF('Gastos com Pessoal'!$Q$113:$Q$122&lt;=AI$1,1,0))*INDIRECT(CONCATENATE("'Gastos com Pessoal'!",$CC45)))
+SUM((AI$1&gt;='Gastos com Pessoal'!$E$7:$E$106)*(AI$1&lt;='Gastos com Pessoal'!$F$7:$F$106)*(IF('Gastos com Pessoal'!$V$7:$V$106&lt;=AI$1,1,0))*INDIRECT(CONCATENATE("'Gastos com Pessoal'!",$CD45)))
+SUM((AI$1&gt;='Gastos com Pessoal'!$E$113:$E$122)*(AI$1&lt;='Gastos com Pessoal'!$F$113:$F$122)*(IF('Gastos com Pessoal'!$V$113:$V$122&lt;=AI$1,1,0))*INDIRECT(CONCATENATE("'Gastos com Pessoal'!",$CE45)))
+SUM((AI$1&gt;='Gastos com Pessoal'!$E$7:$E$106)*(AI$1&lt;='Gastos com Pessoal'!$F$7:$F$106)*(IF('Gastos com Pessoal'!$AA$7:$AA$106&lt;=AI$1,1,0))*INDIRECT(CONCATENATE("'Gastos com Pessoal'!",$CF45)))
+SUM((AI$1&gt;='Gastos com Pessoal'!$E$113:$E$122)*(AI$1&lt;='Gastos com Pessoal'!$F$113:$F$122)*(IF('Gastos com Pessoal'!$AA$113:$AA$122&lt;=AI$1,1,0))*INDIRECT(CONCATENATE("'Gastos com Pessoal'!",$CG45)))</f>
        <v>17742.515199999998</v>
      </c>
      <c r="AJ45" s="147">
        <f t="array" aca="1" ref="AJ45" ca="1">SUM((AJ$1&gt;='Gastos com Pessoal'!$E$7:$E$106)*(AJ$1&lt;='Gastos com Pessoal'!$F$7:$F$106)*INDIRECT(CONCATENATE("'Encargos e Benefícios'!",$BV45)))
+SUM((AJ$1&gt;='Gastos com Pessoal'!$E$113:$E$122)*(AJ$1&lt;='Gastos com Pessoal'!$F$113:$F$122)*INDIRECT(CONCATENATE("'Encargos e Benefícios'!",$BW45)))
+SUM((AJ$1&gt;='Gastos com Pessoal'!$E$7:$E$106)*(AJ$1&lt;='Gastos com Pessoal'!$F$7:$F$106)*(IF('Gastos com Pessoal'!$G$7:$G$106&lt;=AJ$1,1,0))*INDIRECT(CONCATENATE("'Gastos com Pessoal'!",$BX45)))
+SUM((AJ$1&gt;='Gastos com Pessoal'!$E$113:$E$122)*(AJ$1&lt;='Gastos com Pessoal'!$F$113:$F$122)*(IF('Gastos com Pessoal'!$G$113:$G$122&lt;=AJ$1,1,0))*INDIRECT(CONCATENATE("'Gastos com Pessoal'!",$BY45)))
+SUM((AJ$1&gt;='Gastos com Pessoal'!$E$7:$E$106)*(AJ$1&lt;='Gastos com Pessoal'!$F$7:$F$106)*(IF('Gastos com Pessoal'!$L$7:$L$106&lt;=AJ$1,1,0))*INDIRECT(CONCATENATE("'Gastos com Pessoal'!",$BZ45)))
+SUM((AJ$1&gt;='Gastos com Pessoal'!$E$113:$E$122)*(AJ$1&lt;='Gastos com Pessoal'!$F$113:$F$122)*(IF('Gastos com Pessoal'!$L$113:$L$122&lt;=AJ$1,1,0))*INDIRECT(CONCATENATE("'Gastos com Pessoal'!",$CA45)))
+SUM((AJ$1&gt;='Gastos com Pessoal'!$E$7:$E$106)*(AJ$1&lt;='Gastos com Pessoal'!$F$7:$F$106)*(IF('Gastos com Pessoal'!$Q$7:$Q$106&lt;=AJ$1,1,0))*INDIRECT(CONCATENATE("'Gastos com Pessoal'!",$CB45)))
+SUM((AJ$1&gt;='Gastos com Pessoal'!$E$113:$E$122)*(AJ$1&lt;='Gastos com Pessoal'!$F$113:$F$122)*(IF('Gastos com Pessoal'!$Q$113:$Q$122&lt;=AJ$1,1,0))*INDIRECT(CONCATENATE("'Gastos com Pessoal'!",$CC45)))
+SUM((AJ$1&gt;='Gastos com Pessoal'!$E$7:$E$106)*(AJ$1&lt;='Gastos com Pessoal'!$F$7:$F$106)*(IF('Gastos com Pessoal'!$V$7:$V$106&lt;=AJ$1,1,0))*INDIRECT(CONCATENATE("'Gastos com Pessoal'!",$CD45)))
+SUM((AJ$1&gt;='Gastos com Pessoal'!$E$113:$E$122)*(AJ$1&lt;='Gastos com Pessoal'!$F$113:$F$122)*(IF('Gastos com Pessoal'!$V$113:$V$122&lt;=AJ$1,1,0))*INDIRECT(CONCATENATE("'Gastos com Pessoal'!",$CE45)))
+SUM((AJ$1&gt;='Gastos com Pessoal'!$E$7:$E$106)*(AJ$1&lt;='Gastos com Pessoal'!$F$7:$F$106)*(IF('Gastos com Pessoal'!$AA$7:$AA$106&lt;=AJ$1,1,0))*INDIRECT(CONCATENATE("'Gastos com Pessoal'!",$CF45)))
+SUM((AJ$1&gt;='Gastos com Pessoal'!$E$113:$E$122)*(AJ$1&lt;='Gastos com Pessoal'!$F$113:$F$122)*(IF('Gastos com Pessoal'!$AA$113:$AA$122&lt;=AJ$1,1,0))*INDIRECT(CONCATENATE("'Gastos com Pessoal'!",$CG45)))</f>
        <v>17742.515199999998</v>
      </c>
      <c r="AK45" s="147">
        <f t="array" aca="1" ref="AK45" ca="1">SUM((AK$1&gt;='Gastos com Pessoal'!$E$7:$E$106)*(AK$1&lt;='Gastos com Pessoal'!$F$7:$F$106)*INDIRECT(CONCATENATE("'Encargos e Benefícios'!",$BV45)))
+SUM((AK$1&gt;='Gastos com Pessoal'!$E$113:$E$122)*(AK$1&lt;='Gastos com Pessoal'!$F$113:$F$122)*INDIRECT(CONCATENATE("'Encargos e Benefícios'!",$BW45)))
+SUM((AK$1&gt;='Gastos com Pessoal'!$E$7:$E$106)*(AK$1&lt;='Gastos com Pessoal'!$F$7:$F$106)*(IF('Gastos com Pessoal'!$G$7:$G$106&lt;=AK$1,1,0))*INDIRECT(CONCATENATE("'Gastos com Pessoal'!",$BX45)))
+SUM((AK$1&gt;='Gastos com Pessoal'!$E$113:$E$122)*(AK$1&lt;='Gastos com Pessoal'!$F$113:$F$122)*(IF('Gastos com Pessoal'!$G$113:$G$122&lt;=AK$1,1,0))*INDIRECT(CONCATENATE("'Gastos com Pessoal'!",$BY45)))
+SUM((AK$1&gt;='Gastos com Pessoal'!$E$7:$E$106)*(AK$1&lt;='Gastos com Pessoal'!$F$7:$F$106)*(IF('Gastos com Pessoal'!$L$7:$L$106&lt;=AK$1,1,0))*INDIRECT(CONCATENATE("'Gastos com Pessoal'!",$BZ45)))
+SUM((AK$1&gt;='Gastos com Pessoal'!$E$113:$E$122)*(AK$1&lt;='Gastos com Pessoal'!$F$113:$F$122)*(IF('Gastos com Pessoal'!$L$113:$L$122&lt;=AK$1,1,0))*INDIRECT(CONCATENATE("'Gastos com Pessoal'!",$CA45)))
+SUM((AK$1&gt;='Gastos com Pessoal'!$E$7:$E$106)*(AK$1&lt;='Gastos com Pessoal'!$F$7:$F$106)*(IF('Gastos com Pessoal'!$Q$7:$Q$106&lt;=AK$1,1,0))*INDIRECT(CONCATENATE("'Gastos com Pessoal'!",$CB45)))
+SUM((AK$1&gt;='Gastos com Pessoal'!$E$113:$E$122)*(AK$1&lt;='Gastos com Pessoal'!$F$113:$F$122)*(IF('Gastos com Pessoal'!$Q$113:$Q$122&lt;=AK$1,1,0))*INDIRECT(CONCATENATE("'Gastos com Pessoal'!",$CC45)))
+SUM((AK$1&gt;='Gastos com Pessoal'!$E$7:$E$106)*(AK$1&lt;='Gastos com Pessoal'!$F$7:$F$106)*(IF('Gastos com Pessoal'!$V$7:$V$106&lt;=AK$1,1,0))*INDIRECT(CONCATENATE("'Gastos com Pessoal'!",$CD45)))
+SUM((AK$1&gt;='Gastos com Pessoal'!$E$113:$E$122)*(AK$1&lt;='Gastos com Pessoal'!$F$113:$F$122)*(IF('Gastos com Pessoal'!$V$113:$V$122&lt;=AK$1,1,0))*INDIRECT(CONCATENATE("'Gastos com Pessoal'!",$CE45)))
+SUM((AK$1&gt;='Gastos com Pessoal'!$E$7:$E$106)*(AK$1&lt;='Gastos com Pessoal'!$F$7:$F$106)*(IF('Gastos com Pessoal'!$AA$7:$AA$106&lt;=AK$1,1,0))*INDIRECT(CONCATENATE("'Gastos com Pessoal'!",$CF45)))
+SUM((AK$1&gt;='Gastos com Pessoal'!$E$113:$E$122)*(AK$1&lt;='Gastos com Pessoal'!$F$113:$F$122)*(IF('Gastos com Pessoal'!$AA$113:$AA$122&lt;=AK$1,1,0))*INDIRECT(CONCATENATE("'Gastos com Pessoal'!",$CG45)))</f>
        <v>17742.515199999998</v>
      </c>
      <c r="AL45" s="147">
        <f t="array" aca="1" ref="AL45" ca="1">SUM((AL$1&gt;='Gastos com Pessoal'!$E$7:$E$106)*(AL$1&lt;='Gastos com Pessoal'!$F$7:$F$106)*INDIRECT(CONCATENATE("'Encargos e Benefícios'!",$BV45)))
+SUM((AL$1&gt;='Gastos com Pessoal'!$E$113:$E$122)*(AL$1&lt;='Gastos com Pessoal'!$F$113:$F$122)*INDIRECT(CONCATENATE("'Encargos e Benefícios'!",$BW45)))
+SUM((AL$1&gt;='Gastos com Pessoal'!$E$7:$E$106)*(AL$1&lt;='Gastos com Pessoal'!$F$7:$F$106)*(IF('Gastos com Pessoal'!$G$7:$G$106&lt;=AL$1,1,0))*INDIRECT(CONCATENATE("'Gastos com Pessoal'!",$BX45)))
+SUM((AL$1&gt;='Gastos com Pessoal'!$E$113:$E$122)*(AL$1&lt;='Gastos com Pessoal'!$F$113:$F$122)*(IF('Gastos com Pessoal'!$G$113:$G$122&lt;=AL$1,1,0))*INDIRECT(CONCATENATE("'Gastos com Pessoal'!",$BY45)))
+SUM((AL$1&gt;='Gastos com Pessoal'!$E$7:$E$106)*(AL$1&lt;='Gastos com Pessoal'!$F$7:$F$106)*(IF('Gastos com Pessoal'!$L$7:$L$106&lt;=AL$1,1,0))*INDIRECT(CONCATENATE("'Gastos com Pessoal'!",$BZ45)))
+SUM((AL$1&gt;='Gastos com Pessoal'!$E$113:$E$122)*(AL$1&lt;='Gastos com Pessoal'!$F$113:$F$122)*(IF('Gastos com Pessoal'!$L$113:$L$122&lt;=AL$1,1,0))*INDIRECT(CONCATENATE("'Gastos com Pessoal'!",$CA45)))
+SUM((AL$1&gt;='Gastos com Pessoal'!$E$7:$E$106)*(AL$1&lt;='Gastos com Pessoal'!$F$7:$F$106)*(IF('Gastos com Pessoal'!$Q$7:$Q$106&lt;=AL$1,1,0))*INDIRECT(CONCATENATE("'Gastos com Pessoal'!",$CB45)))
+SUM((AL$1&gt;='Gastos com Pessoal'!$E$113:$E$122)*(AL$1&lt;='Gastos com Pessoal'!$F$113:$F$122)*(IF('Gastos com Pessoal'!$Q$113:$Q$122&lt;=AL$1,1,0))*INDIRECT(CONCATENATE("'Gastos com Pessoal'!",$CC45)))
+SUM((AL$1&gt;='Gastos com Pessoal'!$E$7:$E$106)*(AL$1&lt;='Gastos com Pessoal'!$F$7:$F$106)*(IF('Gastos com Pessoal'!$V$7:$V$106&lt;=AL$1,1,0))*INDIRECT(CONCATENATE("'Gastos com Pessoal'!",$CD45)))
+SUM((AL$1&gt;='Gastos com Pessoal'!$E$113:$E$122)*(AL$1&lt;='Gastos com Pessoal'!$F$113:$F$122)*(IF('Gastos com Pessoal'!$V$113:$V$122&lt;=AL$1,1,0))*INDIRECT(CONCATENATE("'Gastos com Pessoal'!",$CE45)))
+SUM((AL$1&gt;='Gastos com Pessoal'!$E$7:$E$106)*(AL$1&lt;='Gastos com Pessoal'!$F$7:$F$106)*(IF('Gastos com Pessoal'!$AA$7:$AA$106&lt;=AL$1,1,0))*INDIRECT(CONCATENATE("'Gastos com Pessoal'!",$CF45)))
+SUM((AL$1&gt;='Gastos com Pessoal'!$E$113:$E$122)*(AL$1&lt;='Gastos com Pessoal'!$F$113:$F$122)*(IF('Gastos com Pessoal'!$AA$113:$AA$122&lt;=AL$1,1,0))*INDIRECT(CONCATENATE("'Gastos com Pessoal'!",$CG45)))</f>
        <v>17742.515199999998</v>
      </c>
      <c r="AM45" s="147">
        <f t="array" aca="1" ref="AM45" ca="1">SUM((AM$1&gt;='Gastos com Pessoal'!$E$7:$E$106)*(AM$1&lt;='Gastos com Pessoal'!$F$7:$F$106)*INDIRECT(CONCATENATE("'Encargos e Benefícios'!",$BV45)))
+SUM((AM$1&gt;='Gastos com Pessoal'!$E$113:$E$122)*(AM$1&lt;='Gastos com Pessoal'!$F$113:$F$122)*INDIRECT(CONCATENATE("'Encargos e Benefícios'!",$BW45)))
+SUM((AM$1&gt;='Gastos com Pessoal'!$E$7:$E$106)*(AM$1&lt;='Gastos com Pessoal'!$F$7:$F$106)*(IF('Gastos com Pessoal'!$G$7:$G$106&lt;=AM$1,1,0))*INDIRECT(CONCATENATE("'Gastos com Pessoal'!",$BX45)))
+SUM((AM$1&gt;='Gastos com Pessoal'!$E$113:$E$122)*(AM$1&lt;='Gastos com Pessoal'!$F$113:$F$122)*(IF('Gastos com Pessoal'!$G$113:$G$122&lt;=AM$1,1,0))*INDIRECT(CONCATENATE("'Gastos com Pessoal'!",$BY45)))
+SUM((AM$1&gt;='Gastos com Pessoal'!$E$7:$E$106)*(AM$1&lt;='Gastos com Pessoal'!$F$7:$F$106)*(IF('Gastos com Pessoal'!$L$7:$L$106&lt;=AM$1,1,0))*INDIRECT(CONCATENATE("'Gastos com Pessoal'!",$BZ45)))
+SUM((AM$1&gt;='Gastos com Pessoal'!$E$113:$E$122)*(AM$1&lt;='Gastos com Pessoal'!$F$113:$F$122)*(IF('Gastos com Pessoal'!$L$113:$L$122&lt;=AM$1,1,0))*INDIRECT(CONCATENATE("'Gastos com Pessoal'!",$CA45)))
+SUM((AM$1&gt;='Gastos com Pessoal'!$E$7:$E$106)*(AM$1&lt;='Gastos com Pessoal'!$F$7:$F$106)*(IF('Gastos com Pessoal'!$Q$7:$Q$106&lt;=AM$1,1,0))*INDIRECT(CONCATENATE("'Gastos com Pessoal'!",$CB45)))
+SUM((AM$1&gt;='Gastos com Pessoal'!$E$113:$E$122)*(AM$1&lt;='Gastos com Pessoal'!$F$113:$F$122)*(IF('Gastos com Pessoal'!$Q$113:$Q$122&lt;=AM$1,1,0))*INDIRECT(CONCATENATE("'Gastos com Pessoal'!",$CC45)))
+SUM((AM$1&gt;='Gastos com Pessoal'!$E$7:$E$106)*(AM$1&lt;='Gastos com Pessoal'!$F$7:$F$106)*(IF('Gastos com Pessoal'!$V$7:$V$106&lt;=AM$1,1,0))*INDIRECT(CONCATENATE("'Gastos com Pessoal'!",$CD45)))
+SUM((AM$1&gt;='Gastos com Pessoal'!$E$113:$E$122)*(AM$1&lt;='Gastos com Pessoal'!$F$113:$F$122)*(IF('Gastos com Pessoal'!$V$113:$V$122&lt;=AM$1,1,0))*INDIRECT(CONCATENATE("'Gastos com Pessoal'!",$CE45)))
+SUM((AM$1&gt;='Gastos com Pessoal'!$E$7:$E$106)*(AM$1&lt;='Gastos com Pessoal'!$F$7:$F$106)*(IF('Gastos com Pessoal'!$AA$7:$AA$106&lt;=AM$1,1,0))*INDIRECT(CONCATENATE("'Gastos com Pessoal'!",$CF45)))
+SUM((AM$1&gt;='Gastos com Pessoal'!$E$113:$E$122)*(AM$1&lt;='Gastos com Pessoal'!$F$113:$F$122)*(IF('Gastos com Pessoal'!$AA$113:$AA$122&lt;=AM$1,1,0))*INDIRECT(CONCATENATE("'Gastos com Pessoal'!",$CG45)))</f>
        <v>17742.515199999998</v>
      </c>
      <c r="AN45" s="147">
        <f t="array" aca="1" ref="AN45" ca="1">SUM((AN$1&gt;='Gastos com Pessoal'!$E$7:$E$106)*(AN$1&lt;='Gastos com Pessoal'!$F$7:$F$106)*INDIRECT(CONCATENATE("'Encargos e Benefícios'!",$BV45)))
+SUM((AN$1&gt;='Gastos com Pessoal'!$E$113:$E$122)*(AN$1&lt;='Gastos com Pessoal'!$F$113:$F$122)*INDIRECT(CONCATENATE("'Encargos e Benefícios'!",$BW45)))
+SUM((AN$1&gt;='Gastos com Pessoal'!$E$7:$E$106)*(AN$1&lt;='Gastos com Pessoal'!$F$7:$F$106)*(IF('Gastos com Pessoal'!$G$7:$G$106&lt;=AN$1,1,0))*INDIRECT(CONCATENATE("'Gastos com Pessoal'!",$BX45)))
+SUM((AN$1&gt;='Gastos com Pessoal'!$E$113:$E$122)*(AN$1&lt;='Gastos com Pessoal'!$F$113:$F$122)*(IF('Gastos com Pessoal'!$G$113:$G$122&lt;=AN$1,1,0))*INDIRECT(CONCATENATE("'Gastos com Pessoal'!",$BY45)))
+SUM((AN$1&gt;='Gastos com Pessoal'!$E$7:$E$106)*(AN$1&lt;='Gastos com Pessoal'!$F$7:$F$106)*(IF('Gastos com Pessoal'!$L$7:$L$106&lt;=AN$1,1,0))*INDIRECT(CONCATENATE("'Gastos com Pessoal'!",$BZ45)))
+SUM((AN$1&gt;='Gastos com Pessoal'!$E$113:$E$122)*(AN$1&lt;='Gastos com Pessoal'!$F$113:$F$122)*(IF('Gastos com Pessoal'!$L$113:$L$122&lt;=AN$1,1,0))*INDIRECT(CONCATENATE("'Gastos com Pessoal'!",$CA45)))
+SUM((AN$1&gt;='Gastos com Pessoal'!$E$7:$E$106)*(AN$1&lt;='Gastos com Pessoal'!$F$7:$F$106)*(IF('Gastos com Pessoal'!$Q$7:$Q$106&lt;=AN$1,1,0))*INDIRECT(CONCATENATE("'Gastos com Pessoal'!",$CB45)))
+SUM((AN$1&gt;='Gastos com Pessoal'!$E$113:$E$122)*(AN$1&lt;='Gastos com Pessoal'!$F$113:$F$122)*(IF('Gastos com Pessoal'!$Q$113:$Q$122&lt;=AN$1,1,0))*INDIRECT(CONCATENATE("'Gastos com Pessoal'!",$CC45)))
+SUM((AN$1&gt;='Gastos com Pessoal'!$E$7:$E$106)*(AN$1&lt;='Gastos com Pessoal'!$F$7:$F$106)*(IF('Gastos com Pessoal'!$V$7:$V$106&lt;=AN$1,1,0))*INDIRECT(CONCATENATE("'Gastos com Pessoal'!",$CD45)))
+SUM((AN$1&gt;='Gastos com Pessoal'!$E$113:$E$122)*(AN$1&lt;='Gastos com Pessoal'!$F$113:$F$122)*(IF('Gastos com Pessoal'!$V$113:$V$122&lt;=AN$1,1,0))*INDIRECT(CONCATENATE("'Gastos com Pessoal'!",$CE45)))
+SUM((AN$1&gt;='Gastos com Pessoal'!$E$7:$E$106)*(AN$1&lt;='Gastos com Pessoal'!$F$7:$F$106)*(IF('Gastos com Pessoal'!$AA$7:$AA$106&lt;=AN$1,1,0))*INDIRECT(CONCATENATE("'Gastos com Pessoal'!",$CF45)))
+SUM((AN$1&gt;='Gastos com Pessoal'!$E$113:$E$122)*(AN$1&lt;='Gastos com Pessoal'!$F$113:$F$122)*(IF('Gastos com Pessoal'!$AA$113:$AA$122&lt;=AN$1,1,0))*INDIRECT(CONCATENATE("'Gastos com Pessoal'!",$CG45)))</f>
        <v>17742.515199999998</v>
      </c>
      <c r="AO45" s="147">
        <f t="array" aca="1" ref="AO45" ca="1">SUM((AO$1&gt;='Gastos com Pessoal'!$E$7:$E$106)*(AO$1&lt;='Gastos com Pessoal'!$F$7:$F$106)*INDIRECT(CONCATENATE("'Encargos e Benefícios'!",$BV45)))
+SUM((AO$1&gt;='Gastos com Pessoal'!$E$113:$E$122)*(AO$1&lt;='Gastos com Pessoal'!$F$113:$F$122)*INDIRECT(CONCATENATE("'Encargos e Benefícios'!",$BW45)))
+SUM((AO$1&gt;='Gastos com Pessoal'!$E$7:$E$106)*(AO$1&lt;='Gastos com Pessoal'!$F$7:$F$106)*(IF('Gastos com Pessoal'!$G$7:$G$106&lt;=AO$1,1,0))*INDIRECT(CONCATENATE("'Gastos com Pessoal'!",$BX45)))
+SUM((AO$1&gt;='Gastos com Pessoal'!$E$113:$E$122)*(AO$1&lt;='Gastos com Pessoal'!$F$113:$F$122)*(IF('Gastos com Pessoal'!$G$113:$G$122&lt;=AO$1,1,0))*INDIRECT(CONCATENATE("'Gastos com Pessoal'!",$BY45)))
+SUM((AO$1&gt;='Gastos com Pessoal'!$E$7:$E$106)*(AO$1&lt;='Gastos com Pessoal'!$F$7:$F$106)*(IF('Gastos com Pessoal'!$L$7:$L$106&lt;=AO$1,1,0))*INDIRECT(CONCATENATE("'Gastos com Pessoal'!",$BZ45)))
+SUM((AO$1&gt;='Gastos com Pessoal'!$E$113:$E$122)*(AO$1&lt;='Gastos com Pessoal'!$F$113:$F$122)*(IF('Gastos com Pessoal'!$L$113:$L$122&lt;=AO$1,1,0))*INDIRECT(CONCATENATE("'Gastos com Pessoal'!",$CA45)))
+SUM((AO$1&gt;='Gastos com Pessoal'!$E$7:$E$106)*(AO$1&lt;='Gastos com Pessoal'!$F$7:$F$106)*(IF('Gastos com Pessoal'!$Q$7:$Q$106&lt;=AO$1,1,0))*INDIRECT(CONCATENATE("'Gastos com Pessoal'!",$CB45)))
+SUM((AO$1&gt;='Gastos com Pessoal'!$E$113:$E$122)*(AO$1&lt;='Gastos com Pessoal'!$F$113:$F$122)*(IF('Gastos com Pessoal'!$Q$113:$Q$122&lt;=AO$1,1,0))*INDIRECT(CONCATENATE("'Gastos com Pessoal'!",$CC45)))
+SUM((AO$1&gt;='Gastos com Pessoal'!$E$7:$E$106)*(AO$1&lt;='Gastos com Pessoal'!$F$7:$F$106)*(IF('Gastos com Pessoal'!$V$7:$V$106&lt;=AO$1,1,0))*INDIRECT(CONCATENATE("'Gastos com Pessoal'!",$CD45)))
+SUM((AO$1&gt;='Gastos com Pessoal'!$E$113:$E$122)*(AO$1&lt;='Gastos com Pessoal'!$F$113:$F$122)*(IF('Gastos com Pessoal'!$V$113:$V$122&lt;=AO$1,1,0))*INDIRECT(CONCATENATE("'Gastos com Pessoal'!",$CE45)))
+SUM((AO$1&gt;='Gastos com Pessoal'!$E$7:$E$106)*(AO$1&lt;='Gastos com Pessoal'!$F$7:$F$106)*(IF('Gastos com Pessoal'!$AA$7:$AA$106&lt;=AO$1,1,0))*INDIRECT(CONCATENATE("'Gastos com Pessoal'!",$CF45)))
+SUM((AO$1&gt;='Gastos com Pessoal'!$E$113:$E$122)*(AO$1&lt;='Gastos com Pessoal'!$F$113:$F$122)*(IF('Gastos com Pessoal'!$AA$113:$AA$122&lt;=AO$1,1,0))*INDIRECT(CONCATENATE("'Gastos com Pessoal'!",$CG45)))</f>
        <v>17742.515199999998</v>
      </c>
      <c r="AP45" s="147">
        <f t="array" aca="1" ref="AP45" ca="1">SUM((AP$1&gt;='Gastos com Pessoal'!$E$7:$E$106)*(AP$1&lt;='Gastos com Pessoal'!$F$7:$F$106)*INDIRECT(CONCATENATE("'Encargos e Benefícios'!",$BV45)))
+SUM((AP$1&gt;='Gastos com Pessoal'!$E$113:$E$122)*(AP$1&lt;='Gastos com Pessoal'!$F$113:$F$122)*INDIRECT(CONCATENATE("'Encargos e Benefícios'!",$BW45)))
+SUM((AP$1&gt;='Gastos com Pessoal'!$E$7:$E$106)*(AP$1&lt;='Gastos com Pessoal'!$F$7:$F$106)*(IF('Gastos com Pessoal'!$G$7:$G$106&lt;=AP$1,1,0))*INDIRECT(CONCATENATE("'Gastos com Pessoal'!",$BX45)))
+SUM((AP$1&gt;='Gastos com Pessoal'!$E$113:$E$122)*(AP$1&lt;='Gastos com Pessoal'!$F$113:$F$122)*(IF('Gastos com Pessoal'!$G$113:$G$122&lt;=AP$1,1,0))*INDIRECT(CONCATENATE("'Gastos com Pessoal'!",$BY45)))
+SUM((AP$1&gt;='Gastos com Pessoal'!$E$7:$E$106)*(AP$1&lt;='Gastos com Pessoal'!$F$7:$F$106)*(IF('Gastos com Pessoal'!$L$7:$L$106&lt;=AP$1,1,0))*INDIRECT(CONCATENATE("'Gastos com Pessoal'!",$BZ45)))
+SUM((AP$1&gt;='Gastos com Pessoal'!$E$113:$E$122)*(AP$1&lt;='Gastos com Pessoal'!$F$113:$F$122)*(IF('Gastos com Pessoal'!$L$113:$L$122&lt;=AP$1,1,0))*INDIRECT(CONCATENATE("'Gastos com Pessoal'!",$CA45)))
+SUM((AP$1&gt;='Gastos com Pessoal'!$E$7:$E$106)*(AP$1&lt;='Gastos com Pessoal'!$F$7:$F$106)*(IF('Gastos com Pessoal'!$Q$7:$Q$106&lt;=AP$1,1,0))*INDIRECT(CONCATENATE("'Gastos com Pessoal'!",$CB45)))
+SUM((AP$1&gt;='Gastos com Pessoal'!$E$113:$E$122)*(AP$1&lt;='Gastos com Pessoal'!$F$113:$F$122)*(IF('Gastos com Pessoal'!$Q$113:$Q$122&lt;=AP$1,1,0))*INDIRECT(CONCATENATE("'Gastos com Pessoal'!",$CC45)))
+SUM((AP$1&gt;='Gastos com Pessoal'!$E$7:$E$106)*(AP$1&lt;='Gastos com Pessoal'!$F$7:$F$106)*(IF('Gastos com Pessoal'!$V$7:$V$106&lt;=AP$1,1,0))*INDIRECT(CONCATENATE("'Gastos com Pessoal'!",$CD45)))
+SUM((AP$1&gt;='Gastos com Pessoal'!$E$113:$E$122)*(AP$1&lt;='Gastos com Pessoal'!$F$113:$F$122)*(IF('Gastos com Pessoal'!$V$113:$V$122&lt;=AP$1,1,0))*INDIRECT(CONCATENATE("'Gastos com Pessoal'!",$CE45)))
+SUM((AP$1&gt;='Gastos com Pessoal'!$E$7:$E$106)*(AP$1&lt;='Gastos com Pessoal'!$F$7:$F$106)*(IF('Gastos com Pessoal'!$AA$7:$AA$106&lt;=AP$1,1,0))*INDIRECT(CONCATENATE("'Gastos com Pessoal'!",$CF45)))
+SUM((AP$1&gt;='Gastos com Pessoal'!$E$113:$E$122)*(AP$1&lt;='Gastos com Pessoal'!$F$113:$F$122)*(IF('Gastos com Pessoal'!$AA$113:$AA$122&lt;=AP$1,1,0))*INDIRECT(CONCATENATE("'Gastos com Pessoal'!",$CG45)))</f>
        <v>17742.515199999998</v>
      </c>
      <c r="AQ45" s="147">
        <f t="array" aca="1" ref="AQ45" ca="1">SUM((AQ$1&gt;='Gastos com Pessoal'!$E$7:$E$106)*(AQ$1&lt;='Gastos com Pessoal'!$F$7:$F$106)*INDIRECT(CONCATENATE("'Encargos e Benefícios'!",$BV45)))
+SUM((AQ$1&gt;='Gastos com Pessoal'!$E$113:$E$122)*(AQ$1&lt;='Gastos com Pessoal'!$F$113:$F$122)*INDIRECT(CONCATENATE("'Encargos e Benefícios'!",$BW45)))
+SUM((AQ$1&gt;='Gastos com Pessoal'!$E$7:$E$106)*(AQ$1&lt;='Gastos com Pessoal'!$F$7:$F$106)*(IF('Gastos com Pessoal'!$G$7:$G$106&lt;=AQ$1,1,0))*INDIRECT(CONCATENATE("'Gastos com Pessoal'!",$BX45)))
+SUM((AQ$1&gt;='Gastos com Pessoal'!$E$113:$E$122)*(AQ$1&lt;='Gastos com Pessoal'!$F$113:$F$122)*(IF('Gastos com Pessoal'!$G$113:$G$122&lt;=AQ$1,1,0))*INDIRECT(CONCATENATE("'Gastos com Pessoal'!",$BY45)))
+SUM((AQ$1&gt;='Gastos com Pessoal'!$E$7:$E$106)*(AQ$1&lt;='Gastos com Pessoal'!$F$7:$F$106)*(IF('Gastos com Pessoal'!$L$7:$L$106&lt;=AQ$1,1,0))*INDIRECT(CONCATENATE("'Gastos com Pessoal'!",$BZ45)))
+SUM((AQ$1&gt;='Gastos com Pessoal'!$E$113:$E$122)*(AQ$1&lt;='Gastos com Pessoal'!$F$113:$F$122)*(IF('Gastos com Pessoal'!$L$113:$L$122&lt;=AQ$1,1,0))*INDIRECT(CONCATENATE("'Gastos com Pessoal'!",$CA45)))
+SUM((AQ$1&gt;='Gastos com Pessoal'!$E$7:$E$106)*(AQ$1&lt;='Gastos com Pessoal'!$F$7:$F$106)*(IF('Gastos com Pessoal'!$Q$7:$Q$106&lt;=AQ$1,1,0))*INDIRECT(CONCATENATE("'Gastos com Pessoal'!",$CB45)))
+SUM((AQ$1&gt;='Gastos com Pessoal'!$E$113:$E$122)*(AQ$1&lt;='Gastos com Pessoal'!$F$113:$F$122)*(IF('Gastos com Pessoal'!$Q$113:$Q$122&lt;=AQ$1,1,0))*INDIRECT(CONCATENATE("'Gastos com Pessoal'!",$CC45)))
+SUM((AQ$1&gt;='Gastos com Pessoal'!$E$7:$E$106)*(AQ$1&lt;='Gastos com Pessoal'!$F$7:$F$106)*(IF('Gastos com Pessoal'!$V$7:$V$106&lt;=AQ$1,1,0))*INDIRECT(CONCATENATE("'Gastos com Pessoal'!",$CD45)))
+SUM((AQ$1&gt;='Gastos com Pessoal'!$E$113:$E$122)*(AQ$1&lt;='Gastos com Pessoal'!$F$113:$F$122)*(IF('Gastos com Pessoal'!$V$113:$V$122&lt;=AQ$1,1,0))*INDIRECT(CONCATENATE("'Gastos com Pessoal'!",$CE45)))
+SUM((AQ$1&gt;='Gastos com Pessoal'!$E$7:$E$106)*(AQ$1&lt;='Gastos com Pessoal'!$F$7:$F$106)*(IF('Gastos com Pessoal'!$AA$7:$AA$106&lt;=AQ$1,1,0))*INDIRECT(CONCATENATE("'Gastos com Pessoal'!",$CF45)))
+SUM((AQ$1&gt;='Gastos com Pessoal'!$E$113:$E$122)*(AQ$1&lt;='Gastos com Pessoal'!$F$113:$F$122)*(IF('Gastos com Pessoal'!$AA$113:$AA$122&lt;=AQ$1,1,0))*INDIRECT(CONCATENATE("'Gastos com Pessoal'!",$CG45)))</f>
        <v>17742.515199999998</v>
      </c>
      <c r="AR45" s="147">
        <f t="array" aca="1" ref="AR45" ca="1">SUM((AR$1&gt;='Gastos com Pessoal'!$E$7:$E$106)*(AR$1&lt;='Gastos com Pessoal'!$F$7:$F$106)*INDIRECT(CONCATENATE("'Encargos e Benefícios'!",$BV45)))
+SUM((AR$1&gt;='Gastos com Pessoal'!$E$113:$E$122)*(AR$1&lt;='Gastos com Pessoal'!$F$113:$F$122)*INDIRECT(CONCATENATE("'Encargos e Benefícios'!",$BW45)))
+SUM((AR$1&gt;='Gastos com Pessoal'!$E$7:$E$106)*(AR$1&lt;='Gastos com Pessoal'!$F$7:$F$106)*(IF('Gastos com Pessoal'!$G$7:$G$106&lt;=AR$1,1,0))*INDIRECT(CONCATENATE("'Gastos com Pessoal'!",$BX45)))
+SUM((AR$1&gt;='Gastos com Pessoal'!$E$113:$E$122)*(AR$1&lt;='Gastos com Pessoal'!$F$113:$F$122)*(IF('Gastos com Pessoal'!$G$113:$G$122&lt;=AR$1,1,0))*INDIRECT(CONCATENATE("'Gastos com Pessoal'!",$BY45)))
+SUM((AR$1&gt;='Gastos com Pessoal'!$E$7:$E$106)*(AR$1&lt;='Gastos com Pessoal'!$F$7:$F$106)*(IF('Gastos com Pessoal'!$L$7:$L$106&lt;=AR$1,1,0))*INDIRECT(CONCATENATE("'Gastos com Pessoal'!",$BZ45)))
+SUM((AR$1&gt;='Gastos com Pessoal'!$E$113:$E$122)*(AR$1&lt;='Gastos com Pessoal'!$F$113:$F$122)*(IF('Gastos com Pessoal'!$L$113:$L$122&lt;=AR$1,1,0))*INDIRECT(CONCATENATE("'Gastos com Pessoal'!",$CA45)))
+SUM((AR$1&gt;='Gastos com Pessoal'!$E$7:$E$106)*(AR$1&lt;='Gastos com Pessoal'!$F$7:$F$106)*(IF('Gastos com Pessoal'!$Q$7:$Q$106&lt;=AR$1,1,0))*INDIRECT(CONCATENATE("'Gastos com Pessoal'!",$CB45)))
+SUM((AR$1&gt;='Gastos com Pessoal'!$E$113:$E$122)*(AR$1&lt;='Gastos com Pessoal'!$F$113:$F$122)*(IF('Gastos com Pessoal'!$Q$113:$Q$122&lt;=AR$1,1,0))*INDIRECT(CONCATENATE("'Gastos com Pessoal'!",$CC45)))
+SUM((AR$1&gt;='Gastos com Pessoal'!$E$7:$E$106)*(AR$1&lt;='Gastos com Pessoal'!$F$7:$F$106)*(IF('Gastos com Pessoal'!$V$7:$V$106&lt;=AR$1,1,0))*INDIRECT(CONCATENATE("'Gastos com Pessoal'!",$CD45)))
+SUM((AR$1&gt;='Gastos com Pessoal'!$E$113:$E$122)*(AR$1&lt;='Gastos com Pessoal'!$F$113:$F$122)*(IF('Gastos com Pessoal'!$V$113:$V$122&lt;=AR$1,1,0))*INDIRECT(CONCATENATE("'Gastos com Pessoal'!",$CE45)))
+SUM((AR$1&gt;='Gastos com Pessoal'!$E$7:$E$106)*(AR$1&lt;='Gastos com Pessoal'!$F$7:$F$106)*(IF('Gastos com Pessoal'!$AA$7:$AA$106&lt;=AR$1,1,0))*INDIRECT(CONCATENATE("'Gastos com Pessoal'!",$CF45)))
+SUM((AR$1&gt;='Gastos com Pessoal'!$E$113:$E$122)*(AR$1&lt;='Gastos com Pessoal'!$F$113:$F$122)*(IF('Gastos com Pessoal'!$AA$113:$AA$122&lt;=AR$1,1,0))*INDIRECT(CONCATENATE("'Gastos com Pessoal'!",$CG45)))</f>
        <v>17742.515199999998</v>
      </c>
      <c r="AS45" s="147">
        <f t="array" aca="1" ref="AS45" ca="1">SUM((AS$1&gt;='Gastos com Pessoal'!$E$7:$E$106)*(AS$1&lt;='Gastos com Pessoal'!$F$7:$F$106)*INDIRECT(CONCATENATE("'Encargos e Benefícios'!",$BV45)))
+SUM((AS$1&gt;='Gastos com Pessoal'!$E$113:$E$122)*(AS$1&lt;='Gastos com Pessoal'!$F$113:$F$122)*INDIRECT(CONCATENATE("'Encargos e Benefícios'!",$BW45)))
+SUM((AS$1&gt;='Gastos com Pessoal'!$E$7:$E$106)*(AS$1&lt;='Gastos com Pessoal'!$F$7:$F$106)*(IF('Gastos com Pessoal'!$G$7:$G$106&lt;=AS$1,1,0))*INDIRECT(CONCATENATE("'Gastos com Pessoal'!",$BX45)))
+SUM((AS$1&gt;='Gastos com Pessoal'!$E$113:$E$122)*(AS$1&lt;='Gastos com Pessoal'!$F$113:$F$122)*(IF('Gastos com Pessoal'!$G$113:$G$122&lt;=AS$1,1,0))*INDIRECT(CONCATENATE("'Gastos com Pessoal'!",$BY45)))
+SUM((AS$1&gt;='Gastos com Pessoal'!$E$7:$E$106)*(AS$1&lt;='Gastos com Pessoal'!$F$7:$F$106)*(IF('Gastos com Pessoal'!$L$7:$L$106&lt;=AS$1,1,0))*INDIRECT(CONCATENATE("'Gastos com Pessoal'!",$BZ45)))
+SUM((AS$1&gt;='Gastos com Pessoal'!$E$113:$E$122)*(AS$1&lt;='Gastos com Pessoal'!$F$113:$F$122)*(IF('Gastos com Pessoal'!$L$113:$L$122&lt;=AS$1,1,0))*INDIRECT(CONCATENATE("'Gastos com Pessoal'!",$CA45)))
+SUM((AS$1&gt;='Gastos com Pessoal'!$E$7:$E$106)*(AS$1&lt;='Gastos com Pessoal'!$F$7:$F$106)*(IF('Gastos com Pessoal'!$Q$7:$Q$106&lt;=AS$1,1,0))*INDIRECT(CONCATENATE("'Gastos com Pessoal'!",$CB45)))
+SUM((AS$1&gt;='Gastos com Pessoal'!$E$113:$E$122)*(AS$1&lt;='Gastos com Pessoal'!$F$113:$F$122)*(IF('Gastos com Pessoal'!$Q$113:$Q$122&lt;=AS$1,1,0))*INDIRECT(CONCATENATE("'Gastos com Pessoal'!",$CC45)))
+SUM((AS$1&gt;='Gastos com Pessoal'!$E$7:$E$106)*(AS$1&lt;='Gastos com Pessoal'!$F$7:$F$106)*(IF('Gastos com Pessoal'!$V$7:$V$106&lt;=AS$1,1,0))*INDIRECT(CONCATENATE("'Gastos com Pessoal'!",$CD45)))
+SUM((AS$1&gt;='Gastos com Pessoal'!$E$113:$E$122)*(AS$1&lt;='Gastos com Pessoal'!$F$113:$F$122)*(IF('Gastos com Pessoal'!$V$113:$V$122&lt;=AS$1,1,0))*INDIRECT(CONCATENATE("'Gastos com Pessoal'!",$CE45)))
+SUM((AS$1&gt;='Gastos com Pessoal'!$E$7:$E$106)*(AS$1&lt;='Gastos com Pessoal'!$F$7:$F$106)*(IF('Gastos com Pessoal'!$AA$7:$AA$106&lt;=AS$1,1,0))*INDIRECT(CONCATENATE("'Gastos com Pessoal'!",$CF45)))
+SUM((AS$1&gt;='Gastos com Pessoal'!$E$113:$E$122)*(AS$1&lt;='Gastos com Pessoal'!$F$113:$F$122)*(IF('Gastos com Pessoal'!$AA$113:$AA$122&lt;=AS$1,1,0))*INDIRECT(CONCATENATE("'Gastos com Pessoal'!",$CG45)))</f>
        <v>17742.515199999998</v>
      </c>
      <c r="AT45" s="147">
        <f t="array" aca="1" ref="AT45" ca="1">SUM((AT$1&gt;='Gastos com Pessoal'!$E$7:$E$106)*(AT$1&lt;='Gastos com Pessoal'!$F$7:$F$106)*INDIRECT(CONCATENATE("'Encargos e Benefícios'!",$BV45)))
+SUM((AT$1&gt;='Gastos com Pessoal'!$E$113:$E$122)*(AT$1&lt;='Gastos com Pessoal'!$F$113:$F$122)*INDIRECT(CONCATENATE("'Encargos e Benefícios'!",$BW45)))
+SUM((AT$1&gt;='Gastos com Pessoal'!$E$7:$E$106)*(AT$1&lt;='Gastos com Pessoal'!$F$7:$F$106)*(IF('Gastos com Pessoal'!$G$7:$G$106&lt;=AT$1,1,0))*INDIRECT(CONCATENATE("'Gastos com Pessoal'!",$BX45)))
+SUM((AT$1&gt;='Gastos com Pessoal'!$E$113:$E$122)*(AT$1&lt;='Gastos com Pessoal'!$F$113:$F$122)*(IF('Gastos com Pessoal'!$G$113:$G$122&lt;=AT$1,1,0))*INDIRECT(CONCATENATE("'Gastos com Pessoal'!",$BY45)))
+SUM((AT$1&gt;='Gastos com Pessoal'!$E$7:$E$106)*(AT$1&lt;='Gastos com Pessoal'!$F$7:$F$106)*(IF('Gastos com Pessoal'!$L$7:$L$106&lt;=AT$1,1,0))*INDIRECT(CONCATENATE("'Gastos com Pessoal'!",$BZ45)))
+SUM((AT$1&gt;='Gastos com Pessoal'!$E$113:$E$122)*(AT$1&lt;='Gastos com Pessoal'!$F$113:$F$122)*(IF('Gastos com Pessoal'!$L$113:$L$122&lt;=AT$1,1,0))*INDIRECT(CONCATENATE("'Gastos com Pessoal'!",$CA45)))
+SUM((AT$1&gt;='Gastos com Pessoal'!$E$7:$E$106)*(AT$1&lt;='Gastos com Pessoal'!$F$7:$F$106)*(IF('Gastos com Pessoal'!$Q$7:$Q$106&lt;=AT$1,1,0))*INDIRECT(CONCATENATE("'Gastos com Pessoal'!",$CB45)))
+SUM((AT$1&gt;='Gastos com Pessoal'!$E$113:$E$122)*(AT$1&lt;='Gastos com Pessoal'!$F$113:$F$122)*(IF('Gastos com Pessoal'!$Q$113:$Q$122&lt;=AT$1,1,0))*INDIRECT(CONCATENATE("'Gastos com Pessoal'!",$CC45)))
+SUM((AT$1&gt;='Gastos com Pessoal'!$E$7:$E$106)*(AT$1&lt;='Gastos com Pessoal'!$F$7:$F$106)*(IF('Gastos com Pessoal'!$V$7:$V$106&lt;=AT$1,1,0))*INDIRECT(CONCATENATE("'Gastos com Pessoal'!",$CD45)))
+SUM((AT$1&gt;='Gastos com Pessoal'!$E$113:$E$122)*(AT$1&lt;='Gastos com Pessoal'!$F$113:$F$122)*(IF('Gastos com Pessoal'!$V$113:$V$122&lt;=AT$1,1,0))*INDIRECT(CONCATENATE("'Gastos com Pessoal'!",$CE45)))
+SUM((AT$1&gt;='Gastos com Pessoal'!$E$7:$E$106)*(AT$1&lt;='Gastos com Pessoal'!$F$7:$F$106)*(IF('Gastos com Pessoal'!$AA$7:$AA$106&lt;=AT$1,1,0))*INDIRECT(CONCATENATE("'Gastos com Pessoal'!",$CF45)))
+SUM((AT$1&gt;='Gastos com Pessoal'!$E$113:$E$122)*(AT$1&lt;='Gastos com Pessoal'!$F$113:$F$122)*(IF('Gastos com Pessoal'!$AA$113:$AA$122&lt;=AT$1,1,0))*INDIRECT(CONCATENATE("'Gastos com Pessoal'!",$CG45)))</f>
        <v>20639.066112</v>
      </c>
      <c r="AU45" s="147">
        <f t="array" aca="1" ref="AU45" ca="1">SUM((AU$1&gt;='Gastos com Pessoal'!$E$7:$E$106)*(AU$1&lt;='Gastos com Pessoal'!$F$7:$F$106)*INDIRECT(CONCATENATE("'Encargos e Benefícios'!",$BV45)))
+SUM((AU$1&gt;='Gastos com Pessoal'!$E$113:$E$122)*(AU$1&lt;='Gastos com Pessoal'!$F$113:$F$122)*INDIRECT(CONCATENATE("'Encargos e Benefícios'!",$BW45)))
+SUM((AU$1&gt;='Gastos com Pessoal'!$E$7:$E$106)*(AU$1&lt;='Gastos com Pessoal'!$F$7:$F$106)*(IF('Gastos com Pessoal'!$G$7:$G$106&lt;=AU$1,1,0))*INDIRECT(CONCATENATE("'Gastos com Pessoal'!",$BX45)))
+SUM((AU$1&gt;='Gastos com Pessoal'!$E$113:$E$122)*(AU$1&lt;='Gastos com Pessoal'!$F$113:$F$122)*(IF('Gastos com Pessoal'!$G$113:$G$122&lt;=AU$1,1,0))*INDIRECT(CONCATENATE("'Gastos com Pessoal'!",$BY45)))
+SUM((AU$1&gt;='Gastos com Pessoal'!$E$7:$E$106)*(AU$1&lt;='Gastos com Pessoal'!$F$7:$F$106)*(IF('Gastos com Pessoal'!$L$7:$L$106&lt;=AU$1,1,0))*INDIRECT(CONCATENATE("'Gastos com Pessoal'!",$BZ45)))
+SUM((AU$1&gt;='Gastos com Pessoal'!$E$113:$E$122)*(AU$1&lt;='Gastos com Pessoal'!$F$113:$F$122)*(IF('Gastos com Pessoal'!$L$113:$L$122&lt;=AU$1,1,0))*INDIRECT(CONCATENATE("'Gastos com Pessoal'!",$CA45)))
+SUM((AU$1&gt;='Gastos com Pessoal'!$E$7:$E$106)*(AU$1&lt;='Gastos com Pessoal'!$F$7:$F$106)*(IF('Gastos com Pessoal'!$Q$7:$Q$106&lt;=AU$1,1,0))*INDIRECT(CONCATENATE("'Gastos com Pessoal'!",$CB45)))
+SUM((AU$1&gt;='Gastos com Pessoal'!$E$113:$E$122)*(AU$1&lt;='Gastos com Pessoal'!$F$113:$F$122)*(IF('Gastos com Pessoal'!$Q$113:$Q$122&lt;=AU$1,1,0))*INDIRECT(CONCATENATE("'Gastos com Pessoal'!",$CC45)))
+SUM((AU$1&gt;='Gastos com Pessoal'!$E$7:$E$106)*(AU$1&lt;='Gastos com Pessoal'!$F$7:$F$106)*(IF('Gastos com Pessoal'!$V$7:$V$106&lt;=AU$1,1,0))*INDIRECT(CONCATENATE("'Gastos com Pessoal'!",$CD45)))
+SUM((AU$1&gt;='Gastos com Pessoal'!$E$113:$E$122)*(AU$1&lt;='Gastos com Pessoal'!$F$113:$F$122)*(IF('Gastos com Pessoal'!$V$113:$V$122&lt;=AU$1,1,0))*INDIRECT(CONCATENATE("'Gastos com Pessoal'!",$CE45)))
+SUM((AU$1&gt;='Gastos com Pessoal'!$E$7:$E$106)*(AU$1&lt;='Gastos com Pessoal'!$F$7:$F$106)*(IF('Gastos com Pessoal'!$AA$7:$AA$106&lt;=AU$1,1,0))*INDIRECT(CONCATENATE("'Gastos com Pessoal'!",$CF45)))
+SUM((AU$1&gt;='Gastos com Pessoal'!$E$113:$E$122)*(AU$1&lt;='Gastos com Pessoal'!$F$113:$F$122)*(IF('Gastos com Pessoal'!$AA$113:$AA$122&lt;=AU$1,1,0))*INDIRECT(CONCATENATE("'Gastos com Pessoal'!",$CG45)))</f>
        <v>20639.066112</v>
      </c>
      <c r="AV45" s="147">
        <f t="array" aca="1" ref="AV45" ca="1">SUM((AV$1&gt;='Gastos com Pessoal'!$E$7:$E$106)*(AV$1&lt;='Gastos com Pessoal'!$F$7:$F$106)*INDIRECT(CONCATENATE("'Encargos e Benefícios'!",$BV45)))
+SUM((AV$1&gt;='Gastos com Pessoal'!$E$113:$E$122)*(AV$1&lt;='Gastos com Pessoal'!$F$113:$F$122)*INDIRECT(CONCATENATE("'Encargos e Benefícios'!",$BW45)))
+SUM((AV$1&gt;='Gastos com Pessoal'!$E$7:$E$106)*(AV$1&lt;='Gastos com Pessoal'!$F$7:$F$106)*(IF('Gastos com Pessoal'!$G$7:$G$106&lt;=AV$1,1,0))*INDIRECT(CONCATENATE("'Gastos com Pessoal'!",$BX45)))
+SUM((AV$1&gt;='Gastos com Pessoal'!$E$113:$E$122)*(AV$1&lt;='Gastos com Pessoal'!$F$113:$F$122)*(IF('Gastos com Pessoal'!$G$113:$G$122&lt;=AV$1,1,0))*INDIRECT(CONCATENATE("'Gastos com Pessoal'!",$BY45)))
+SUM((AV$1&gt;='Gastos com Pessoal'!$E$7:$E$106)*(AV$1&lt;='Gastos com Pessoal'!$F$7:$F$106)*(IF('Gastos com Pessoal'!$L$7:$L$106&lt;=AV$1,1,0))*INDIRECT(CONCATENATE("'Gastos com Pessoal'!",$BZ45)))
+SUM((AV$1&gt;='Gastos com Pessoal'!$E$113:$E$122)*(AV$1&lt;='Gastos com Pessoal'!$F$113:$F$122)*(IF('Gastos com Pessoal'!$L$113:$L$122&lt;=AV$1,1,0))*INDIRECT(CONCATENATE("'Gastos com Pessoal'!",$CA45)))
+SUM((AV$1&gt;='Gastos com Pessoal'!$E$7:$E$106)*(AV$1&lt;='Gastos com Pessoal'!$F$7:$F$106)*(IF('Gastos com Pessoal'!$Q$7:$Q$106&lt;=AV$1,1,0))*INDIRECT(CONCATENATE("'Gastos com Pessoal'!",$CB45)))
+SUM((AV$1&gt;='Gastos com Pessoal'!$E$113:$E$122)*(AV$1&lt;='Gastos com Pessoal'!$F$113:$F$122)*(IF('Gastos com Pessoal'!$Q$113:$Q$122&lt;=AV$1,1,0))*INDIRECT(CONCATENATE("'Gastos com Pessoal'!",$CC45)))
+SUM((AV$1&gt;='Gastos com Pessoal'!$E$7:$E$106)*(AV$1&lt;='Gastos com Pessoal'!$F$7:$F$106)*(IF('Gastos com Pessoal'!$V$7:$V$106&lt;=AV$1,1,0))*INDIRECT(CONCATENATE("'Gastos com Pessoal'!",$CD45)))
+SUM((AV$1&gt;='Gastos com Pessoal'!$E$113:$E$122)*(AV$1&lt;='Gastos com Pessoal'!$F$113:$F$122)*(IF('Gastos com Pessoal'!$V$113:$V$122&lt;=AV$1,1,0))*INDIRECT(CONCATENATE("'Gastos com Pessoal'!",$CE45)))
+SUM((AV$1&gt;='Gastos com Pessoal'!$E$7:$E$106)*(AV$1&lt;='Gastos com Pessoal'!$F$7:$F$106)*(IF('Gastos com Pessoal'!$AA$7:$AA$106&lt;=AV$1,1,0))*INDIRECT(CONCATENATE("'Gastos com Pessoal'!",$CF45)))
+SUM((AV$1&gt;='Gastos com Pessoal'!$E$113:$E$122)*(AV$1&lt;='Gastos com Pessoal'!$F$113:$F$122)*(IF('Gastos com Pessoal'!$AA$113:$AA$122&lt;=AV$1,1,0))*INDIRECT(CONCATENATE("'Gastos com Pessoal'!",$CG45)))</f>
        <v>20639.066112</v>
      </c>
      <c r="AW45" s="147">
        <f t="array" aca="1" ref="AW45" ca="1">SUM((AW$1&gt;='Gastos com Pessoal'!$E$7:$E$106)*(AW$1&lt;='Gastos com Pessoal'!$F$7:$F$106)*INDIRECT(CONCATENATE("'Encargos e Benefícios'!",$BV45)))
+SUM((AW$1&gt;='Gastos com Pessoal'!$E$113:$E$122)*(AW$1&lt;='Gastos com Pessoal'!$F$113:$F$122)*INDIRECT(CONCATENATE("'Encargos e Benefícios'!",$BW45)))
+SUM((AW$1&gt;='Gastos com Pessoal'!$E$7:$E$106)*(AW$1&lt;='Gastos com Pessoal'!$F$7:$F$106)*(IF('Gastos com Pessoal'!$G$7:$G$106&lt;=AW$1,1,0))*INDIRECT(CONCATENATE("'Gastos com Pessoal'!",$BX45)))
+SUM((AW$1&gt;='Gastos com Pessoal'!$E$113:$E$122)*(AW$1&lt;='Gastos com Pessoal'!$F$113:$F$122)*(IF('Gastos com Pessoal'!$G$113:$G$122&lt;=AW$1,1,0))*INDIRECT(CONCATENATE("'Gastos com Pessoal'!",$BY45)))
+SUM((AW$1&gt;='Gastos com Pessoal'!$E$7:$E$106)*(AW$1&lt;='Gastos com Pessoal'!$F$7:$F$106)*(IF('Gastos com Pessoal'!$L$7:$L$106&lt;=AW$1,1,0))*INDIRECT(CONCATENATE("'Gastos com Pessoal'!",$BZ45)))
+SUM((AW$1&gt;='Gastos com Pessoal'!$E$113:$E$122)*(AW$1&lt;='Gastos com Pessoal'!$F$113:$F$122)*(IF('Gastos com Pessoal'!$L$113:$L$122&lt;=AW$1,1,0))*INDIRECT(CONCATENATE("'Gastos com Pessoal'!",$CA45)))
+SUM((AW$1&gt;='Gastos com Pessoal'!$E$7:$E$106)*(AW$1&lt;='Gastos com Pessoal'!$F$7:$F$106)*(IF('Gastos com Pessoal'!$Q$7:$Q$106&lt;=AW$1,1,0))*INDIRECT(CONCATENATE("'Gastos com Pessoal'!",$CB45)))
+SUM((AW$1&gt;='Gastos com Pessoal'!$E$113:$E$122)*(AW$1&lt;='Gastos com Pessoal'!$F$113:$F$122)*(IF('Gastos com Pessoal'!$Q$113:$Q$122&lt;=AW$1,1,0))*INDIRECT(CONCATENATE("'Gastos com Pessoal'!",$CC45)))
+SUM((AW$1&gt;='Gastos com Pessoal'!$E$7:$E$106)*(AW$1&lt;='Gastos com Pessoal'!$F$7:$F$106)*(IF('Gastos com Pessoal'!$V$7:$V$106&lt;=AW$1,1,0))*INDIRECT(CONCATENATE("'Gastos com Pessoal'!",$CD45)))
+SUM((AW$1&gt;='Gastos com Pessoal'!$E$113:$E$122)*(AW$1&lt;='Gastos com Pessoal'!$F$113:$F$122)*(IF('Gastos com Pessoal'!$V$113:$V$122&lt;=AW$1,1,0))*INDIRECT(CONCATENATE("'Gastos com Pessoal'!",$CE45)))
+SUM((AW$1&gt;='Gastos com Pessoal'!$E$7:$E$106)*(AW$1&lt;='Gastos com Pessoal'!$F$7:$F$106)*(IF('Gastos com Pessoal'!$AA$7:$AA$106&lt;=AW$1,1,0))*INDIRECT(CONCATENATE("'Gastos com Pessoal'!",$CF45)))
+SUM((AW$1&gt;='Gastos com Pessoal'!$E$113:$E$122)*(AW$1&lt;='Gastos com Pessoal'!$F$113:$F$122)*(IF('Gastos com Pessoal'!$AA$113:$AA$122&lt;=AW$1,1,0))*INDIRECT(CONCATENATE("'Gastos com Pessoal'!",$CG45)))</f>
        <v>20639.066112</v>
      </c>
      <c r="AX45" s="147">
        <f t="array" aca="1" ref="AX45" ca="1">SUM((AX$1&gt;='Gastos com Pessoal'!$E$7:$E$106)*(AX$1&lt;='Gastos com Pessoal'!$F$7:$F$106)*INDIRECT(CONCATENATE("'Encargos e Benefícios'!",$BV45)))
+SUM((AX$1&gt;='Gastos com Pessoal'!$E$113:$E$122)*(AX$1&lt;='Gastos com Pessoal'!$F$113:$F$122)*INDIRECT(CONCATENATE("'Encargos e Benefícios'!",$BW45)))
+SUM((AX$1&gt;='Gastos com Pessoal'!$E$7:$E$106)*(AX$1&lt;='Gastos com Pessoal'!$F$7:$F$106)*(IF('Gastos com Pessoal'!$G$7:$G$106&lt;=AX$1,1,0))*INDIRECT(CONCATENATE("'Gastos com Pessoal'!",$BX45)))
+SUM((AX$1&gt;='Gastos com Pessoal'!$E$113:$E$122)*(AX$1&lt;='Gastos com Pessoal'!$F$113:$F$122)*(IF('Gastos com Pessoal'!$G$113:$G$122&lt;=AX$1,1,0))*INDIRECT(CONCATENATE("'Gastos com Pessoal'!",$BY45)))
+SUM((AX$1&gt;='Gastos com Pessoal'!$E$7:$E$106)*(AX$1&lt;='Gastos com Pessoal'!$F$7:$F$106)*(IF('Gastos com Pessoal'!$L$7:$L$106&lt;=AX$1,1,0))*INDIRECT(CONCATENATE("'Gastos com Pessoal'!",$BZ45)))
+SUM((AX$1&gt;='Gastos com Pessoal'!$E$113:$E$122)*(AX$1&lt;='Gastos com Pessoal'!$F$113:$F$122)*(IF('Gastos com Pessoal'!$L$113:$L$122&lt;=AX$1,1,0))*INDIRECT(CONCATENATE("'Gastos com Pessoal'!",$CA45)))
+SUM((AX$1&gt;='Gastos com Pessoal'!$E$7:$E$106)*(AX$1&lt;='Gastos com Pessoal'!$F$7:$F$106)*(IF('Gastos com Pessoal'!$Q$7:$Q$106&lt;=AX$1,1,0))*INDIRECT(CONCATENATE("'Gastos com Pessoal'!",$CB45)))
+SUM((AX$1&gt;='Gastos com Pessoal'!$E$113:$E$122)*(AX$1&lt;='Gastos com Pessoal'!$F$113:$F$122)*(IF('Gastos com Pessoal'!$Q$113:$Q$122&lt;=AX$1,1,0))*INDIRECT(CONCATENATE("'Gastos com Pessoal'!",$CC45)))
+SUM((AX$1&gt;='Gastos com Pessoal'!$E$7:$E$106)*(AX$1&lt;='Gastos com Pessoal'!$F$7:$F$106)*(IF('Gastos com Pessoal'!$V$7:$V$106&lt;=AX$1,1,0))*INDIRECT(CONCATENATE("'Gastos com Pessoal'!",$CD45)))
+SUM((AX$1&gt;='Gastos com Pessoal'!$E$113:$E$122)*(AX$1&lt;='Gastos com Pessoal'!$F$113:$F$122)*(IF('Gastos com Pessoal'!$V$113:$V$122&lt;=AX$1,1,0))*INDIRECT(CONCATENATE("'Gastos com Pessoal'!",$CE45)))
+SUM((AX$1&gt;='Gastos com Pessoal'!$E$7:$E$106)*(AX$1&lt;='Gastos com Pessoal'!$F$7:$F$106)*(IF('Gastos com Pessoal'!$AA$7:$AA$106&lt;=AX$1,1,0))*INDIRECT(CONCATENATE("'Gastos com Pessoal'!",$CF45)))
+SUM((AX$1&gt;='Gastos com Pessoal'!$E$113:$E$122)*(AX$1&lt;='Gastos com Pessoal'!$F$113:$F$122)*(IF('Gastos com Pessoal'!$AA$113:$AA$122&lt;=AX$1,1,0))*INDIRECT(CONCATENATE("'Gastos com Pessoal'!",$CG45)))</f>
        <v>20639.066112</v>
      </c>
      <c r="AY45" s="147">
        <f t="array" aca="1" ref="AY45" ca="1">SUM((AY$1&gt;='Gastos com Pessoal'!$E$7:$E$106)*(AY$1&lt;='Gastos com Pessoal'!$F$7:$F$106)*INDIRECT(CONCATENATE("'Encargos e Benefícios'!",$BV45)))
+SUM((AY$1&gt;='Gastos com Pessoal'!$E$113:$E$122)*(AY$1&lt;='Gastos com Pessoal'!$F$113:$F$122)*INDIRECT(CONCATENATE("'Encargos e Benefícios'!",$BW45)))
+SUM((AY$1&gt;='Gastos com Pessoal'!$E$7:$E$106)*(AY$1&lt;='Gastos com Pessoal'!$F$7:$F$106)*(IF('Gastos com Pessoal'!$G$7:$G$106&lt;=AY$1,1,0))*INDIRECT(CONCATENATE("'Gastos com Pessoal'!",$BX45)))
+SUM((AY$1&gt;='Gastos com Pessoal'!$E$113:$E$122)*(AY$1&lt;='Gastos com Pessoal'!$F$113:$F$122)*(IF('Gastos com Pessoal'!$G$113:$G$122&lt;=AY$1,1,0))*INDIRECT(CONCATENATE("'Gastos com Pessoal'!",$BY45)))
+SUM((AY$1&gt;='Gastos com Pessoal'!$E$7:$E$106)*(AY$1&lt;='Gastos com Pessoal'!$F$7:$F$106)*(IF('Gastos com Pessoal'!$L$7:$L$106&lt;=AY$1,1,0))*INDIRECT(CONCATENATE("'Gastos com Pessoal'!",$BZ45)))
+SUM((AY$1&gt;='Gastos com Pessoal'!$E$113:$E$122)*(AY$1&lt;='Gastos com Pessoal'!$F$113:$F$122)*(IF('Gastos com Pessoal'!$L$113:$L$122&lt;=AY$1,1,0))*INDIRECT(CONCATENATE("'Gastos com Pessoal'!",$CA45)))
+SUM((AY$1&gt;='Gastos com Pessoal'!$E$7:$E$106)*(AY$1&lt;='Gastos com Pessoal'!$F$7:$F$106)*(IF('Gastos com Pessoal'!$Q$7:$Q$106&lt;=AY$1,1,0))*INDIRECT(CONCATENATE("'Gastos com Pessoal'!",$CB45)))
+SUM((AY$1&gt;='Gastos com Pessoal'!$E$113:$E$122)*(AY$1&lt;='Gastos com Pessoal'!$F$113:$F$122)*(IF('Gastos com Pessoal'!$Q$113:$Q$122&lt;=AY$1,1,0))*INDIRECT(CONCATENATE("'Gastos com Pessoal'!",$CC45)))
+SUM((AY$1&gt;='Gastos com Pessoal'!$E$7:$E$106)*(AY$1&lt;='Gastos com Pessoal'!$F$7:$F$106)*(IF('Gastos com Pessoal'!$V$7:$V$106&lt;=AY$1,1,0))*INDIRECT(CONCATENATE("'Gastos com Pessoal'!",$CD45)))
+SUM((AY$1&gt;='Gastos com Pessoal'!$E$113:$E$122)*(AY$1&lt;='Gastos com Pessoal'!$F$113:$F$122)*(IF('Gastos com Pessoal'!$V$113:$V$122&lt;=AY$1,1,0))*INDIRECT(CONCATENATE("'Gastos com Pessoal'!",$CE45)))
+SUM((AY$1&gt;='Gastos com Pessoal'!$E$7:$E$106)*(AY$1&lt;='Gastos com Pessoal'!$F$7:$F$106)*(IF('Gastos com Pessoal'!$AA$7:$AA$106&lt;=AY$1,1,0))*INDIRECT(CONCATENATE("'Gastos com Pessoal'!",$CF45)))
+SUM((AY$1&gt;='Gastos com Pessoal'!$E$113:$E$122)*(AY$1&lt;='Gastos com Pessoal'!$F$113:$F$122)*(IF('Gastos com Pessoal'!$AA$113:$AA$122&lt;=AY$1,1,0))*INDIRECT(CONCATENATE("'Gastos com Pessoal'!",$CG45)))</f>
        <v>0</v>
      </c>
      <c r="AZ45" s="147">
        <f t="array" aca="1" ref="AZ45" ca="1">SUM((AZ$1&gt;='Gastos com Pessoal'!$E$7:$E$106)*(AZ$1&lt;='Gastos com Pessoal'!$F$7:$F$106)*INDIRECT(CONCATENATE("'Encargos e Benefícios'!",$BV45)))
+SUM((AZ$1&gt;='Gastos com Pessoal'!$E$113:$E$122)*(AZ$1&lt;='Gastos com Pessoal'!$F$113:$F$122)*INDIRECT(CONCATENATE("'Encargos e Benefícios'!",$BW45)))
+SUM((AZ$1&gt;='Gastos com Pessoal'!$E$7:$E$106)*(AZ$1&lt;='Gastos com Pessoal'!$F$7:$F$106)*(IF('Gastos com Pessoal'!$G$7:$G$106&lt;=AZ$1,1,0))*INDIRECT(CONCATENATE("'Gastos com Pessoal'!",$BX45)))
+SUM((AZ$1&gt;='Gastos com Pessoal'!$E$113:$E$122)*(AZ$1&lt;='Gastos com Pessoal'!$F$113:$F$122)*(IF('Gastos com Pessoal'!$G$113:$G$122&lt;=AZ$1,1,0))*INDIRECT(CONCATENATE("'Gastos com Pessoal'!",$BY45)))
+SUM((AZ$1&gt;='Gastos com Pessoal'!$E$7:$E$106)*(AZ$1&lt;='Gastos com Pessoal'!$F$7:$F$106)*(IF('Gastos com Pessoal'!$L$7:$L$106&lt;=AZ$1,1,0))*INDIRECT(CONCATENATE("'Gastos com Pessoal'!",$BZ45)))
+SUM((AZ$1&gt;='Gastos com Pessoal'!$E$113:$E$122)*(AZ$1&lt;='Gastos com Pessoal'!$F$113:$F$122)*(IF('Gastos com Pessoal'!$L$113:$L$122&lt;=AZ$1,1,0))*INDIRECT(CONCATENATE("'Gastos com Pessoal'!",$CA45)))
+SUM((AZ$1&gt;='Gastos com Pessoal'!$E$7:$E$106)*(AZ$1&lt;='Gastos com Pessoal'!$F$7:$F$106)*(IF('Gastos com Pessoal'!$Q$7:$Q$106&lt;=AZ$1,1,0))*INDIRECT(CONCATENATE("'Gastos com Pessoal'!",$CB45)))
+SUM((AZ$1&gt;='Gastos com Pessoal'!$E$113:$E$122)*(AZ$1&lt;='Gastos com Pessoal'!$F$113:$F$122)*(IF('Gastos com Pessoal'!$Q$113:$Q$122&lt;=AZ$1,1,0))*INDIRECT(CONCATENATE("'Gastos com Pessoal'!",$CC45)))
+SUM((AZ$1&gt;='Gastos com Pessoal'!$E$7:$E$106)*(AZ$1&lt;='Gastos com Pessoal'!$F$7:$F$106)*(IF('Gastos com Pessoal'!$V$7:$V$106&lt;=AZ$1,1,0))*INDIRECT(CONCATENATE("'Gastos com Pessoal'!",$CD45)))
+SUM((AZ$1&gt;='Gastos com Pessoal'!$E$113:$E$122)*(AZ$1&lt;='Gastos com Pessoal'!$F$113:$F$122)*(IF('Gastos com Pessoal'!$V$113:$V$122&lt;=AZ$1,1,0))*INDIRECT(CONCATENATE("'Gastos com Pessoal'!",$CE45)))
+SUM((AZ$1&gt;='Gastos com Pessoal'!$E$7:$E$106)*(AZ$1&lt;='Gastos com Pessoal'!$F$7:$F$106)*(IF('Gastos com Pessoal'!$AA$7:$AA$106&lt;=AZ$1,1,0))*INDIRECT(CONCATENATE("'Gastos com Pessoal'!",$CF45)))
+SUM((AZ$1&gt;='Gastos com Pessoal'!$E$113:$E$122)*(AZ$1&lt;='Gastos com Pessoal'!$F$113:$F$122)*(IF('Gastos com Pessoal'!$AA$113:$AA$122&lt;=AZ$1,1,0))*INDIRECT(CONCATENATE("'Gastos com Pessoal'!",$CG45)))</f>
        <v>0</v>
      </c>
      <c r="BA45" s="147">
        <f t="array" aca="1" ref="BA45" ca="1">SUM((BA$1&gt;='Gastos com Pessoal'!$E$7:$E$106)*(BA$1&lt;='Gastos com Pessoal'!$F$7:$F$106)*INDIRECT(CONCATENATE("'Encargos e Benefícios'!",$BV45)))
+SUM((BA$1&gt;='Gastos com Pessoal'!$E$113:$E$122)*(BA$1&lt;='Gastos com Pessoal'!$F$113:$F$122)*INDIRECT(CONCATENATE("'Encargos e Benefícios'!",$BW45)))
+SUM((BA$1&gt;='Gastos com Pessoal'!$E$7:$E$106)*(BA$1&lt;='Gastos com Pessoal'!$F$7:$F$106)*(IF('Gastos com Pessoal'!$G$7:$G$106&lt;=BA$1,1,0))*INDIRECT(CONCATENATE("'Gastos com Pessoal'!",$BX45)))
+SUM((BA$1&gt;='Gastos com Pessoal'!$E$113:$E$122)*(BA$1&lt;='Gastos com Pessoal'!$F$113:$F$122)*(IF('Gastos com Pessoal'!$G$113:$G$122&lt;=BA$1,1,0))*INDIRECT(CONCATENATE("'Gastos com Pessoal'!",$BY45)))
+SUM((BA$1&gt;='Gastos com Pessoal'!$E$7:$E$106)*(BA$1&lt;='Gastos com Pessoal'!$F$7:$F$106)*(IF('Gastos com Pessoal'!$L$7:$L$106&lt;=BA$1,1,0))*INDIRECT(CONCATENATE("'Gastos com Pessoal'!",$BZ45)))
+SUM((BA$1&gt;='Gastos com Pessoal'!$E$113:$E$122)*(BA$1&lt;='Gastos com Pessoal'!$F$113:$F$122)*(IF('Gastos com Pessoal'!$L$113:$L$122&lt;=BA$1,1,0))*INDIRECT(CONCATENATE("'Gastos com Pessoal'!",$CA45)))
+SUM((BA$1&gt;='Gastos com Pessoal'!$E$7:$E$106)*(BA$1&lt;='Gastos com Pessoal'!$F$7:$F$106)*(IF('Gastos com Pessoal'!$Q$7:$Q$106&lt;=BA$1,1,0))*INDIRECT(CONCATENATE("'Gastos com Pessoal'!",$CB45)))
+SUM((BA$1&gt;='Gastos com Pessoal'!$E$113:$E$122)*(BA$1&lt;='Gastos com Pessoal'!$F$113:$F$122)*(IF('Gastos com Pessoal'!$Q$113:$Q$122&lt;=BA$1,1,0))*INDIRECT(CONCATENATE("'Gastos com Pessoal'!",$CC45)))
+SUM((BA$1&gt;='Gastos com Pessoal'!$E$7:$E$106)*(BA$1&lt;='Gastos com Pessoal'!$F$7:$F$106)*(IF('Gastos com Pessoal'!$V$7:$V$106&lt;=BA$1,1,0))*INDIRECT(CONCATENATE("'Gastos com Pessoal'!",$CD45)))
+SUM((BA$1&gt;='Gastos com Pessoal'!$E$113:$E$122)*(BA$1&lt;='Gastos com Pessoal'!$F$113:$F$122)*(IF('Gastos com Pessoal'!$V$113:$V$122&lt;=BA$1,1,0))*INDIRECT(CONCATENATE("'Gastos com Pessoal'!",$CE45)))
+SUM((BA$1&gt;='Gastos com Pessoal'!$E$7:$E$106)*(BA$1&lt;='Gastos com Pessoal'!$F$7:$F$106)*(IF('Gastos com Pessoal'!$AA$7:$AA$106&lt;=BA$1,1,0))*INDIRECT(CONCATENATE("'Gastos com Pessoal'!",$CF45)))
+SUM((BA$1&gt;='Gastos com Pessoal'!$E$113:$E$122)*(BA$1&lt;='Gastos com Pessoal'!$F$113:$F$122)*(IF('Gastos com Pessoal'!$AA$113:$AA$122&lt;=BA$1,1,0))*INDIRECT(CONCATENATE("'Gastos com Pessoal'!",$CG45)))</f>
        <v>0</v>
      </c>
      <c r="BB45" s="147">
        <f t="array" aca="1" ref="BB45" ca="1">SUM((BB$1&gt;='Gastos com Pessoal'!$E$7:$E$106)*(BB$1&lt;='Gastos com Pessoal'!$F$7:$F$106)*INDIRECT(CONCATENATE("'Encargos e Benefícios'!",$BV45)))
+SUM((BB$1&gt;='Gastos com Pessoal'!$E$113:$E$122)*(BB$1&lt;='Gastos com Pessoal'!$F$113:$F$122)*INDIRECT(CONCATENATE("'Encargos e Benefícios'!",$BW45)))
+SUM((BB$1&gt;='Gastos com Pessoal'!$E$7:$E$106)*(BB$1&lt;='Gastos com Pessoal'!$F$7:$F$106)*(IF('Gastos com Pessoal'!$G$7:$G$106&lt;=BB$1,1,0))*INDIRECT(CONCATENATE("'Gastos com Pessoal'!",$BX45)))
+SUM((BB$1&gt;='Gastos com Pessoal'!$E$113:$E$122)*(BB$1&lt;='Gastos com Pessoal'!$F$113:$F$122)*(IF('Gastos com Pessoal'!$G$113:$G$122&lt;=BB$1,1,0))*INDIRECT(CONCATENATE("'Gastos com Pessoal'!",$BY45)))
+SUM((BB$1&gt;='Gastos com Pessoal'!$E$7:$E$106)*(BB$1&lt;='Gastos com Pessoal'!$F$7:$F$106)*(IF('Gastos com Pessoal'!$L$7:$L$106&lt;=BB$1,1,0))*INDIRECT(CONCATENATE("'Gastos com Pessoal'!",$BZ45)))
+SUM((BB$1&gt;='Gastos com Pessoal'!$E$113:$E$122)*(BB$1&lt;='Gastos com Pessoal'!$F$113:$F$122)*(IF('Gastos com Pessoal'!$L$113:$L$122&lt;=BB$1,1,0))*INDIRECT(CONCATENATE("'Gastos com Pessoal'!",$CA45)))
+SUM((BB$1&gt;='Gastos com Pessoal'!$E$7:$E$106)*(BB$1&lt;='Gastos com Pessoal'!$F$7:$F$106)*(IF('Gastos com Pessoal'!$Q$7:$Q$106&lt;=BB$1,1,0))*INDIRECT(CONCATENATE("'Gastos com Pessoal'!",$CB45)))
+SUM((BB$1&gt;='Gastos com Pessoal'!$E$113:$E$122)*(BB$1&lt;='Gastos com Pessoal'!$F$113:$F$122)*(IF('Gastos com Pessoal'!$Q$113:$Q$122&lt;=BB$1,1,0))*INDIRECT(CONCATENATE("'Gastos com Pessoal'!",$CC45)))
+SUM((BB$1&gt;='Gastos com Pessoal'!$E$7:$E$106)*(BB$1&lt;='Gastos com Pessoal'!$F$7:$F$106)*(IF('Gastos com Pessoal'!$V$7:$V$106&lt;=BB$1,1,0))*INDIRECT(CONCATENATE("'Gastos com Pessoal'!",$CD45)))
+SUM((BB$1&gt;='Gastos com Pessoal'!$E$113:$E$122)*(BB$1&lt;='Gastos com Pessoal'!$F$113:$F$122)*(IF('Gastos com Pessoal'!$V$113:$V$122&lt;=BB$1,1,0))*INDIRECT(CONCATENATE("'Gastos com Pessoal'!",$CE45)))
+SUM((BB$1&gt;='Gastos com Pessoal'!$E$7:$E$106)*(BB$1&lt;='Gastos com Pessoal'!$F$7:$F$106)*(IF('Gastos com Pessoal'!$AA$7:$AA$106&lt;=BB$1,1,0))*INDIRECT(CONCATENATE("'Gastos com Pessoal'!",$CF45)))
+SUM((BB$1&gt;='Gastos com Pessoal'!$E$113:$E$122)*(BB$1&lt;='Gastos com Pessoal'!$F$113:$F$122)*(IF('Gastos com Pessoal'!$AA$113:$AA$122&lt;=BB$1,1,0))*INDIRECT(CONCATENATE("'Gastos com Pessoal'!",$CG45)))</f>
        <v>0</v>
      </c>
      <c r="BC45" s="147">
        <f t="array" aca="1" ref="BC45" ca="1">SUM((BC$1&gt;='Gastos com Pessoal'!$E$7:$E$106)*(BC$1&lt;='Gastos com Pessoal'!$F$7:$F$106)*INDIRECT(CONCATENATE("'Encargos e Benefícios'!",$BV45)))
+SUM((BC$1&gt;='Gastos com Pessoal'!$E$113:$E$122)*(BC$1&lt;='Gastos com Pessoal'!$F$113:$F$122)*INDIRECT(CONCATENATE("'Encargos e Benefícios'!",$BW45)))
+SUM((BC$1&gt;='Gastos com Pessoal'!$E$7:$E$106)*(BC$1&lt;='Gastos com Pessoal'!$F$7:$F$106)*(IF('Gastos com Pessoal'!$G$7:$G$106&lt;=BC$1,1,0))*INDIRECT(CONCATENATE("'Gastos com Pessoal'!",$BX45)))
+SUM((BC$1&gt;='Gastos com Pessoal'!$E$113:$E$122)*(BC$1&lt;='Gastos com Pessoal'!$F$113:$F$122)*(IF('Gastos com Pessoal'!$G$113:$G$122&lt;=BC$1,1,0))*INDIRECT(CONCATENATE("'Gastos com Pessoal'!",$BY45)))
+SUM((BC$1&gt;='Gastos com Pessoal'!$E$7:$E$106)*(BC$1&lt;='Gastos com Pessoal'!$F$7:$F$106)*(IF('Gastos com Pessoal'!$L$7:$L$106&lt;=BC$1,1,0))*INDIRECT(CONCATENATE("'Gastos com Pessoal'!",$BZ45)))
+SUM((BC$1&gt;='Gastos com Pessoal'!$E$113:$E$122)*(BC$1&lt;='Gastos com Pessoal'!$F$113:$F$122)*(IF('Gastos com Pessoal'!$L$113:$L$122&lt;=BC$1,1,0))*INDIRECT(CONCATENATE("'Gastos com Pessoal'!",$CA45)))
+SUM((BC$1&gt;='Gastos com Pessoal'!$E$7:$E$106)*(BC$1&lt;='Gastos com Pessoal'!$F$7:$F$106)*(IF('Gastos com Pessoal'!$Q$7:$Q$106&lt;=BC$1,1,0))*INDIRECT(CONCATENATE("'Gastos com Pessoal'!",$CB45)))
+SUM((BC$1&gt;='Gastos com Pessoal'!$E$113:$E$122)*(BC$1&lt;='Gastos com Pessoal'!$F$113:$F$122)*(IF('Gastos com Pessoal'!$Q$113:$Q$122&lt;=BC$1,1,0))*INDIRECT(CONCATENATE("'Gastos com Pessoal'!",$CC45)))
+SUM((BC$1&gt;='Gastos com Pessoal'!$E$7:$E$106)*(BC$1&lt;='Gastos com Pessoal'!$F$7:$F$106)*(IF('Gastos com Pessoal'!$V$7:$V$106&lt;=BC$1,1,0))*INDIRECT(CONCATENATE("'Gastos com Pessoal'!",$CD45)))
+SUM((BC$1&gt;='Gastos com Pessoal'!$E$113:$E$122)*(BC$1&lt;='Gastos com Pessoal'!$F$113:$F$122)*(IF('Gastos com Pessoal'!$V$113:$V$122&lt;=BC$1,1,0))*INDIRECT(CONCATENATE("'Gastos com Pessoal'!",$CE45)))
+SUM((BC$1&gt;='Gastos com Pessoal'!$E$7:$E$106)*(BC$1&lt;='Gastos com Pessoal'!$F$7:$F$106)*(IF('Gastos com Pessoal'!$AA$7:$AA$106&lt;=BC$1,1,0))*INDIRECT(CONCATENATE("'Gastos com Pessoal'!",$CF45)))
+SUM((BC$1&gt;='Gastos com Pessoal'!$E$113:$E$122)*(BC$1&lt;='Gastos com Pessoal'!$F$113:$F$122)*(IF('Gastos com Pessoal'!$AA$113:$AA$122&lt;=BC$1,1,0))*INDIRECT(CONCATENATE("'Gastos com Pessoal'!",$CG45)))</f>
        <v>0</v>
      </c>
      <c r="BD45" s="147">
        <f t="array" aca="1" ref="BD45" ca="1">SUM((BD$1&gt;='Gastos com Pessoal'!$E$7:$E$106)*(BD$1&lt;='Gastos com Pessoal'!$F$7:$F$106)*INDIRECT(CONCATENATE("'Encargos e Benefícios'!",$BV45)))
+SUM((BD$1&gt;='Gastos com Pessoal'!$E$113:$E$122)*(BD$1&lt;='Gastos com Pessoal'!$F$113:$F$122)*INDIRECT(CONCATENATE("'Encargos e Benefícios'!",$BW45)))
+SUM((BD$1&gt;='Gastos com Pessoal'!$E$7:$E$106)*(BD$1&lt;='Gastos com Pessoal'!$F$7:$F$106)*(IF('Gastos com Pessoal'!$G$7:$G$106&lt;=BD$1,1,0))*INDIRECT(CONCATENATE("'Gastos com Pessoal'!",$BX45)))
+SUM((BD$1&gt;='Gastos com Pessoal'!$E$113:$E$122)*(BD$1&lt;='Gastos com Pessoal'!$F$113:$F$122)*(IF('Gastos com Pessoal'!$G$113:$G$122&lt;=BD$1,1,0))*INDIRECT(CONCATENATE("'Gastos com Pessoal'!",$BY45)))
+SUM((BD$1&gt;='Gastos com Pessoal'!$E$7:$E$106)*(BD$1&lt;='Gastos com Pessoal'!$F$7:$F$106)*(IF('Gastos com Pessoal'!$L$7:$L$106&lt;=BD$1,1,0))*INDIRECT(CONCATENATE("'Gastos com Pessoal'!",$BZ45)))
+SUM((BD$1&gt;='Gastos com Pessoal'!$E$113:$E$122)*(BD$1&lt;='Gastos com Pessoal'!$F$113:$F$122)*(IF('Gastos com Pessoal'!$L$113:$L$122&lt;=BD$1,1,0))*INDIRECT(CONCATENATE("'Gastos com Pessoal'!",$CA45)))
+SUM((BD$1&gt;='Gastos com Pessoal'!$E$7:$E$106)*(BD$1&lt;='Gastos com Pessoal'!$F$7:$F$106)*(IF('Gastos com Pessoal'!$Q$7:$Q$106&lt;=BD$1,1,0))*INDIRECT(CONCATENATE("'Gastos com Pessoal'!",$CB45)))
+SUM((BD$1&gt;='Gastos com Pessoal'!$E$113:$E$122)*(BD$1&lt;='Gastos com Pessoal'!$F$113:$F$122)*(IF('Gastos com Pessoal'!$Q$113:$Q$122&lt;=BD$1,1,0))*INDIRECT(CONCATENATE("'Gastos com Pessoal'!",$CC45)))
+SUM((BD$1&gt;='Gastos com Pessoal'!$E$7:$E$106)*(BD$1&lt;='Gastos com Pessoal'!$F$7:$F$106)*(IF('Gastos com Pessoal'!$V$7:$V$106&lt;=BD$1,1,0))*INDIRECT(CONCATENATE("'Gastos com Pessoal'!",$CD45)))
+SUM((BD$1&gt;='Gastos com Pessoal'!$E$113:$E$122)*(BD$1&lt;='Gastos com Pessoal'!$F$113:$F$122)*(IF('Gastos com Pessoal'!$V$113:$V$122&lt;=BD$1,1,0))*INDIRECT(CONCATENATE("'Gastos com Pessoal'!",$CE45)))
+SUM((BD$1&gt;='Gastos com Pessoal'!$E$7:$E$106)*(BD$1&lt;='Gastos com Pessoal'!$F$7:$F$106)*(IF('Gastos com Pessoal'!$AA$7:$AA$106&lt;=BD$1,1,0))*INDIRECT(CONCATENATE("'Gastos com Pessoal'!",$CF45)))
+SUM((BD$1&gt;='Gastos com Pessoal'!$E$113:$E$122)*(BD$1&lt;='Gastos com Pessoal'!$F$113:$F$122)*(IF('Gastos com Pessoal'!$AA$113:$AA$122&lt;=BD$1,1,0))*INDIRECT(CONCATENATE("'Gastos com Pessoal'!",$CG45)))</f>
        <v>0</v>
      </c>
      <c r="BE45" s="147">
        <f t="array" aca="1" ref="BE45" ca="1">SUM((BE$1&gt;='Gastos com Pessoal'!$E$7:$E$106)*(BE$1&lt;='Gastos com Pessoal'!$F$7:$F$106)*INDIRECT(CONCATENATE("'Encargos e Benefícios'!",$BV45)))
+SUM((BE$1&gt;='Gastos com Pessoal'!$E$113:$E$122)*(BE$1&lt;='Gastos com Pessoal'!$F$113:$F$122)*INDIRECT(CONCATENATE("'Encargos e Benefícios'!",$BW45)))
+SUM((BE$1&gt;='Gastos com Pessoal'!$E$7:$E$106)*(BE$1&lt;='Gastos com Pessoal'!$F$7:$F$106)*(IF('Gastos com Pessoal'!$G$7:$G$106&lt;=BE$1,1,0))*INDIRECT(CONCATENATE("'Gastos com Pessoal'!",$BX45)))
+SUM((BE$1&gt;='Gastos com Pessoal'!$E$113:$E$122)*(BE$1&lt;='Gastos com Pessoal'!$F$113:$F$122)*(IF('Gastos com Pessoal'!$G$113:$G$122&lt;=BE$1,1,0))*INDIRECT(CONCATENATE("'Gastos com Pessoal'!",$BY45)))
+SUM((BE$1&gt;='Gastos com Pessoal'!$E$7:$E$106)*(BE$1&lt;='Gastos com Pessoal'!$F$7:$F$106)*(IF('Gastos com Pessoal'!$L$7:$L$106&lt;=BE$1,1,0))*INDIRECT(CONCATENATE("'Gastos com Pessoal'!",$BZ45)))
+SUM((BE$1&gt;='Gastos com Pessoal'!$E$113:$E$122)*(BE$1&lt;='Gastos com Pessoal'!$F$113:$F$122)*(IF('Gastos com Pessoal'!$L$113:$L$122&lt;=BE$1,1,0))*INDIRECT(CONCATENATE("'Gastos com Pessoal'!",$CA45)))
+SUM((BE$1&gt;='Gastos com Pessoal'!$E$7:$E$106)*(BE$1&lt;='Gastos com Pessoal'!$F$7:$F$106)*(IF('Gastos com Pessoal'!$Q$7:$Q$106&lt;=BE$1,1,0))*INDIRECT(CONCATENATE("'Gastos com Pessoal'!",$CB45)))
+SUM((BE$1&gt;='Gastos com Pessoal'!$E$113:$E$122)*(BE$1&lt;='Gastos com Pessoal'!$F$113:$F$122)*(IF('Gastos com Pessoal'!$Q$113:$Q$122&lt;=BE$1,1,0))*INDIRECT(CONCATENATE("'Gastos com Pessoal'!",$CC45)))
+SUM((BE$1&gt;='Gastos com Pessoal'!$E$7:$E$106)*(BE$1&lt;='Gastos com Pessoal'!$F$7:$F$106)*(IF('Gastos com Pessoal'!$V$7:$V$106&lt;=BE$1,1,0))*INDIRECT(CONCATENATE("'Gastos com Pessoal'!",$CD45)))
+SUM((BE$1&gt;='Gastos com Pessoal'!$E$113:$E$122)*(BE$1&lt;='Gastos com Pessoal'!$F$113:$F$122)*(IF('Gastos com Pessoal'!$V$113:$V$122&lt;=BE$1,1,0))*INDIRECT(CONCATENATE("'Gastos com Pessoal'!",$CE45)))
+SUM((BE$1&gt;='Gastos com Pessoal'!$E$7:$E$106)*(BE$1&lt;='Gastos com Pessoal'!$F$7:$F$106)*(IF('Gastos com Pessoal'!$AA$7:$AA$106&lt;=BE$1,1,0))*INDIRECT(CONCATENATE("'Gastos com Pessoal'!",$CF45)))
+SUM((BE$1&gt;='Gastos com Pessoal'!$E$113:$E$122)*(BE$1&lt;='Gastos com Pessoal'!$F$113:$F$122)*(IF('Gastos com Pessoal'!$AA$113:$AA$122&lt;=BE$1,1,0))*INDIRECT(CONCATENATE("'Gastos com Pessoal'!",$CG45)))</f>
        <v>0</v>
      </c>
      <c r="BF45" s="147">
        <f t="array" aca="1" ref="BF45" ca="1">SUM((BF$1&gt;='Gastos com Pessoal'!$E$7:$E$106)*(BF$1&lt;='Gastos com Pessoal'!$F$7:$F$106)*INDIRECT(CONCATENATE("'Encargos e Benefícios'!",$BV45)))
+SUM((BF$1&gt;='Gastos com Pessoal'!$E$113:$E$122)*(BF$1&lt;='Gastos com Pessoal'!$F$113:$F$122)*INDIRECT(CONCATENATE("'Encargos e Benefícios'!",$BW45)))
+SUM((BF$1&gt;='Gastos com Pessoal'!$E$7:$E$106)*(BF$1&lt;='Gastos com Pessoal'!$F$7:$F$106)*(IF('Gastos com Pessoal'!$G$7:$G$106&lt;=BF$1,1,0))*INDIRECT(CONCATENATE("'Gastos com Pessoal'!",$BX45)))
+SUM((BF$1&gt;='Gastos com Pessoal'!$E$113:$E$122)*(BF$1&lt;='Gastos com Pessoal'!$F$113:$F$122)*(IF('Gastos com Pessoal'!$G$113:$G$122&lt;=BF$1,1,0))*INDIRECT(CONCATENATE("'Gastos com Pessoal'!",$BY45)))
+SUM((BF$1&gt;='Gastos com Pessoal'!$E$7:$E$106)*(BF$1&lt;='Gastos com Pessoal'!$F$7:$F$106)*(IF('Gastos com Pessoal'!$L$7:$L$106&lt;=BF$1,1,0))*INDIRECT(CONCATENATE("'Gastos com Pessoal'!",$BZ45)))
+SUM((BF$1&gt;='Gastos com Pessoal'!$E$113:$E$122)*(BF$1&lt;='Gastos com Pessoal'!$F$113:$F$122)*(IF('Gastos com Pessoal'!$L$113:$L$122&lt;=BF$1,1,0))*INDIRECT(CONCATENATE("'Gastos com Pessoal'!",$CA45)))
+SUM((BF$1&gt;='Gastos com Pessoal'!$E$7:$E$106)*(BF$1&lt;='Gastos com Pessoal'!$F$7:$F$106)*(IF('Gastos com Pessoal'!$Q$7:$Q$106&lt;=BF$1,1,0))*INDIRECT(CONCATENATE("'Gastos com Pessoal'!",$CB45)))
+SUM((BF$1&gt;='Gastos com Pessoal'!$E$113:$E$122)*(BF$1&lt;='Gastos com Pessoal'!$F$113:$F$122)*(IF('Gastos com Pessoal'!$Q$113:$Q$122&lt;=BF$1,1,0))*INDIRECT(CONCATENATE("'Gastos com Pessoal'!",$CC45)))
+SUM((BF$1&gt;='Gastos com Pessoal'!$E$7:$E$106)*(BF$1&lt;='Gastos com Pessoal'!$F$7:$F$106)*(IF('Gastos com Pessoal'!$V$7:$V$106&lt;=BF$1,1,0))*INDIRECT(CONCATENATE("'Gastos com Pessoal'!",$CD45)))
+SUM((BF$1&gt;='Gastos com Pessoal'!$E$113:$E$122)*(BF$1&lt;='Gastos com Pessoal'!$F$113:$F$122)*(IF('Gastos com Pessoal'!$V$113:$V$122&lt;=BF$1,1,0))*INDIRECT(CONCATENATE("'Gastos com Pessoal'!",$CE45)))
+SUM((BF$1&gt;='Gastos com Pessoal'!$E$7:$E$106)*(BF$1&lt;='Gastos com Pessoal'!$F$7:$F$106)*(IF('Gastos com Pessoal'!$AA$7:$AA$106&lt;=BF$1,1,0))*INDIRECT(CONCATENATE("'Gastos com Pessoal'!",$CF45)))
+SUM((BF$1&gt;='Gastos com Pessoal'!$E$113:$E$122)*(BF$1&lt;='Gastos com Pessoal'!$F$113:$F$122)*(IF('Gastos com Pessoal'!$AA$113:$AA$122&lt;=BF$1,1,0))*INDIRECT(CONCATENATE("'Gastos com Pessoal'!",$CG45)))</f>
        <v>0</v>
      </c>
      <c r="BG45" s="147">
        <f t="array" aca="1" ref="BG45" ca="1">SUM((BG$1&gt;='Gastos com Pessoal'!$E$7:$E$106)*(BG$1&lt;='Gastos com Pessoal'!$F$7:$F$106)*INDIRECT(CONCATENATE("'Encargos e Benefícios'!",$BV45)))
+SUM((BG$1&gt;='Gastos com Pessoal'!$E$113:$E$122)*(BG$1&lt;='Gastos com Pessoal'!$F$113:$F$122)*INDIRECT(CONCATENATE("'Encargos e Benefícios'!",$BW45)))
+SUM((BG$1&gt;='Gastos com Pessoal'!$E$7:$E$106)*(BG$1&lt;='Gastos com Pessoal'!$F$7:$F$106)*(IF('Gastos com Pessoal'!$G$7:$G$106&lt;=BG$1,1,0))*INDIRECT(CONCATENATE("'Gastos com Pessoal'!",$BX45)))
+SUM((BG$1&gt;='Gastos com Pessoal'!$E$113:$E$122)*(BG$1&lt;='Gastos com Pessoal'!$F$113:$F$122)*(IF('Gastos com Pessoal'!$G$113:$G$122&lt;=BG$1,1,0))*INDIRECT(CONCATENATE("'Gastos com Pessoal'!",$BY45)))
+SUM((BG$1&gt;='Gastos com Pessoal'!$E$7:$E$106)*(BG$1&lt;='Gastos com Pessoal'!$F$7:$F$106)*(IF('Gastos com Pessoal'!$L$7:$L$106&lt;=BG$1,1,0))*INDIRECT(CONCATENATE("'Gastos com Pessoal'!",$BZ45)))
+SUM((BG$1&gt;='Gastos com Pessoal'!$E$113:$E$122)*(BG$1&lt;='Gastos com Pessoal'!$F$113:$F$122)*(IF('Gastos com Pessoal'!$L$113:$L$122&lt;=BG$1,1,0))*INDIRECT(CONCATENATE("'Gastos com Pessoal'!",$CA45)))
+SUM((BG$1&gt;='Gastos com Pessoal'!$E$7:$E$106)*(BG$1&lt;='Gastos com Pessoal'!$F$7:$F$106)*(IF('Gastos com Pessoal'!$Q$7:$Q$106&lt;=BG$1,1,0))*INDIRECT(CONCATENATE("'Gastos com Pessoal'!",$CB45)))
+SUM((BG$1&gt;='Gastos com Pessoal'!$E$113:$E$122)*(BG$1&lt;='Gastos com Pessoal'!$F$113:$F$122)*(IF('Gastos com Pessoal'!$Q$113:$Q$122&lt;=BG$1,1,0))*INDIRECT(CONCATENATE("'Gastos com Pessoal'!",$CC45)))
+SUM((BG$1&gt;='Gastos com Pessoal'!$E$7:$E$106)*(BG$1&lt;='Gastos com Pessoal'!$F$7:$F$106)*(IF('Gastos com Pessoal'!$V$7:$V$106&lt;=BG$1,1,0))*INDIRECT(CONCATENATE("'Gastos com Pessoal'!",$CD45)))
+SUM((BG$1&gt;='Gastos com Pessoal'!$E$113:$E$122)*(BG$1&lt;='Gastos com Pessoal'!$F$113:$F$122)*(IF('Gastos com Pessoal'!$V$113:$V$122&lt;=BG$1,1,0))*INDIRECT(CONCATENATE("'Gastos com Pessoal'!",$CE45)))
+SUM((BG$1&gt;='Gastos com Pessoal'!$E$7:$E$106)*(BG$1&lt;='Gastos com Pessoal'!$F$7:$F$106)*(IF('Gastos com Pessoal'!$AA$7:$AA$106&lt;=BG$1,1,0))*INDIRECT(CONCATENATE("'Gastos com Pessoal'!",$CF45)))
+SUM((BG$1&gt;='Gastos com Pessoal'!$E$113:$E$122)*(BG$1&lt;='Gastos com Pessoal'!$F$113:$F$122)*(IF('Gastos com Pessoal'!$AA$113:$AA$122&lt;=BG$1,1,0))*INDIRECT(CONCATENATE("'Gastos com Pessoal'!",$CG45)))</f>
        <v>0</v>
      </c>
      <c r="BH45" s="147">
        <f t="array" aca="1" ref="BH45" ca="1">SUM((BH$1&gt;='Gastos com Pessoal'!$E$7:$E$106)*(BH$1&lt;='Gastos com Pessoal'!$F$7:$F$106)*INDIRECT(CONCATENATE("'Encargos e Benefícios'!",$BV45)))
+SUM((BH$1&gt;='Gastos com Pessoal'!$E$113:$E$122)*(BH$1&lt;='Gastos com Pessoal'!$F$113:$F$122)*INDIRECT(CONCATENATE("'Encargos e Benefícios'!",$BW45)))
+SUM((BH$1&gt;='Gastos com Pessoal'!$E$7:$E$106)*(BH$1&lt;='Gastos com Pessoal'!$F$7:$F$106)*(IF('Gastos com Pessoal'!$G$7:$G$106&lt;=BH$1,1,0))*INDIRECT(CONCATENATE("'Gastos com Pessoal'!",$BX45)))
+SUM((BH$1&gt;='Gastos com Pessoal'!$E$113:$E$122)*(BH$1&lt;='Gastos com Pessoal'!$F$113:$F$122)*(IF('Gastos com Pessoal'!$G$113:$G$122&lt;=BH$1,1,0))*INDIRECT(CONCATENATE("'Gastos com Pessoal'!",$BY45)))
+SUM((BH$1&gt;='Gastos com Pessoal'!$E$7:$E$106)*(BH$1&lt;='Gastos com Pessoal'!$F$7:$F$106)*(IF('Gastos com Pessoal'!$L$7:$L$106&lt;=BH$1,1,0))*INDIRECT(CONCATENATE("'Gastos com Pessoal'!",$BZ45)))
+SUM((BH$1&gt;='Gastos com Pessoal'!$E$113:$E$122)*(BH$1&lt;='Gastos com Pessoal'!$F$113:$F$122)*(IF('Gastos com Pessoal'!$L$113:$L$122&lt;=BH$1,1,0))*INDIRECT(CONCATENATE("'Gastos com Pessoal'!",$CA45)))
+SUM((BH$1&gt;='Gastos com Pessoal'!$E$7:$E$106)*(BH$1&lt;='Gastos com Pessoal'!$F$7:$F$106)*(IF('Gastos com Pessoal'!$Q$7:$Q$106&lt;=BH$1,1,0))*INDIRECT(CONCATENATE("'Gastos com Pessoal'!",$CB45)))
+SUM((BH$1&gt;='Gastos com Pessoal'!$E$113:$E$122)*(BH$1&lt;='Gastos com Pessoal'!$F$113:$F$122)*(IF('Gastos com Pessoal'!$Q$113:$Q$122&lt;=BH$1,1,0))*INDIRECT(CONCATENATE("'Gastos com Pessoal'!",$CC45)))
+SUM((BH$1&gt;='Gastos com Pessoal'!$E$7:$E$106)*(BH$1&lt;='Gastos com Pessoal'!$F$7:$F$106)*(IF('Gastos com Pessoal'!$V$7:$V$106&lt;=BH$1,1,0))*INDIRECT(CONCATENATE("'Gastos com Pessoal'!",$CD45)))
+SUM((BH$1&gt;='Gastos com Pessoal'!$E$113:$E$122)*(BH$1&lt;='Gastos com Pessoal'!$F$113:$F$122)*(IF('Gastos com Pessoal'!$V$113:$V$122&lt;=BH$1,1,0))*INDIRECT(CONCATENATE("'Gastos com Pessoal'!",$CE45)))
+SUM((BH$1&gt;='Gastos com Pessoal'!$E$7:$E$106)*(BH$1&lt;='Gastos com Pessoal'!$F$7:$F$106)*(IF('Gastos com Pessoal'!$AA$7:$AA$106&lt;=BH$1,1,0))*INDIRECT(CONCATENATE("'Gastos com Pessoal'!",$CF45)))
+SUM((BH$1&gt;='Gastos com Pessoal'!$E$113:$E$122)*(BH$1&lt;='Gastos com Pessoal'!$F$113:$F$122)*(IF('Gastos com Pessoal'!$AA$113:$AA$122&lt;=BH$1,1,0))*INDIRECT(CONCATENATE("'Gastos com Pessoal'!",$CG45)))</f>
        <v>0</v>
      </c>
      <c r="BI45" s="147">
        <f t="array" aca="1" ref="BI45" ca="1">SUM((BI$1&gt;='Gastos com Pessoal'!$E$7:$E$106)*(BI$1&lt;='Gastos com Pessoal'!$F$7:$F$106)*INDIRECT(CONCATENATE("'Encargos e Benefícios'!",$BV45)))
+SUM((BI$1&gt;='Gastos com Pessoal'!$E$113:$E$122)*(BI$1&lt;='Gastos com Pessoal'!$F$113:$F$122)*INDIRECT(CONCATENATE("'Encargos e Benefícios'!",$BW45)))
+SUM((BI$1&gt;='Gastos com Pessoal'!$E$7:$E$106)*(BI$1&lt;='Gastos com Pessoal'!$F$7:$F$106)*(IF('Gastos com Pessoal'!$G$7:$G$106&lt;=BI$1,1,0))*INDIRECT(CONCATENATE("'Gastos com Pessoal'!",$BX45)))
+SUM((BI$1&gt;='Gastos com Pessoal'!$E$113:$E$122)*(BI$1&lt;='Gastos com Pessoal'!$F$113:$F$122)*(IF('Gastos com Pessoal'!$G$113:$G$122&lt;=BI$1,1,0))*INDIRECT(CONCATENATE("'Gastos com Pessoal'!",$BY45)))
+SUM((BI$1&gt;='Gastos com Pessoal'!$E$7:$E$106)*(BI$1&lt;='Gastos com Pessoal'!$F$7:$F$106)*(IF('Gastos com Pessoal'!$L$7:$L$106&lt;=BI$1,1,0))*INDIRECT(CONCATENATE("'Gastos com Pessoal'!",$BZ45)))
+SUM((BI$1&gt;='Gastos com Pessoal'!$E$113:$E$122)*(BI$1&lt;='Gastos com Pessoal'!$F$113:$F$122)*(IF('Gastos com Pessoal'!$L$113:$L$122&lt;=BI$1,1,0))*INDIRECT(CONCATENATE("'Gastos com Pessoal'!",$CA45)))
+SUM((BI$1&gt;='Gastos com Pessoal'!$E$7:$E$106)*(BI$1&lt;='Gastos com Pessoal'!$F$7:$F$106)*(IF('Gastos com Pessoal'!$Q$7:$Q$106&lt;=BI$1,1,0))*INDIRECT(CONCATENATE("'Gastos com Pessoal'!",$CB45)))
+SUM((BI$1&gt;='Gastos com Pessoal'!$E$113:$E$122)*(BI$1&lt;='Gastos com Pessoal'!$F$113:$F$122)*(IF('Gastos com Pessoal'!$Q$113:$Q$122&lt;=BI$1,1,0))*INDIRECT(CONCATENATE("'Gastos com Pessoal'!",$CC45)))
+SUM((BI$1&gt;='Gastos com Pessoal'!$E$7:$E$106)*(BI$1&lt;='Gastos com Pessoal'!$F$7:$F$106)*(IF('Gastos com Pessoal'!$V$7:$V$106&lt;=BI$1,1,0))*INDIRECT(CONCATENATE("'Gastos com Pessoal'!",$CD45)))
+SUM((BI$1&gt;='Gastos com Pessoal'!$E$113:$E$122)*(BI$1&lt;='Gastos com Pessoal'!$F$113:$F$122)*(IF('Gastos com Pessoal'!$V$113:$V$122&lt;=BI$1,1,0))*INDIRECT(CONCATENATE("'Gastos com Pessoal'!",$CE45)))
+SUM((BI$1&gt;='Gastos com Pessoal'!$E$7:$E$106)*(BI$1&lt;='Gastos com Pessoal'!$F$7:$F$106)*(IF('Gastos com Pessoal'!$AA$7:$AA$106&lt;=BI$1,1,0))*INDIRECT(CONCATENATE("'Gastos com Pessoal'!",$CF45)))
+SUM((BI$1&gt;='Gastos com Pessoal'!$E$113:$E$122)*(BI$1&lt;='Gastos com Pessoal'!$F$113:$F$122)*(IF('Gastos com Pessoal'!$AA$113:$AA$122&lt;=BI$1,1,0))*INDIRECT(CONCATENATE("'Gastos com Pessoal'!",$CG45)))</f>
        <v>0</v>
      </c>
      <c r="BJ45" s="147">
        <f t="array" aca="1" ref="BJ45" ca="1">SUM((BJ$1&gt;='Gastos com Pessoal'!$E$7:$E$106)*(BJ$1&lt;='Gastos com Pessoal'!$F$7:$F$106)*INDIRECT(CONCATENATE("'Encargos e Benefícios'!",$BV45)))
+SUM((BJ$1&gt;='Gastos com Pessoal'!$E$113:$E$122)*(BJ$1&lt;='Gastos com Pessoal'!$F$113:$F$122)*INDIRECT(CONCATENATE("'Encargos e Benefícios'!",$BW45)))
+SUM((BJ$1&gt;='Gastos com Pessoal'!$E$7:$E$106)*(BJ$1&lt;='Gastos com Pessoal'!$F$7:$F$106)*(IF('Gastos com Pessoal'!$G$7:$G$106&lt;=BJ$1,1,0))*INDIRECT(CONCATENATE("'Gastos com Pessoal'!",$BX45)))
+SUM((BJ$1&gt;='Gastos com Pessoal'!$E$113:$E$122)*(BJ$1&lt;='Gastos com Pessoal'!$F$113:$F$122)*(IF('Gastos com Pessoal'!$G$113:$G$122&lt;=BJ$1,1,0))*INDIRECT(CONCATENATE("'Gastos com Pessoal'!",$BY45)))
+SUM((BJ$1&gt;='Gastos com Pessoal'!$E$7:$E$106)*(BJ$1&lt;='Gastos com Pessoal'!$F$7:$F$106)*(IF('Gastos com Pessoal'!$L$7:$L$106&lt;=BJ$1,1,0))*INDIRECT(CONCATENATE("'Gastos com Pessoal'!",$BZ45)))
+SUM((BJ$1&gt;='Gastos com Pessoal'!$E$113:$E$122)*(BJ$1&lt;='Gastos com Pessoal'!$F$113:$F$122)*(IF('Gastos com Pessoal'!$L$113:$L$122&lt;=BJ$1,1,0))*INDIRECT(CONCATENATE("'Gastos com Pessoal'!",$CA45)))
+SUM((BJ$1&gt;='Gastos com Pessoal'!$E$7:$E$106)*(BJ$1&lt;='Gastos com Pessoal'!$F$7:$F$106)*(IF('Gastos com Pessoal'!$Q$7:$Q$106&lt;=BJ$1,1,0))*INDIRECT(CONCATENATE("'Gastos com Pessoal'!",$CB45)))
+SUM((BJ$1&gt;='Gastos com Pessoal'!$E$113:$E$122)*(BJ$1&lt;='Gastos com Pessoal'!$F$113:$F$122)*(IF('Gastos com Pessoal'!$Q$113:$Q$122&lt;=BJ$1,1,0))*INDIRECT(CONCATENATE("'Gastos com Pessoal'!",$CC45)))
+SUM((BJ$1&gt;='Gastos com Pessoal'!$E$7:$E$106)*(BJ$1&lt;='Gastos com Pessoal'!$F$7:$F$106)*(IF('Gastos com Pessoal'!$V$7:$V$106&lt;=BJ$1,1,0))*INDIRECT(CONCATENATE("'Gastos com Pessoal'!",$CD45)))
+SUM((BJ$1&gt;='Gastos com Pessoal'!$E$113:$E$122)*(BJ$1&lt;='Gastos com Pessoal'!$F$113:$F$122)*(IF('Gastos com Pessoal'!$V$113:$V$122&lt;=BJ$1,1,0))*INDIRECT(CONCATENATE("'Gastos com Pessoal'!",$CE45)))
+SUM((BJ$1&gt;='Gastos com Pessoal'!$E$7:$E$106)*(BJ$1&lt;='Gastos com Pessoal'!$F$7:$F$106)*(IF('Gastos com Pessoal'!$AA$7:$AA$106&lt;=BJ$1,1,0))*INDIRECT(CONCATENATE("'Gastos com Pessoal'!",$CF45)))
+SUM((BJ$1&gt;='Gastos com Pessoal'!$E$113:$E$122)*(BJ$1&lt;='Gastos com Pessoal'!$F$113:$F$122)*(IF('Gastos com Pessoal'!$AA$113:$AA$122&lt;=BJ$1,1,0))*INDIRECT(CONCATENATE("'Gastos com Pessoal'!",$CG45)))</f>
        <v>0</v>
      </c>
      <c r="BK45" s="143">
        <f t="shared" ca="1" si="77"/>
        <v>641312.55296000047</v>
      </c>
      <c r="BL45" s="152">
        <f t="shared" ca="1" si="78"/>
        <v>3.053869299880034E-2</v>
      </c>
      <c r="BU45" s="262" t="s">
        <v>231</v>
      </c>
      <c r="BV45" s="263" t="str">
        <f ca="1">IF(ISNA('Encargos e Benefícios'!AA2),"$ZZ$6:$ZZ$105",'Encargos e Benefícios'!AA2)</f>
        <v>$Q$6:$Q$105</v>
      </c>
      <c r="BW45" s="263" t="str">
        <f ca="1">IF(ISNA('Encargos e Benefícios'!AC2),"$ZZ$112:$ZZ$121",'Encargos e Benefícios'!AC2)</f>
        <v>$I$112:$I$121</v>
      </c>
      <c r="BX45" s="262" t="str">
        <f ca="1">IF(ISNA('Gastos com Pessoal'!BL2),"$ZZ$6:$ZZ$105",'Gastos com Pessoal'!BL2)</f>
        <v>$J$7:$J$106</v>
      </c>
      <c r="BY45" s="262" t="str">
        <f ca="1">IF(ISNA('Gastos com Pessoal'!BN2),"$ZZ$112:$ZZ$121",'Gastos com Pessoal'!BN2)</f>
        <v>$ZZ$112:$ZZ$121</v>
      </c>
      <c r="BZ45" s="262" t="str">
        <f ca="1">IF(ISNA('Gastos com Pessoal'!BP2),"$ZZ$6:$ZZ$105",'Gastos com Pessoal'!BP2)</f>
        <v>$O$7:$O$106</v>
      </c>
      <c r="CA45" s="262" t="str">
        <f ca="1">IF(ISNA('Gastos com Pessoal'!BR2),"$ZZ$112:$ZZ$121",'Gastos com Pessoal'!BR2)</f>
        <v>$ZZ$112:$ZZ$121</v>
      </c>
      <c r="CB45" s="262" t="str">
        <f ca="1">IF(ISNA('Gastos com Pessoal'!BT2),"$ZZ$6:$ZZ$105",'Gastos com Pessoal'!BT2)</f>
        <v>$T$7:$T$106</v>
      </c>
      <c r="CC45" s="262" t="str">
        <f ca="1">IF(ISNA('Gastos com Pessoal'!BV2),"$ZZ$112:$ZZ$121",'Gastos com Pessoal'!BV2)</f>
        <v>$ZZ$112:$ZZ$121</v>
      </c>
      <c r="CD45" s="262" t="str">
        <f ca="1">IF(ISNA('Gastos com Pessoal'!BX2),"$ZZ$6:$ZZ$105",'Gastos com Pessoal'!BX2)</f>
        <v>$Y$7:$Y$106</v>
      </c>
      <c r="CE45" s="262" t="str">
        <f ca="1">IF(ISNA('Gastos com Pessoal'!BZ2),"$ZZ$112:$ZZ$121",'Gastos com Pessoal'!BZ2)</f>
        <v>$ZZ$112:$ZZ$121</v>
      </c>
      <c r="CF45" s="262" t="str">
        <f ca="1">IF(ISNA('Gastos com Pessoal'!CB2),"$ZZ$6:$ZZ$105",'Gastos com Pessoal'!CB2)</f>
        <v>$AE$7:$AE$106</v>
      </c>
      <c r="CG45" s="262" t="str">
        <f ca="1">IF(ISNA('Gastos com Pessoal'!CD2),"$ZZ$112:$ZZ$121",'Gastos com Pessoal'!CD2)</f>
        <v>$ZZ$112:$ZZ$121</v>
      </c>
    </row>
    <row r="46" spans="1:85" s="98" customFormat="1" ht="23.25" customHeight="1">
      <c r="A46" s="30" t="s">
        <v>232</v>
      </c>
      <c r="B46" s="13" t="s">
        <v>233</v>
      </c>
      <c r="C46" s="147">
        <f t="array" aca="1" ref="C46" ca="1">SUM((C$1&gt;='Gastos com Pessoal'!$E$7:$E$106)*(C$1&lt;='Gastos com Pessoal'!$F$7:$F$106)*INDIRECT(CONCATENATE("'Encargos e Benefícios'!",$BV46)))
+SUM((C$1&gt;='Gastos com Pessoal'!$E$113:$E$122)*(C$1&lt;='Gastos com Pessoal'!$F$113:$F$122)*INDIRECT(CONCATENATE("'Encargos e Benefícios'!",$BW46)))
+SUM((C$1&gt;='Gastos com Pessoal'!$E$7:$E$106)*(C$1&lt;='Gastos com Pessoal'!$F$7:$F$106)*(IF('Gastos com Pessoal'!$G$7:$G$106&lt;=C$1,1,0))*INDIRECT(CONCATENATE("'Gastos com Pessoal'!",$BX46)))
+SUM((C$1&gt;='Gastos com Pessoal'!$E$113:$E$122)*(C$1&lt;='Gastos com Pessoal'!$F$113:$F$122)*(IF('Gastos com Pessoal'!$G$113:$G$122&lt;=C$1,1,0))*INDIRECT(CONCATENATE("'Gastos com Pessoal'!",$BY46)))
+SUM((C$1&gt;='Gastos com Pessoal'!$E$7:$E$106)*(C$1&lt;='Gastos com Pessoal'!$F$7:$F$106)*(IF('Gastos com Pessoal'!$L$7:$L$106&lt;=C$1,1,0))*INDIRECT(CONCATENATE("'Gastos com Pessoal'!",$BZ46)))
+SUM((C$1&gt;='Gastos com Pessoal'!$E$113:$E$122)*(C$1&lt;='Gastos com Pessoal'!$F$113:$F$122)*(IF('Gastos com Pessoal'!$L$113:$L$122&lt;=C$1,1,0))*INDIRECT(CONCATENATE("'Gastos com Pessoal'!",$CA46)))
+SUM((C$1&gt;='Gastos com Pessoal'!$E$7:$E$106)*(C$1&lt;='Gastos com Pessoal'!$F$7:$F$106)*(IF('Gastos com Pessoal'!$Q$7:$Q$106&lt;=C$1,1,0))*INDIRECT(CONCATENATE("'Gastos com Pessoal'!",$CB46)))
+SUM((C$1&gt;='Gastos com Pessoal'!$E$113:$E$122)*(C$1&lt;='Gastos com Pessoal'!$F$113:$F$122)*(IF('Gastos com Pessoal'!$Q$113:$Q$122&lt;=C$1,1,0))*INDIRECT(CONCATENATE("'Gastos com Pessoal'!",$CC46)))
+SUM((C$1&gt;='Gastos com Pessoal'!$E$7:$E$106)*(C$1&lt;='Gastos com Pessoal'!$F$7:$F$106)*(IF('Gastos com Pessoal'!$V$7:$V$106&lt;=C$1,1,0))*INDIRECT(CONCATENATE("'Gastos com Pessoal'!",$CD46)))
+SUM((C$1&gt;='Gastos com Pessoal'!$E$113:$E$122)*(C$1&lt;='Gastos com Pessoal'!$F$113:$F$122)*(IF('Gastos com Pessoal'!$V$113:$V$122&lt;=C$1,1,0))*INDIRECT(CONCATENATE("'Gastos com Pessoal'!",$CE46)))
+SUM((C$1&gt;='Gastos com Pessoal'!$E$7:$E$106)*(C$1&lt;='Gastos com Pessoal'!$F$7:$F$106)*(IF('Gastos com Pessoal'!$AA$7:$AA$106&lt;=C$1,1,0))*INDIRECT(CONCATENATE("'Gastos com Pessoal'!",$CF46)))
+SUM((C$1&gt;='Gastos com Pessoal'!$E$113:$E$122)*(C$1&lt;='Gastos com Pessoal'!$F$113:$F$122)*(IF('Gastos com Pessoal'!$AA$113:$AA$122&lt;=C$1,1,0))*INDIRECT(CONCATENATE("'Gastos com Pessoal'!",$CG46)))</f>
        <v>0</v>
      </c>
      <c r="D46" s="147">
        <f t="array" aca="1" ref="D46" ca="1">SUM((D$1&gt;='Gastos com Pessoal'!$E$7:$E$106)*(D$1&lt;='Gastos com Pessoal'!$F$7:$F$106)*INDIRECT(CONCATENATE("'Encargos e Benefícios'!",$BV46)))
+SUM((D$1&gt;='Gastos com Pessoal'!$E$113:$E$122)*(D$1&lt;='Gastos com Pessoal'!$F$113:$F$122)*INDIRECT(CONCATENATE("'Encargos e Benefícios'!",$BW46)))
+SUM((D$1&gt;='Gastos com Pessoal'!$E$7:$E$106)*(D$1&lt;='Gastos com Pessoal'!$F$7:$F$106)*(IF('Gastos com Pessoal'!$G$7:$G$106&lt;=D$1,1,0))*INDIRECT(CONCATENATE("'Gastos com Pessoal'!",$BX46)))
+SUM((D$1&gt;='Gastos com Pessoal'!$E$113:$E$122)*(D$1&lt;='Gastos com Pessoal'!$F$113:$F$122)*(IF('Gastos com Pessoal'!$G$113:$G$122&lt;=D$1,1,0))*INDIRECT(CONCATENATE("'Gastos com Pessoal'!",$BY46)))
+SUM((D$1&gt;='Gastos com Pessoal'!$E$7:$E$106)*(D$1&lt;='Gastos com Pessoal'!$F$7:$F$106)*(IF('Gastos com Pessoal'!$L$7:$L$106&lt;=D$1,1,0))*INDIRECT(CONCATENATE("'Gastos com Pessoal'!",$BZ46)))
+SUM((D$1&gt;='Gastos com Pessoal'!$E$113:$E$122)*(D$1&lt;='Gastos com Pessoal'!$F$113:$F$122)*(IF('Gastos com Pessoal'!$L$113:$L$122&lt;=D$1,1,0))*INDIRECT(CONCATENATE("'Gastos com Pessoal'!",$CA46)))
+SUM((D$1&gt;='Gastos com Pessoal'!$E$7:$E$106)*(D$1&lt;='Gastos com Pessoal'!$F$7:$F$106)*(IF('Gastos com Pessoal'!$Q$7:$Q$106&lt;=D$1,1,0))*INDIRECT(CONCATENATE("'Gastos com Pessoal'!",$CB46)))
+SUM((D$1&gt;='Gastos com Pessoal'!$E$113:$E$122)*(D$1&lt;='Gastos com Pessoal'!$F$113:$F$122)*(IF('Gastos com Pessoal'!$Q$113:$Q$122&lt;=D$1,1,0))*INDIRECT(CONCATENATE("'Gastos com Pessoal'!",$CC46)))
+SUM((D$1&gt;='Gastos com Pessoal'!$E$7:$E$106)*(D$1&lt;='Gastos com Pessoal'!$F$7:$F$106)*(IF('Gastos com Pessoal'!$V$7:$V$106&lt;=D$1,1,0))*INDIRECT(CONCATENATE("'Gastos com Pessoal'!",$CD46)))
+SUM((D$1&gt;='Gastos com Pessoal'!$E$113:$E$122)*(D$1&lt;='Gastos com Pessoal'!$F$113:$F$122)*(IF('Gastos com Pessoal'!$V$113:$V$122&lt;=D$1,1,0))*INDIRECT(CONCATENATE("'Gastos com Pessoal'!",$CE46)))
+SUM((D$1&gt;='Gastos com Pessoal'!$E$7:$E$106)*(D$1&lt;='Gastos com Pessoal'!$F$7:$F$106)*(IF('Gastos com Pessoal'!$AA$7:$AA$106&lt;=D$1,1,0))*INDIRECT(CONCATENATE("'Gastos com Pessoal'!",$CF46)))
+SUM((D$1&gt;='Gastos com Pessoal'!$E$113:$E$122)*(D$1&lt;='Gastos com Pessoal'!$F$113:$F$122)*(IF('Gastos com Pessoal'!$AA$113:$AA$122&lt;=D$1,1,0))*INDIRECT(CONCATENATE("'Gastos com Pessoal'!",$CG46)))</f>
        <v>0</v>
      </c>
      <c r="E46" s="147">
        <f t="array" aca="1" ref="E46" ca="1">SUM((E$1&gt;='Gastos com Pessoal'!$E$7:$E$106)*(E$1&lt;='Gastos com Pessoal'!$F$7:$F$106)*INDIRECT(CONCATENATE("'Encargos e Benefícios'!",$BV46)))
+SUM((E$1&gt;='Gastos com Pessoal'!$E$113:$E$122)*(E$1&lt;='Gastos com Pessoal'!$F$113:$F$122)*INDIRECT(CONCATENATE("'Encargos e Benefícios'!",$BW46)))
+SUM((E$1&gt;='Gastos com Pessoal'!$E$7:$E$106)*(E$1&lt;='Gastos com Pessoal'!$F$7:$F$106)*(IF('Gastos com Pessoal'!$G$7:$G$106&lt;=E$1,1,0))*INDIRECT(CONCATENATE("'Gastos com Pessoal'!",$BX46)))
+SUM((E$1&gt;='Gastos com Pessoal'!$E$113:$E$122)*(E$1&lt;='Gastos com Pessoal'!$F$113:$F$122)*(IF('Gastos com Pessoal'!$G$113:$G$122&lt;=E$1,1,0))*INDIRECT(CONCATENATE("'Gastos com Pessoal'!",$BY46)))
+SUM((E$1&gt;='Gastos com Pessoal'!$E$7:$E$106)*(E$1&lt;='Gastos com Pessoal'!$F$7:$F$106)*(IF('Gastos com Pessoal'!$L$7:$L$106&lt;=E$1,1,0))*INDIRECT(CONCATENATE("'Gastos com Pessoal'!",$BZ46)))
+SUM((E$1&gt;='Gastos com Pessoal'!$E$113:$E$122)*(E$1&lt;='Gastos com Pessoal'!$F$113:$F$122)*(IF('Gastos com Pessoal'!$L$113:$L$122&lt;=E$1,1,0))*INDIRECT(CONCATENATE("'Gastos com Pessoal'!",$CA46)))
+SUM((E$1&gt;='Gastos com Pessoal'!$E$7:$E$106)*(E$1&lt;='Gastos com Pessoal'!$F$7:$F$106)*(IF('Gastos com Pessoal'!$Q$7:$Q$106&lt;=E$1,1,0))*INDIRECT(CONCATENATE("'Gastos com Pessoal'!",$CB46)))
+SUM((E$1&gt;='Gastos com Pessoal'!$E$113:$E$122)*(E$1&lt;='Gastos com Pessoal'!$F$113:$F$122)*(IF('Gastos com Pessoal'!$Q$113:$Q$122&lt;=E$1,1,0))*INDIRECT(CONCATENATE("'Gastos com Pessoal'!",$CC46)))
+SUM((E$1&gt;='Gastos com Pessoal'!$E$7:$E$106)*(E$1&lt;='Gastos com Pessoal'!$F$7:$F$106)*(IF('Gastos com Pessoal'!$V$7:$V$106&lt;=E$1,1,0))*INDIRECT(CONCATENATE("'Gastos com Pessoal'!",$CD46)))
+SUM((E$1&gt;='Gastos com Pessoal'!$E$113:$E$122)*(E$1&lt;='Gastos com Pessoal'!$F$113:$F$122)*(IF('Gastos com Pessoal'!$V$113:$V$122&lt;=E$1,1,0))*INDIRECT(CONCATENATE("'Gastos com Pessoal'!",$CE46)))
+SUM((E$1&gt;='Gastos com Pessoal'!$E$7:$E$106)*(E$1&lt;='Gastos com Pessoal'!$F$7:$F$106)*(IF('Gastos com Pessoal'!$AA$7:$AA$106&lt;=E$1,1,0))*INDIRECT(CONCATENATE("'Gastos com Pessoal'!",$CF46)))
+SUM((E$1&gt;='Gastos com Pessoal'!$E$113:$E$122)*(E$1&lt;='Gastos com Pessoal'!$F$113:$F$122)*(IF('Gastos com Pessoal'!$AA$113:$AA$122&lt;=E$1,1,0))*INDIRECT(CONCATENATE("'Gastos com Pessoal'!",$CG46)))</f>
        <v>0</v>
      </c>
      <c r="F46" s="147">
        <f t="array" aca="1" ref="F46" ca="1">SUM((F$1&gt;='Gastos com Pessoal'!$E$7:$E$106)*(F$1&lt;='Gastos com Pessoal'!$F$7:$F$106)*INDIRECT(CONCATENATE("'Encargos e Benefícios'!",$BV46)))
+SUM((F$1&gt;='Gastos com Pessoal'!$E$113:$E$122)*(F$1&lt;='Gastos com Pessoal'!$F$113:$F$122)*INDIRECT(CONCATENATE("'Encargos e Benefícios'!",$BW46)))
+SUM((F$1&gt;='Gastos com Pessoal'!$E$7:$E$106)*(F$1&lt;='Gastos com Pessoal'!$F$7:$F$106)*(IF('Gastos com Pessoal'!$G$7:$G$106&lt;=F$1,1,0))*INDIRECT(CONCATENATE("'Gastos com Pessoal'!",$BX46)))
+SUM((F$1&gt;='Gastos com Pessoal'!$E$113:$E$122)*(F$1&lt;='Gastos com Pessoal'!$F$113:$F$122)*(IF('Gastos com Pessoal'!$G$113:$G$122&lt;=F$1,1,0))*INDIRECT(CONCATENATE("'Gastos com Pessoal'!",$BY46)))
+SUM((F$1&gt;='Gastos com Pessoal'!$E$7:$E$106)*(F$1&lt;='Gastos com Pessoal'!$F$7:$F$106)*(IF('Gastos com Pessoal'!$L$7:$L$106&lt;=F$1,1,0))*INDIRECT(CONCATENATE("'Gastos com Pessoal'!",$BZ46)))
+SUM((F$1&gt;='Gastos com Pessoal'!$E$113:$E$122)*(F$1&lt;='Gastos com Pessoal'!$F$113:$F$122)*(IF('Gastos com Pessoal'!$L$113:$L$122&lt;=F$1,1,0))*INDIRECT(CONCATENATE("'Gastos com Pessoal'!",$CA46)))
+SUM((F$1&gt;='Gastos com Pessoal'!$E$7:$E$106)*(F$1&lt;='Gastos com Pessoal'!$F$7:$F$106)*(IF('Gastos com Pessoal'!$Q$7:$Q$106&lt;=F$1,1,0))*INDIRECT(CONCATENATE("'Gastos com Pessoal'!",$CB46)))
+SUM((F$1&gt;='Gastos com Pessoal'!$E$113:$E$122)*(F$1&lt;='Gastos com Pessoal'!$F$113:$F$122)*(IF('Gastos com Pessoal'!$Q$113:$Q$122&lt;=F$1,1,0))*INDIRECT(CONCATENATE("'Gastos com Pessoal'!",$CC46)))
+SUM((F$1&gt;='Gastos com Pessoal'!$E$7:$E$106)*(F$1&lt;='Gastos com Pessoal'!$F$7:$F$106)*(IF('Gastos com Pessoal'!$V$7:$V$106&lt;=F$1,1,0))*INDIRECT(CONCATENATE("'Gastos com Pessoal'!",$CD46)))
+SUM((F$1&gt;='Gastos com Pessoal'!$E$113:$E$122)*(F$1&lt;='Gastos com Pessoal'!$F$113:$F$122)*(IF('Gastos com Pessoal'!$V$113:$V$122&lt;=F$1,1,0))*INDIRECT(CONCATENATE("'Gastos com Pessoal'!",$CE46)))
+SUM((F$1&gt;='Gastos com Pessoal'!$E$7:$E$106)*(F$1&lt;='Gastos com Pessoal'!$F$7:$F$106)*(IF('Gastos com Pessoal'!$AA$7:$AA$106&lt;=F$1,1,0))*INDIRECT(CONCATENATE("'Gastos com Pessoal'!",$CF46)))
+SUM((F$1&gt;='Gastos com Pessoal'!$E$113:$E$122)*(F$1&lt;='Gastos com Pessoal'!$F$113:$F$122)*(IF('Gastos com Pessoal'!$AA$113:$AA$122&lt;=F$1,1,0))*INDIRECT(CONCATENATE("'Gastos com Pessoal'!",$CG46)))</f>
        <v>0</v>
      </c>
      <c r="G46" s="147">
        <f t="array" aca="1" ref="G46" ca="1">SUM((G$1&gt;='Gastos com Pessoal'!$E$7:$E$106)*(G$1&lt;='Gastos com Pessoal'!$F$7:$F$106)*INDIRECT(CONCATENATE("'Encargos e Benefícios'!",$BV46)))
+SUM((G$1&gt;='Gastos com Pessoal'!$E$113:$E$122)*(G$1&lt;='Gastos com Pessoal'!$F$113:$F$122)*INDIRECT(CONCATENATE("'Encargos e Benefícios'!",$BW46)))
+SUM((G$1&gt;='Gastos com Pessoal'!$E$7:$E$106)*(G$1&lt;='Gastos com Pessoal'!$F$7:$F$106)*(IF('Gastos com Pessoal'!$G$7:$G$106&lt;=G$1,1,0))*INDIRECT(CONCATENATE("'Gastos com Pessoal'!",$BX46)))
+SUM((G$1&gt;='Gastos com Pessoal'!$E$113:$E$122)*(G$1&lt;='Gastos com Pessoal'!$F$113:$F$122)*(IF('Gastos com Pessoal'!$G$113:$G$122&lt;=G$1,1,0))*INDIRECT(CONCATENATE("'Gastos com Pessoal'!",$BY46)))
+SUM((G$1&gt;='Gastos com Pessoal'!$E$7:$E$106)*(G$1&lt;='Gastos com Pessoal'!$F$7:$F$106)*(IF('Gastos com Pessoal'!$L$7:$L$106&lt;=G$1,1,0))*INDIRECT(CONCATENATE("'Gastos com Pessoal'!",$BZ46)))
+SUM((G$1&gt;='Gastos com Pessoal'!$E$113:$E$122)*(G$1&lt;='Gastos com Pessoal'!$F$113:$F$122)*(IF('Gastos com Pessoal'!$L$113:$L$122&lt;=G$1,1,0))*INDIRECT(CONCATENATE("'Gastos com Pessoal'!",$CA46)))
+SUM((G$1&gt;='Gastos com Pessoal'!$E$7:$E$106)*(G$1&lt;='Gastos com Pessoal'!$F$7:$F$106)*(IF('Gastos com Pessoal'!$Q$7:$Q$106&lt;=G$1,1,0))*INDIRECT(CONCATENATE("'Gastos com Pessoal'!",$CB46)))
+SUM((G$1&gt;='Gastos com Pessoal'!$E$113:$E$122)*(G$1&lt;='Gastos com Pessoal'!$F$113:$F$122)*(IF('Gastos com Pessoal'!$Q$113:$Q$122&lt;=G$1,1,0))*INDIRECT(CONCATENATE("'Gastos com Pessoal'!",$CC46)))
+SUM((G$1&gt;='Gastos com Pessoal'!$E$7:$E$106)*(G$1&lt;='Gastos com Pessoal'!$F$7:$F$106)*(IF('Gastos com Pessoal'!$V$7:$V$106&lt;=G$1,1,0))*INDIRECT(CONCATENATE("'Gastos com Pessoal'!",$CD46)))
+SUM((G$1&gt;='Gastos com Pessoal'!$E$113:$E$122)*(G$1&lt;='Gastos com Pessoal'!$F$113:$F$122)*(IF('Gastos com Pessoal'!$V$113:$V$122&lt;=G$1,1,0))*INDIRECT(CONCATENATE("'Gastos com Pessoal'!",$CE46)))
+SUM((G$1&gt;='Gastos com Pessoal'!$E$7:$E$106)*(G$1&lt;='Gastos com Pessoal'!$F$7:$F$106)*(IF('Gastos com Pessoal'!$AA$7:$AA$106&lt;=G$1,1,0))*INDIRECT(CONCATENATE("'Gastos com Pessoal'!",$CF46)))
+SUM((G$1&gt;='Gastos com Pessoal'!$E$113:$E$122)*(G$1&lt;='Gastos com Pessoal'!$F$113:$F$122)*(IF('Gastos com Pessoal'!$AA$113:$AA$122&lt;=G$1,1,0))*INDIRECT(CONCATENATE("'Gastos com Pessoal'!",$CG46)))</f>
        <v>0</v>
      </c>
      <c r="H46" s="147">
        <f t="array" aca="1" ref="H46" ca="1">SUM((H$1&gt;='Gastos com Pessoal'!$E$7:$E$106)*(H$1&lt;='Gastos com Pessoal'!$F$7:$F$106)*INDIRECT(CONCATENATE("'Encargos e Benefícios'!",$BV46)))
+SUM((H$1&gt;='Gastos com Pessoal'!$E$113:$E$122)*(H$1&lt;='Gastos com Pessoal'!$F$113:$F$122)*INDIRECT(CONCATENATE("'Encargos e Benefícios'!",$BW46)))
+SUM((H$1&gt;='Gastos com Pessoal'!$E$7:$E$106)*(H$1&lt;='Gastos com Pessoal'!$F$7:$F$106)*(IF('Gastos com Pessoal'!$G$7:$G$106&lt;=H$1,1,0))*INDIRECT(CONCATENATE("'Gastos com Pessoal'!",$BX46)))
+SUM((H$1&gt;='Gastos com Pessoal'!$E$113:$E$122)*(H$1&lt;='Gastos com Pessoal'!$F$113:$F$122)*(IF('Gastos com Pessoal'!$G$113:$G$122&lt;=H$1,1,0))*INDIRECT(CONCATENATE("'Gastos com Pessoal'!",$BY46)))
+SUM((H$1&gt;='Gastos com Pessoal'!$E$7:$E$106)*(H$1&lt;='Gastos com Pessoal'!$F$7:$F$106)*(IF('Gastos com Pessoal'!$L$7:$L$106&lt;=H$1,1,0))*INDIRECT(CONCATENATE("'Gastos com Pessoal'!",$BZ46)))
+SUM((H$1&gt;='Gastos com Pessoal'!$E$113:$E$122)*(H$1&lt;='Gastos com Pessoal'!$F$113:$F$122)*(IF('Gastos com Pessoal'!$L$113:$L$122&lt;=H$1,1,0))*INDIRECT(CONCATENATE("'Gastos com Pessoal'!",$CA46)))
+SUM((H$1&gt;='Gastos com Pessoal'!$E$7:$E$106)*(H$1&lt;='Gastos com Pessoal'!$F$7:$F$106)*(IF('Gastos com Pessoal'!$Q$7:$Q$106&lt;=H$1,1,0))*INDIRECT(CONCATENATE("'Gastos com Pessoal'!",$CB46)))
+SUM((H$1&gt;='Gastos com Pessoal'!$E$113:$E$122)*(H$1&lt;='Gastos com Pessoal'!$F$113:$F$122)*(IF('Gastos com Pessoal'!$Q$113:$Q$122&lt;=H$1,1,0))*INDIRECT(CONCATENATE("'Gastos com Pessoal'!",$CC46)))
+SUM((H$1&gt;='Gastos com Pessoal'!$E$7:$E$106)*(H$1&lt;='Gastos com Pessoal'!$F$7:$F$106)*(IF('Gastos com Pessoal'!$V$7:$V$106&lt;=H$1,1,0))*INDIRECT(CONCATENATE("'Gastos com Pessoal'!",$CD46)))
+SUM((H$1&gt;='Gastos com Pessoal'!$E$113:$E$122)*(H$1&lt;='Gastos com Pessoal'!$F$113:$F$122)*(IF('Gastos com Pessoal'!$V$113:$V$122&lt;=H$1,1,0))*INDIRECT(CONCATENATE("'Gastos com Pessoal'!",$CE46)))
+SUM((H$1&gt;='Gastos com Pessoal'!$E$7:$E$106)*(H$1&lt;='Gastos com Pessoal'!$F$7:$F$106)*(IF('Gastos com Pessoal'!$AA$7:$AA$106&lt;=H$1,1,0))*INDIRECT(CONCATENATE("'Gastos com Pessoal'!",$CF46)))
+SUM((H$1&gt;='Gastos com Pessoal'!$E$113:$E$122)*(H$1&lt;='Gastos com Pessoal'!$F$113:$F$122)*(IF('Gastos com Pessoal'!$AA$113:$AA$122&lt;=H$1,1,0))*INDIRECT(CONCATENATE("'Gastos com Pessoal'!",$CG46)))</f>
        <v>0</v>
      </c>
      <c r="I46" s="147">
        <f t="array" aca="1" ref="I46" ca="1">SUM((I$1&gt;='Gastos com Pessoal'!$E$7:$E$106)*(I$1&lt;='Gastos com Pessoal'!$F$7:$F$106)*INDIRECT(CONCATENATE("'Encargos e Benefícios'!",$BV46)))
+SUM((I$1&gt;='Gastos com Pessoal'!$E$113:$E$122)*(I$1&lt;='Gastos com Pessoal'!$F$113:$F$122)*INDIRECT(CONCATENATE("'Encargos e Benefícios'!",$BW46)))
+SUM((I$1&gt;='Gastos com Pessoal'!$E$7:$E$106)*(I$1&lt;='Gastos com Pessoal'!$F$7:$F$106)*(IF('Gastos com Pessoal'!$G$7:$G$106&lt;=I$1,1,0))*INDIRECT(CONCATENATE("'Gastos com Pessoal'!",$BX46)))
+SUM((I$1&gt;='Gastos com Pessoal'!$E$113:$E$122)*(I$1&lt;='Gastos com Pessoal'!$F$113:$F$122)*(IF('Gastos com Pessoal'!$G$113:$G$122&lt;=I$1,1,0))*INDIRECT(CONCATENATE("'Gastos com Pessoal'!",$BY46)))
+SUM((I$1&gt;='Gastos com Pessoal'!$E$7:$E$106)*(I$1&lt;='Gastos com Pessoal'!$F$7:$F$106)*(IF('Gastos com Pessoal'!$L$7:$L$106&lt;=I$1,1,0))*INDIRECT(CONCATENATE("'Gastos com Pessoal'!",$BZ46)))
+SUM((I$1&gt;='Gastos com Pessoal'!$E$113:$E$122)*(I$1&lt;='Gastos com Pessoal'!$F$113:$F$122)*(IF('Gastos com Pessoal'!$L$113:$L$122&lt;=I$1,1,0))*INDIRECT(CONCATENATE("'Gastos com Pessoal'!",$CA46)))
+SUM((I$1&gt;='Gastos com Pessoal'!$E$7:$E$106)*(I$1&lt;='Gastos com Pessoal'!$F$7:$F$106)*(IF('Gastos com Pessoal'!$Q$7:$Q$106&lt;=I$1,1,0))*INDIRECT(CONCATENATE("'Gastos com Pessoal'!",$CB46)))
+SUM((I$1&gt;='Gastos com Pessoal'!$E$113:$E$122)*(I$1&lt;='Gastos com Pessoal'!$F$113:$F$122)*(IF('Gastos com Pessoal'!$Q$113:$Q$122&lt;=I$1,1,0))*INDIRECT(CONCATENATE("'Gastos com Pessoal'!",$CC46)))
+SUM((I$1&gt;='Gastos com Pessoal'!$E$7:$E$106)*(I$1&lt;='Gastos com Pessoal'!$F$7:$F$106)*(IF('Gastos com Pessoal'!$V$7:$V$106&lt;=I$1,1,0))*INDIRECT(CONCATENATE("'Gastos com Pessoal'!",$CD46)))
+SUM((I$1&gt;='Gastos com Pessoal'!$E$113:$E$122)*(I$1&lt;='Gastos com Pessoal'!$F$113:$F$122)*(IF('Gastos com Pessoal'!$V$113:$V$122&lt;=I$1,1,0))*INDIRECT(CONCATENATE("'Gastos com Pessoal'!",$CE46)))
+SUM((I$1&gt;='Gastos com Pessoal'!$E$7:$E$106)*(I$1&lt;='Gastos com Pessoal'!$F$7:$F$106)*(IF('Gastos com Pessoal'!$AA$7:$AA$106&lt;=I$1,1,0))*INDIRECT(CONCATENATE("'Gastos com Pessoal'!",$CF46)))
+SUM((I$1&gt;='Gastos com Pessoal'!$E$113:$E$122)*(I$1&lt;='Gastos com Pessoal'!$F$113:$F$122)*(IF('Gastos com Pessoal'!$AA$113:$AA$122&lt;=I$1,1,0))*INDIRECT(CONCATENATE("'Gastos com Pessoal'!",$CG46)))</f>
        <v>0</v>
      </c>
      <c r="J46" s="147">
        <f t="array" aca="1" ref="J46" ca="1">SUM((J$1&gt;='Gastos com Pessoal'!$E$7:$E$106)*(J$1&lt;='Gastos com Pessoal'!$F$7:$F$106)*INDIRECT(CONCATENATE("'Encargos e Benefícios'!",$BV46)))
+SUM((J$1&gt;='Gastos com Pessoal'!$E$113:$E$122)*(J$1&lt;='Gastos com Pessoal'!$F$113:$F$122)*INDIRECT(CONCATENATE("'Encargos e Benefícios'!",$BW46)))
+SUM((J$1&gt;='Gastos com Pessoal'!$E$7:$E$106)*(J$1&lt;='Gastos com Pessoal'!$F$7:$F$106)*(IF('Gastos com Pessoal'!$G$7:$G$106&lt;=J$1,1,0))*INDIRECT(CONCATENATE("'Gastos com Pessoal'!",$BX46)))
+SUM((J$1&gt;='Gastos com Pessoal'!$E$113:$E$122)*(J$1&lt;='Gastos com Pessoal'!$F$113:$F$122)*(IF('Gastos com Pessoal'!$G$113:$G$122&lt;=J$1,1,0))*INDIRECT(CONCATENATE("'Gastos com Pessoal'!",$BY46)))
+SUM((J$1&gt;='Gastos com Pessoal'!$E$7:$E$106)*(J$1&lt;='Gastos com Pessoal'!$F$7:$F$106)*(IF('Gastos com Pessoal'!$L$7:$L$106&lt;=J$1,1,0))*INDIRECT(CONCATENATE("'Gastos com Pessoal'!",$BZ46)))
+SUM((J$1&gt;='Gastos com Pessoal'!$E$113:$E$122)*(J$1&lt;='Gastos com Pessoal'!$F$113:$F$122)*(IF('Gastos com Pessoal'!$L$113:$L$122&lt;=J$1,1,0))*INDIRECT(CONCATENATE("'Gastos com Pessoal'!",$CA46)))
+SUM((J$1&gt;='Gastos com Pessoal'!$E$7:$E$106)*(J$1&lt;='Gastos com Pessoal'!$F$7:$F$106)*(IF('Gastos com Pessoal'!$Q$7:$Q$106&lt;=J$1,1,0))*INDIRECT(CONCATENATE("'Gastos com Pessoal'!",$CB46)))
+SUM((J$1&gt;='Gastos com Pessoal'!$E$113:$E$122)*(J$1&lt;='Gastos com Pessoal'!$F$113:$F$122)*(IF('Gastos com Pessoal'!$Q$113:$Q$122&lt;=J$1,1,0))*INDIRECT(CONCATENATE("'Gastos com Pessoal'!",$CC46)))
+SUM((J$1&gt;='Gastos com Pessoal'!$E$7:$E$106)*(J$1&lt;='Gastos com Pessoal'!$F$7:$F$106)*(IF('Gastos com Pessoal'!$V$7:$V$106&lt;=J$1,1,0))*INDIRECT(CONCATENATE("'Gastos com Pessoal'!",$CD46)))
+SUM((J$1&gt;='Gastos com Pessoal'!$E$113:$E$122)*(J$1&lt;='Gastos com Pessoal'!$F$113:$F$122)*(IF('Gastos com Pessoal'!$V$113:$V$122&lt;=J$1,1,0))*INDIRECT(CONCATENATE("'Gastos com Pessoal'!",$CE46)))
+SUM((J$1&gt;='Gastos com Pessoal'!$E$7:$E$106)*(J$1&lt;='Gastos com Pessoal'!$F$7:$F$106)*(IF('Gastos com Pessoal'!$AA$7:$AA$106&lt;=J$1,1,0))*INDIRECT(CONCATENATE("'Gastos com Pessoal'!",$CF46)))
+SUM((J$1&gt;='Gastos com Pessoal'!$E$113:$E$122)*(J$1&lt;='Gastos com Pessoal'!$F$113:$F$122)*(IF('Gastos com Pessoal'!$AA$113:$AA$122&lt;=J$1,1,0))*INDIRECT(CONCATENATE("'Gastos com Pessoal'!",$CG46)))</f>
        <v>0</v>
      </c>
      <c r="K46" s="147">
        <f t="array" aca="1" ref="K46" ca="1">SUM((K$1&gt;='Gastos com Pessoal'!$E$7:$E$106)*(K$1&lt;='Gastos com Pessoal'!$F$7:$F$106)*INDIRECT(CONCATENATE("'Encargos e Benefícios'!",$BV46)))
+SUM((K$1&gt;='Gastos com Pessoal'!$E$113:$E$122)*(K$1&lt;='Gastos com Pessoal'!$F$113:$F$122)*INDIRECT(CONCATENATE("'Encargos e Benefícios'!",$BW46)))
+SUM((K$1&gt;='Gastos com Pessoal'!$E$7:$E$106)*(K$1&lt;='Gastos com Pessoal'!$F$7:$F$106)*(IF('Gastos com Pessoal'!$G$7:$G$106&lt;=K$1,1,0))*INDIRECT(CONCATENATE("'Gastos com Pessoal'!",$BX46)))
+SUM((K$1&gt;='Gastos com Pessoal'!$E$113:$E$122)*(K$1&lt;='Gastos com Pessoal'!$F$113:$F$122)*(IF('Gastos com Pessoal'!$G$113:$G$122&lt;=K$1,1,0))*INDIRECT(CONCATENATE("'Gastos com Pessoal'!",$BY46)))
+SUM((K$1&gt;='Gastos com Pessoal'!$E$7:$E$106)*(K$1&lt;='Gastos com Pessoal'!$F$7:$F$106)*(IF('Gastos com Pessoal'!$L$7:$L$106&lt;=K$1,1,0))*INDIRECT(CONCATENATE("'Gastos com Pessoal'!",$BZ46)))
+SUM((K$1&gt;='Gastos com Pessoal'!$E$113:$E$122)*(K$1&lt;='Gastos com Pessoal'!$F$113:$F$122)*(IF('Gastos com Pessoal'!$L$113:$L$122&lt;=K$1,1,0))*INDIRECT(CONCATENATE("'Gastos com Pessoal'!",$CA46)))
+SUM((K$1&gt;='Gastos com Pessoal'!$E$7:$E$106)*(K$1&lt;='Gastos com Pessoal'!$F$7:$F$106)*(IF('Gastos com Pessoal'!$Q$7:$Q$106&lt;=K$1,1,0))*INDIRECT(CONCATENATE("'Gastos com Pessoal'!",$CB46)))
+SUM((K$1&gt;='Gastos com Pessoal'!$E$113:$E$122)*(K$1&lt;='Gastos com Pessoal'!$F$113:$F$122)*(IF('Gastos com Pessoal'!$Q$113:$Q$122&lt;=K$1,1,0))*INDIRECT(CONCATENATE("'Gastos com Pessoal'!",$CC46)))
+SUM((K$1&gt;='Gastos com Pessoal'!$E$7:$E$106)*(K$1&lt;='Gastos com Pessoal'!$F$7:$F$106)*(IF('Gastos com Pessoal'!$V$7:$V$106&lt;=K$1,1,0))*INDIRECT(CONCATENATE("'Gastos com Pessoal'!",$CD46)))
+SUM((K$1&gt;='Gastos com Pessoal'!$E$113:$E$122)*(K$1&lt;='Gastos com Pessoal'!$F$113:$F$122)*(IF('Gastos com Pessoal'!$V$113:$V$122&lt;=K$1,1,0))*INDIRECT(CONCATENATE("'Gastos com Pessoal'!",$CE46)))
+SUM((K$1&gt;='Gastos com Pessoal'!$E$7:$E$106)*(K$1&lt;='Gastos com Pessoal'!$F$7:$F$106)*(IF('Gastos com Pessoal'!$AA$7:$AA$106&lt;=K$1,1,0))*INDIRECT(CONCATENATE("'Gastos com Pessoal'!",$CF46)))
+SUM((K$1&gt;='Gastos com Pessoal'!$E$113:$E$122)*(K$1&lt;='Gastos com Pessoal'!$F$113:$F$122)*(IF('Gastos com Pessoal'!$AA$113:$AA$122&lt;=K$1,1,0))*INDIRECT(CONCATENATE("'Gastos com Pessoal'!",$CG46)))</f>
        <v>0</v>
      </c>
      <c r="L46" s="147">
        <f t="array" aca="1" ref="L46" ca="1">SUM((L$1&gt;='Gastos com Pessoal'!$E$7:$E$106)*(L$1&lt;='Gastos com Pessoal'!$F$7:$F$106)*INDIRECT(CONCATENATE("'Encargos e Benefícios'!",$BV46)))
+SUM((L$1&gt;='Gastos com Pessoal'!$E$113:$E$122)*(L$1&lt;='Gastos com Pessoal'!$F$113:$F$122)*INDIRECT(CONCATENATE("'Encargos e Benefícios'!",$BW46)))
+SUM((L$1&gt;='Gastos com Pessoal'!$E$7:$E$106)*(L$1&lt;='Gastos com Pessoal'!$F$7:$F$106)*(IF('Gastos com Pessoal'!$G$7:$G$106&lt;=L$1,1,0))*INDIRECT(CONCATENATE("'Gastos com Pessoal'!",$BX46)))
+SUM((L$1&gt;='Gastos com Pessoal'!$E$113:$E$122)*(L$1&lt;='Gastos com Pessoal'!$F$113:$F$122)*(IF('Gastos com Pessoal'!$G$113:$G$122&lt;=L$1,1,0))*INDIRECT(CONCATENATE("'Gastos com Pessoal'!",$BY46)))
+SUM((L$1&gt;='Gastos com Pessoal'!$E$7:$E$106)*(L$1&lt;='Gastos com Pessoal'!$F$7:$F$106)*(IF('Gastos com Pessoal'!$L$7:$L$106&lt;=L$1,1,0))*INDIRECT(CONCATENATE("'Gastos com Pessoal'!",$BZ46)))
+SUM((L$1&gt;='Gastos com Pessoal'!$E$113:$E$122)*(L$1&lt;='Gastos com Pessoal'!$F$113:$F$122)*(IF('Gastos com Pessoal'!$L$113:$L$122&lt;=L$1,1,0))*INDIRECT(CONCATENATE("'Gastos com Pessoal'!",$CA46)))
+SUM((L$1&gt;='Gastos com Pessoal'!$E$7:$E$106)*(L$1&lt;='Gastos com Pessoal'!$F$7:$F$106)*(IF('Gastos com Pessoal'!$Q$7:$Q$106&lt;=L$1,1,0))*INDIRECT(CONCATENATE("'Gastos com Pessoal'!",$CB46)))
+SUM((L$1&gt;='Gastos com Pessoal'!$E$113:$E$122)*(L$1&lt;='Gastos com Pessoal'!$F$113:$F$122)*(IF('Gastos com Pessoal'!$Q$113:$Q$122&lt;=L$1,1,0))*INDIRECT(CONCATENATE("'Gastos com Pessoal'!",$CC46)))
+SUM((L$1&gt;='Gastos com Pessoal'!$E$7:$E$106)*(L$1&lt;='Gastos com Pessoal'!$F$7:$F$106)*(IF('Gastos com Pessoal'!$V$7:$V$106&lt;=L$1,1,0))*INDIRECT(CONCATENATE("'Gastos com Pessoal'!",$CD46)))
+SUM((L$1&gt;='Gastos com Pessoal'!$E$113:$E$122)*(L$1&lt;='Gastos com Pessoal'!$F$113:$F$122)*(IF('Gastos com Pessoal'!$V$113:$V$122&lt;=L$1,1,0))*INDIRECT(CONCATENATE("'Gastos com Pessoal'!",$CE46)))
+SUM((L$1&gt;='Gastos com Pessoal'!$E$7:$E$106)*(L$1&lt;='Gastos com Pessoal'!$F$7:$F$106)*(IF('Gastos com Pessoal'!$AA$7:$AA$106&lt;=L$1,1,0))*INDIRECT(CONCATENATE("'Gastos com Pessoal'!",$CF46)))
+SUM((L$1&gt;='Gastos com Pessoal'!$E$113:$E$122)*(L$1&lt;='Gastos com Pessoal'!$F$113:$F$122)*(IF('Gastos com Pessoal'!$AA$113:$AA$122&lt;=L$1,1,0))*INDIRECT(CONCATENATE("'Gastos com Pessoal'!",$CG46)))</f>
        <v>0</v>
      </c>
      <c r="M46" s="147">
        <f t="array" aca="1" ref="M46" ca="1">SUM((M$1&gt;='Gastos com Pessoal'!$E$7:$E$106)*(M$1&lt;='Gastos com Pessoal'!$F$7:$F$106)*INDIRECT(CONCATENATE("'Encargos e Benefícios'!",$BV46)))
+SUM((M$1&gt;='Gastos com Pessoal'!$E$113:$E$122)*(M$1&lt;='Gastos com Pessoal'!$F$113:$F$122)*INDIRECT(CONCATENATE("'Encargos e Benefícios'!",$BW46)))
+SUM((M$1&gt;='Gastos com Pessoal'!$E$7:$E$106)*(M$1&lt;='Gastos com Pessoal'!$F$7:$F$106)*(IF('Gastos com Pessoal'!$G$7:$G$106&lt;=M$1,1,0))*INDIRECT(CONCATENATE("'Gastos com Pessoal'!",$BX46)))
+SUM((M$1&gt;='Gastos com Pessoal'!$E$113:$E$122)*(M$1&lt;='Gastos com Pessoal'!$F$113:$F$122)*(IF('Gastos com Pessoal'!$G$113:$G$122&lt;=M$1,1,0))*INDIRECT(CONCATENATE("'Gastos com Pessoal'!",$BY46)))
+SUM((M$1&gt;='Gastos com Pessoal'!$E$7:$E$106)*(M$1&lt;='Gastos com Pessoal'!$F$7:$F$106)*(IF('Gastos com Pessoal'!$L$7:$L$106&lt;=M$1,1,0))*INDIRECT(CONCATENATE("'Gastos com Pessoal'!",$BZ46)))
+SUM((M$1&gt;='Gastos com Pessoal'!$E$113:$E$122)*(M$1&lt;='Gastos com Pessoal'!$F$113:$F$122)*(IF('Gastos com Pessoal'!$L$113:$L$122&lt;=M$1,1,0))*INDIRECT(CONCATENATE("'Gastos com Pessoal'!",$CA46)))
+SUM((M$1&gt;='Gastos com Pessoal'!$E$7:$E$106)*(M$1&lt;='Gastos com Pessoal'!$F$7:$F$106)*(IF('Gastos com Pessoal'!$Q$7:$Q$106&lt;=M$1,1,0))*INDIRECT(CONCATENATE("'Gastos com Pessoal'!",$CB46)))
+SUM((M$1&gt;='Gastos com Pessoal'!$E$113:$E$122)*(M$1&lt;='Gastos com Pessoal'!$F$113:$F$122)*(IF('Gastos com Pessoal'!$Q$113:$Q$122&lt;=M$1,1,0))*INDIRECT(CONCATENATE("'Gastos com Pessoal'!",$CC46)))
+SUM((M$1&gt;='Gastos com Pessoal'!$E$7:$E$106)*(M$1&lt;='Gastos com Pessoal'!$F$7:$F$106)*(IF('Gastos com Pessoal'!$V$7:$V$106&lt;=M$1,1,0))*INDIRECT(CONCATENATE("'Gastos com Pessoal'!",$CD46)))
+SUM((M$1&gt;='Gastos com Pessoal'!$E$113:$E$122)*(M$1&lt;='Gastos com Pessoal'!$F$113:$F$122)*(IF('Gastos com Pessoal'!$V$113:$V$122&lt;=M$1,1,0))*INDIRECT(CONCATENATE("'Gastos com Pessoal'!",$CE46)))
+SUM((M$1&gt;='Gastos com Pessoal'!$E$7:$E$106)*(M$1&lt;='Gastos com Pessoal'!$F$7:$F$106)*(IF('Gastos com Pessoal'!$AA$7:$AA$106&lt;=M$1,1,0))*INDIRECT(CONCATENATE("'Gastos com Pessoal'!",$CF46)))
+SUM((M$1&gt;='Gastos com Pessoal'!$E$113:$E$122)*(M$1&lt;='Gastos com Pessoal'!$F$113:$F$122)*(IF('Gastos com Pessoal'!$AA$113:$AA$122&lt;=M$1,1,0))*INDIRECT(CONCATENATE("'Gastos com Pessoal'!",$CG46)))</f>
        <v>0</v>
      </c>
      <c r="N46" s="147">
        <f t="array" aca="1" ref="N46" ca="1">SUM((N$1&gt;='Gastos com Pessoal'!$E$7:$E$106)*(N$1&lt;='Gastos com Pessoal'!$F$7:$F$106)*INDIRECT(CONCATENATE("'Encargos e Benefícios'!",$BV46)))
+SUM((N$1&gt;='Gastos com Pessoal'!$E$113:$E$122)*(N$1&lt;='Gastos com Pessoal'!$F$113:$F$122)*INDIRECT(CONCATENATE("'Encargos e Benefícios'!",$BW46)))
+SUM((N$1&gt;='Gastos com Pessoal'!$E$7:$E$106)*(N$1&lt;='Gastos com Pessoal'!$F$7:$F$106)*(IF('Gastos com Pessoal'!$G$7:$G$106&lt;=N$1,1,0))*INDIRECT(CONCATENATE("'Gastos com Pessoal'!",$BX46)))
+SUM((N$1&gt;='Gastos com Pessoal'!$E$113:$E$122)*(N$1&lt;='Gastos com Pessoal'!$F$113:$F$122)*(IF('Gastos com Pessoal'!$G$113:$G$122&lt;=N$1,1,0))*INDIRECT(CONCATENATE("'Gastos com Pessoal'!",$BY46)))
+SUM((N$1&gt;='Gastos com Pessoal'!$E$7:$E$106)*(N$1&lt;='Gastos com Pessoal'!$F$7:$F$106)*(IF('Gastos com Pessoal'!$L$7:$L$106&lt;=N$1,1,0))*INDIRECT(CONCATENATE("'Gastos com Pessoal'!",$BZ46)))
+SUM((N$1&gt;='Gastos com Pessoal'!$E$113:$E$122)*(N$1&lt;='Gastos com Pessoal'!$F$113:$F$122)*(IF('Gastos com Pessoal'!$L$113:$L$122&lt;=N$1,1,0))*INDIRECT(CONCATENATE("'Gastos com Pessoal'!",$CA46)))
+SUM((N$1&gt;='Gastos com Pessoal'!$E$7:$E$106)*(N$1&lt;='Gastos com Pessoal'!$F$7:$F$106)*(IF('Gastos com Pessoal'!$Q$7:$Q$106&lt;=N$1,1,0))*INDIRECT(CONCATENATE("'Gastos com Pessoal'!",$CB46)))
+SUM((N$1&gt;='Gastos com Pessoal'!$E$113:$E$122)*(N$1&lt;='Gastos com Pessoal'!$F$113:$F$122)*(IF('Gastos com Pessoal'!$Q$113:$Q$122&lt;=N$1,1,0))*INDIRECT(CONCATENATE("'Gastos com Pessoal'!",$CC46)))
+SUM((N$1&gt;='Gastos com Pessoal'!$E$7:$E$106)*(N$1&lt;='Gastos com Pessoal'!$F$7:$F$106)*(IF('Gastos com Pessoal'!$V$7:$V$106&lt;=N$1,1,0))*INDIRECT(CONCATENATE("'Gastos com Pessoal'!",$CD46)))
+SUM((N$1&gt;='Gastos com Pessoal'!$E$113:$E$122)*(N$1&lt;='Gastos com Pessoal'!$F$113:$F$122)*(IF('Gastos com Pessoal'!$V$113:$V$122&lt;=N$1,1,0))*INDIRECT(CONCATENATE("'Gastos com Pessoal'!",$CE46)))
+SUM((N$1&gt;='Gastos com Pessoal'!$E$7:$E$106)*(N$1&lt;='Gastos com Pessoal'!$F$7:$F$106)*(IF('Gastos com Pessoal'!$AA$7:$AA$106&lt;=N$1,1,0))*INDIRECT(CONCATENATE("'Gastos com Pessoal'!",$CF46)))
+SUM((N$1&gt;='Gastos com Pessoal'!$E$113:$E$122)*(N$1&lt;='Gastos com Pessoal'!$F$113:$F$122)*(IF('Gastos com Pessoal'!$AA$113:$AA$122&lt;=N$1,1,0))*INDIRECT(CONCATENATE("'Gastos com Pessoal'!",$CG46)))</f>
        <v>0</v>
      </c>
      <c r="O46" s="147">
        <f t="array" aca="1" ref="O46" ca="1">SUM((O$1&gt;='Gastos com Pessoal'!$E$7:$E$106)*(O$1&lt;='Gastos com Pessoal'!$F$7:$F$106)*INDIRECT(CONCATENATE("'Encargos e Benefícios'!",$BV46)))
+SUM((O$1&gt;='Gastos com Pessoal'!$E$113:$E$122)*(O$1&lt;='Gastos com Pessoal'!$F$113:$F$122)*INDIRECT(CONCATENATE("'Encargos e Benefícios'!",$BW46)))
+SUM((O$1&gt;='Gastos com Pessoal'!$E$7:$E$106)*(O$1&lt;='Gastos com Pessoal'!$F$7:$F$106)*(IF('Gastos com Pessoal'!$G$7:$G$106&lt;=O$1,1,0))*INDIRECT(CONCATENATE("'Gastos com Pessoal'!",$BX46)))
+SUM((O$1&gt;='Gastos com Pessoal'!$E$113:$E$122)*(O$1&lt;='Gastos com Pessoal'!$F$113:$F$122)*(IF('Gastos com Pessoal'!$G$113:$G$122&lt;=O$1,1,0))*INDIRECT(CONCATENATE("'Gastos com Pessoal'!",$BY46)))
+SUM((O$1&gt;='Gastos com Pessoal'!$E$7:$E$106)*(O$1&lt;='Gastos com Pessoal'!$F$7:$F$106)*(IF('Gastos com Pessoal'!$L$7:$L$106&lt;=O$1,1,0))*INDIRECT(CONCATENATE("'Gastos com Pessoal'!",$BZ46)))
+SUM((O$1&gt;='Gastos com Pessoal'!$E$113:$E$122)*(O$1&lt;='Gastos com Pessoal'!$F$113:$F$122)*(IF('Gastos com Pessoal'!$L$113:$L$122&lt;=O$1,1,0))*INDIRECT(CONCATENATE("'Gastos com Pessoal'!",$CA46)))
+SUM((O$1&gt;='Gastos com Pessoal'!$E$7:$E$106)*(O$1&lt;='Gastos com Pessoal'!$F$7:$F$106)*(IF('Gastos com Pessoal'!$Q$7:$Q$106&lt;=O$1,1,0))*INDIRECT(CONCATENATE("'Gastos com Pessoal'!",$CB46)))
+SUM((O$1&gt;='Gastos com Pessoal'!$E$113:$E$122)*(O$1&lt;='Gastos com Pessoal'!$F$113:$F$122)*(IF('Gastos com Pessoal'!$Q$113:$Q$122&lt;=O$1,1,0))*INDIRECT(CONCATENATE("'Gastos com Pessoal'!",$CC46)))
+SUM((O$1&gt;='Gastos com Pessoal'!$E$7:$E$106)*(O$1&lt;='Gastos com Pessoal'!$F$7:$F$106)*(IF('Gastos com Pessoal'!$V$7:$V$106&lt;=O$1,1,0))*INDIRECT(CONCATENATE("'Gastos com Pessoal'!",$CD46)))
+SUM((O$1&gt;='Gastos com Pessoal'!$E$113:$E$122)*(O$1&lt;='Gastos com Pessoal'!$F$113:$F$122)*(IF('Gastos com Pessoal'!$V$113:$V$122&lt;=O$1,1,0))*INDIRECT(CONCATENATE("'Gastos com Pessoal'!",$CE46)))
+SUM((O$1&gt;='Gastos com Pessoal'!$E$7:$E$106)*(O$1&lt;='Gastos com Pessoal'!$F$7:$F$106)*(IF('Gastos com Pessoal'!$AA$7:$AA$106&lt;=O$1,1,0))*INDIRECT(CONCATENATE("'Gastos com Pessoal'!",$CF46)))
+SUM((O$1&gt;='Gastos com Pessoal'!$E$113:$E$122)*(O$1&lt;='Gastos com Pessoal'!$F$113:$F$122)*(IF('Gastos com Pessoal'!$AA$113:$AA$122&lt;=O$1,1,0))*INDIRECT(CONCATENATE("'Gastos com Pessoal'!",$CG46)))</f>
        <v>0</v>
      </c>
      <c r="P46" s="147">
        <f t="array" aca="1" ref="P46" ca="1">SUM((P$1&gt;='Gastos com Pessoal'!$E$7:$E$106)*(P$1&lt;='Gastos com Pessoal'!$F$7:$F$106)*INDIRECT(CONCATENATE("'Encargos e Benefícios'!",$BV46)))
+SUM((P$1&gt;='Gastos com Pessoal'!$E$113:$E$122)*(P$1&lt;='Gastos com Pessoal'!$F$113:$F$122)*INDIRECT(CONCATENATE("'Encargos e Benefícios'!",$BW46)))
+SUM((P$1&gt;='Gastos com Pessoal'!$E$7:$E$106)*(P$1&lt;='Gastos com Pessoal'!$F$7:$F$106)*(IF('Gastos com Pessoal'!$G$7:$G$106&lt;=P$1,1,0))*INDIRECT(CONCATENATE("'Gastos com Pessoal'!",$BX46)))
+SUM((P$1&gt;='Gastos com Pessoal'!$E$113:$E$122)*(P$1&lt;='Gastos com Pessoal'!$F$113:$F$122)*(IF('Gastos com Pessoal'!$G$113:$G$122&lt;=P$1,1,0))*INDIRECT(CONCATENATE("'Gastos com Pessoal'!",$BY46)))
+SUM((P$1&gt;='Gastos com Pessoal'!$E$7:$E$106)*(P$1&lt;='Gastos com Pessoal'!$F$7:$F$106)*(IF('Gastos com Pessoal'!$L$7:$L$106&lt;=P$1,1,0))*INDIRECT(CONCATENATE("'Gastos com Pessoal'!",$BZ46)))
+SUM((P$1&gt;='Gastos com Pessoal'!$E$113:$E$122)*(P$1&lt;='Gastos com Pessoal'!$F$113:$F$122)*(IF('Gastos com Pessoal'!$L$113:$L$122&lt;=P$1,1,0))*INDIRECT(CONCATENATE("'Gastos com Pessoal'!",$CA46)))
+SUM((P$1&gt;='Gastos com Pessoal'!$E$7:$E$106)*(P$1&lt;='Gastos com Pessoal'!$F$7:$F$106)*(IF('Gastos com Pessoal'!$Q$7:$Q$106&lt;=P$1,1,0))*INDIRECT(CONCATENATE("'Gastos com Pessoal'!",$CB46)))
+SUM((P$1&gt;='Gastos com Pessoal'!$E$113:$E$122)*(P$1&lt;='Gastos com Pessoal'!$F$113:$F$122)*(IF('Gastos com Pessoal'!$Q$113:$Q$122&lt;=P$1,1,0))*INDIRECT(CONCATENATE("'Gastos com Pessoal'!",$CC46)))
+SUM((P$1&gt;='Gastos com Pessoal'!$E$7:$E$106)*(P$1&lt;='Gastos com Pessoal'!$F$7:$F$106)*(IF('Gastos com Pessoal'!$V$7:$V$106&lt;=P$1,1,0))*INDIRECT(CONCATENATE("'Gastos com Pessoal'!",$CD46)))
+SUM((P$1&gt;='Gastos com Pessoal'!$E$113:$E$122)*(P$1&lt;='Gastos com Pessoal'!$F$113:$F$122)*(IF('Gastos com Pessoal'!$V$113:$V$122&lt;=P$1,1,0))*INDIRECT(CONCATENATE("'Gastos com Pessoal'!",$CE46)))
+SUM((P$1&gt;='Gastos com Pessoal'!$E$7:$E$106)*(P$1&lt;='Gastos com Pessoal'!$F$7:$F$106)*(IF('Gastos com Pessoal'!$AA$7:$AA$106&lt;=P$1,1,0))*INDIRECT(CONCATENATE("'Gastos com Pessoal'!",$CF46)))
+SUM((P$1&gt;='Gastos com Pessoal'!$E$113:$E$122)*(P$1&lt;='Gastos com Pessoal'!$F$113:$F$122)*(IF('Gastos com Pessoal'!$AA$113:$AA$122&lt;=P$1,1,0))*INDIRECT(CONCATENATE("'Gastos com Pessoal'!",$CG46)))</f>
        <v>0</v>
      </c>
      <c r="Q46" s="147">
        <f t="array" aca="1" ref="Q46" ca="1">SUM((Q$1&gt;='Gastos com Pessoal'!$E$7:$E$106)*(Q$1&lt;='Gastos com Pessoal'!$F$7:$F$106)*INDIRECT(CONCATENATE("'Encargos e Benefícios'!",$BV46)))
+SUM((Q$1&gt;='Gastos com Pessoal'!$E$113:$E$122)*(Q$1&lt;='Gastos com Pessoal'!$F$113:$F$122)*INDIRECT(CONCATENATE("'Encargos e Benefícios'!",$BW46)))
+SUM((Q$1&gt;='Gastos com Pessoal'!$E$7:$E$106)*(Q$1&lt;='Gastos com Pessoal'!$F$7:$F$106)*(IF('Gastos com Pessoal'!$G$7:$G$106&lt;=Q$1,1,0))*INDIRECT(CONCATENATE("'Gastos com Pessoal'!",$BX46)))
+SUM((Q$1&gt;='Gastos com Pessoal'!$E$113:$E$122)*(Q$1&lt;='Gastos com Pessoal'!$F$113:$F$122)*(IF('Gastos com Pessoal'!$G$113:$G$122&lt;=Q$1,1,0))*INDIRECT(CONCATENATE("'Gastos com Pessoal'!",$BY46)))
+SUM((Q$1&gt;='Gastos com Pessoal'!$E$7:$E$106)*(Q$1&lt;='Gastos com Pessoal'!$F$7:$F$106)*(IF('Gastos com Pessoal'!$L$7:$L$106&lt;=Q$1,1,0))*INDIRECT(CONCATENATE("'Gastos com Pessoal'!",$BZ46)))
+SUM((Q$1&gt;='Gastos com Pessoal'!$E$113:$E$122)*(Q$1&lt;='Gastos com Pessoal'!$F$113:$F$122)*(IF('Gastos com Pessoal'!$L$113:$L$122&lt;=Q$1,1,0))*INDIRECT(CONCATENATE("'Gastos com Pessoal'!",$CA46)))
+SUM((Q$1&gt;='Gastos com Pessoal'!$E$7:$E$106)*(Q$1&lt;='Gastos com Pessoal'!$F$7:$F$106)*(IF('Gastos com Pessoal'!$Q$7:$Q$106&lt;=Q$1,1,0))*INDIRECT(CONCATENATE("'Gastos com Pessoal'!",$CB46)))
+SUM((Q$1&gt;='Gastos com Pessoal'!$E$113:$E$122)*(Q$1&lt;='Gastos com Pessoal'!$F$113:$F$122)*(IF('Gastos com Pessoal'!$Q$113:$Q$122&lt;=Q$1,1,0))*INDIRECT(CONCATENATE("'Gastos com Pessoal'!",$CC46)))
+SUM((Q$1&gt;='Gastos com Pessoal'!$E$7:$E$106)*(Q$1&lt;='Gastos com Pessoal'!$F$7:$F$106)*(IF('Gastos com Pessoal'!$V$7:$V$106&lt;=Q$1,1,0))*INDIRECT(CONCATENATE("'Gastos com Pessoal'!",$CD46)))
+SUM((Q$1&gt;='Gastos com Pessoal'!$E$113:$E$122)*(Q$1&lt;='Gastos com Pessoal'!$F$113:$F$122)*(IF('Gastos com Pessoal'!$V$113:$V$122&lt;=Q$1,1,0))*INDIRECT(CONCATENATE("'Gastos com Pessoal'!",$CE46)))
+SUM((Q$1&gt;='Gastos com Pessoal'!$E$7:$E$106)*(Q$1&lt;='Gastos com Pessoal'!$F$7:$F$106)*(IF('Gastos com Pessoal'!$AA$7:$AA$106&lt;=Q$1,1,0))*INDIRECT(CONCATENATE("'Gastos com Pessoal'!",$CF46)))
+SUM((Q$1&gt;='Gastos com Pessoal'!$E$113:$E$122)*(Q$1&lt;='Gastos com Pessoal'!$F$113:$F$122)*(IF('Gastos com Pessoal'!$AA$113:$AA$122&lt;=Q$1,1,0))*INDIRECT(CONCATENATE("'Gastos com Pessoal'!",$CG46)))</f>
        <v>0</v>
      </c>
      <c r="R46" s="147">
        <f t="array" aca="1" ref="R46" ca="1">SUM((R$1&gt;='Gastos com Pessoal'!$E$7:$E$106)*(R$1&lt;='Gastos com Pessoal'!$F$7:$F$106)*INDIRECT(CONCATENATE("'Encargos e Benefícios'!",$BV46)))
+SUM((R$1&gt;='Gastos com Pessoal'!$E$113:$E$122)*(R$1&lt;='Gastos com Pessoal'!$F$113:$F$122)*INDIRECT(CONCATENATE("'Encargos e Benefícios'!",$BW46)))
+SUM((R$1&gt;='Gastos com Pessoal'!$E$7:$E$106)*(R$1&lt;='Gastos com Pessoal'!$F$7:$F$106)*(IF('Gastos com Pessoal'!$G$7:$G$106&lt;=R$1,1,0))*INDIRECT(CONCATENATE("'Gastos com Pessoal'!",$BX46)))
+SUM((R$1&gt;='Gastos com Pessoal'!$E$113:$E$122)*(R$1&lt;='Gastos com Pessoal'!$F$113:$F$122)*(IF('Gastos com Pessoal'!$G$113:$G$122&lt;=R$1,1,0))*INDIRECT(CONCATENATE("'Gastos com Pessoal'!",$BY46)))
+SUM((R$1&gt;='Gastos com Pessoal'!$E$7:$E$106)*(R$1&lt;='Gastos com Pessoal'!$F$7:$F$106)*(IF('Gastos com Pessoal'!$L$7:$L$106&lt;=R$1,1,0))*INDIRECT(CONCATENATE("'Gastos com Pessoal'!",$BZ46)))
+SUM((R$1&gt;='Gastos com Pessoal'!$E$113:$E$122)*(R$1&lt;='Gastos com Pessoal'!$F$113:$F$122)*(IF('Gastos com Pessoal'!$L$113:$L$122&lt;=R$1,1,0))*INDIRECT(CONCATENATE("'Gastos com Pessoal'!",$CA46)))
+SUM((R$1&gt;='Gastos com Pessoal'!$E$7:$E$106)*(R$1&lt;='Gastos com Pessoal'!$F$7:$F$106)*(IF('Gastos com Pessoal'!$Q$7:$Q$106&lt;=R$1,1,0))*INDIRECT(CONCATENATE("'Gastos com Pessoal'!",$CB46)))
+SUM((R$1&gt;='Gastos com Pessoal'!$E$113:$E$122)*(R$1&lt;='Gastos com Pessoal'!$F$113:$F$122)*(IF('Gastos com Pessoal'!$Q$113:$Q$122&lt;=R$1,1,0))*INDIRECT(CONCATENATE("'Gastos com Pessoal'!",$CC46)))
+SUM((R$1&gt;='Gastos com Pessoal'!$E$7:$E$106)*(R$1&lt;='Gastos com Pessoal'!$F$7:$F$106)*(IF('Gastos com Pessoal'!$V$7:$V$106&lt;=R$1,1,0))*INDIRECT(CONCATENATE("'Gastos com Pessoal'!",$CD46)))
+SUM((R$1&gt;='Gastos com Pessoal'!$E$113:$E$122)*(R$1&lt;='Gastos com Pessoal'!$F$113:$F$122)*(IF('Gastos com Pessoal'!$V$113:$V$122&lt;=R$1,1,0))*INDIRECT(CONCATENATE("'Gastos com Pessoal'!",$CE46)))
+SUM((R$1&gt;='Gastos com Pessoal'!$E$7:$E$106)*(R$1&lt;='Gastos com Pessoal'!$F$7:$F$106)*(IF('Gastos com Pessoal'!$AA$7:$AA$106&lt;=R$1,1,0))*INDIRECT(CONCATENATE("'Gastos com Pessoal'!",$CF46)))
+SUM((R$1&gt;='Gastos com Pessoal'!$E$113:$E$122)*(R$1&lt;='Gastos com Pessoal'!$F$113:$F$122)*(IF('Gastos com Pessoal'!$AA$113:$AA$122&lt;=R$1,1,0))*INDIRECT(CONCATENATE("'Gastos com Pessoal'!",$CG46)))</f>
        <v>0</v>
      </c>
      <c r="S46" s="147">
        <f t="array" aca="1" ref="S46" ca="1">SUM((S$1&gt;='Gastos com Pessoal'!$E$7:$E$106)*(S$1&lt;='Gastos com Pessoal'!$F$7:$F$106)*INDIRECT(CONCATENATE("'Encargos e Benefícios'!",$BV46)))
+SUM((S$1&gt;='Gastos com Pessoal'!$E$113:$E$122)*(S$1&lt;='Gastos com Pessoal'!$F$113:$F$122)*INDIRECT(CONCATENATE("'Encargos e Benefícios'!",$BW46)))
+SUM((S$1&gt;='Gastos com Pessoal'!$E$7:$E$106)*(S$1&lt;='Gastos com Pessoal'!$F$7:$F$106)*(IF('Gastos com Pessoal'!$G$7:$G$106&lt;=S$1,1,0))*INDIRECT(CONCATENATE("'Gastos com Pessoal'!",$BX46)))
+SUM((S$1&gt;='Gastos com Pessoal'!$E$113:$E$122)*(S$1&lt;='Gastos com Pessoal'!$F$113:$F$122)*(IF('Gastos com Pessoal'!$G$113:$G$122&lt;=S$1,1,0))*INDIRECT(CONCATENATE("'Gastos com Pessoal'!",$BY46)))
+SUM((S$1&gt;='Gastos com Pessoal'!$E$7:$E$106)*(S$1&lt;='Gastos com Pessoal'!$F$7:$F$106)*(IF('Gastos com Pessoal'!$L$7:$L$106&lt;=S$1,1,0))*INDIRECT(CONCATENATE("'Gastos com Pessoal'!",$BZ46)))
+SUM((S$1&gt;='Gastos com Pessoal'!$E$113:$E$122)*(S$1&lt;='Gastos com Pessoal'!$F$113:$F$122)*(IF('Gastos com Pessoal'!$L$113:$L$122&lt;=S$1,1,0))*INDIRECT(CONCATENATE("'Gastos com Pessoal'!",$CA46)))
+SUM((S$1&gt;='Gastos com Pessoal'!$E$7:$E$106)*(S$1&lt;='Gastos com Pessoal'!$F$7:$F$106)*(IF('Gastos com Pessoal'!$Q$7:$Q$106&lt;=S$1,1,0))*INDIRECT(CONCATENATE("'Gastos com Pessoal'!",$CB46)))
+SUM((S$1&gt;='Gastos com Pessoal'!$E$113:$E$122)*(S$1&lt;='Gastos com Pessoal'!$F$113:$F$122)*(IF('Gastos com Pessoal'!$Q$113:$Q$122&lt;=S$1,1,0))*INDIRECT(CONCATENATE("'Gastos com Pessoal'!",$CC46)))
+SUM((S$1&gt;='Gastos com Pessoal'!$E$7:$E$106)*(S$1&lt;='Gastos com Pessoal'!$F$7:$F$106)*(IF('Gastos com Pessoal'!$V$7:$V$106&lt;=S$1,1,0))*INDIRECT(CONCATENATE("'Gastos com Pessoal'!",$CD46)))
+SUM((S$1&gt;='Gastos com Pessoal'!$E$113:$E$122)*(S$1&lt;='Gastos com Pessoal'!$F$113:$F$122)*(IF('Gastos com Pessoal'!$V$113:$V$122&lt;=S$1,1,0))*INDIRECT(CONCATENATE("'Gastos com Pessoal'!",$CE46)))
+SUM((S$1&gt;='Gastos com Pessoal'!$E$7:$E$106)*(S$1&lt;='Gastos com Pessoal'!$F$7:$F$106)*(IF('Gastos com Pessoal'!$AA$7:$AA$106&lt;=S$1,1,0))*INDIRECT(CONCATENATE("'Gastos com Pessoal'!",$CF46)))
+SUM((S$1&gt;='Gastos com Pessoal'!$E$113:$E$122)*(S$1&lt;='Gastos com Pessoal'!$F$113:$F$122)*(IF('Gastos com Pessoal'!$AA$113:$AA$122&lt;=S$1,1,0))*INDIRECT(CONCATENATE("'Gastos com Pessoal'!",$CG46)))</f>
        <v>0</v>
      </c>
      <c r="T46" s="147">
        <f t="array" aca="1" ref="T46" ca="1">SUM((T$1&gt;='Gastos com Pessoal'!$E$7:$E$106)*(T$1&lt;='Gastos com Pessoal'!$F$7:$F$106)*INDIRECT(CONCATENATE("'Encargos e Benefícios'!",$BV46)))
+SUM((T$1&gt;='Gastos com Pessoal'!$E$113:$E$122)*(T$1&lt;='Gastos com Pessoal'!$F$113:$F$122)*INDIRECT(CONCATENATE("'Encargos e Benefícios'!",$BW46)))
+SUM((T$1&gt;='Gastos com Pessoal'!$E$7:$E$106)*(T$1&lt;='Gastos com Pessoal'!$F$7:$F$106)*(IF('Gastos com Pessoal'!$G$7:$G$106&lt;=T$1,1,0))*INDIRECT(CONCATENATE("'Gastos com Pessoal'!",$BX46)))
+SUM((T$1&gt;='Gastos com Pessoal'!$E$113:$E$122)*(T$1&lt;='Gastos com Pessoal'!$F$113:$F$122)*(IF('Gastos com Pessoal'!$G$113:$G$122&lt;=T$1,1,0))*INDIRECT(CONCATENATE("'Gastos com Pessoal'!",$BY46)))
+SUM((T$1&gt;='Gastos com Pessoal'!$E$7:$E$106)*(T$1&lt;='Gastos com Pessoal'!$F$7:$F$106)*(IF('Gastos com Pessoal'!$L$7:$L$106&lt;=T$1,1,0))*INDIRECT(CONCATENATE("'Gastos com Pessoal'!",$BZ46)))
+SUM((T$1&gt;='Gastos com Pessoal'!$E$113:$E$122)*(T$1&lt;='Gastos com Pessoal'!$F$113:$F$122)*(IF('Gastos com Pessoal'!$L$113:$L$122&lt;=T$1,1,0))*INDIRECT(CONCATENATE("'Gastos com Pessoal'!",$CA46)))
+SUM((T$1&gt;='Gastos com Pessoal'!$E$7:$E$106)*(T$1&lt;='Gastos com Pessoal'!$F$7:$F$106)*(IF('Gastos com Pessoal'!$Q$7:$Q$106&lt;=T$1,1,0))*INDIRECT(CONCATENATE("'Gastos com Pessoal'!",$CB46)))
+SUM((T$1&gt;='Gastos com Pessoal'!$E$113:$E$122)*(T$1&lt;='Gastos com Pessoal'!$F$113:$F$122)*(IF('Gastos com Pessoal'!$Q$113:$Q$122&lt;=T$1,1,0))*INDIRECT(CONCATENATE("'Gastos com Pessoal'!",$CC46)))
+SUM((T$1&gt;='Gastos com Pessoal'!$E$7:$E$106)*(T$1&lt;='Gastos com Pessoal'!$F$7:$F$106)*(IF('Gastos com Pessoal'!$V$7:$V$106&lt;=T$1,1,0))*INDIRECT(CONCATENATE("'Gastos com Pessoal'!",$CD46)))
+SUM((T$1&gt;='Gastos com Pessoal'!$E$113:$E$122)*(T$1&lt;='Gastos com Pessoal'!$F$113:$F$122)*(IF('Gastos com Pessoal'!$V$113:$V$122&lt;=T$1,1,0))*INDIRECT(CONCATENATE("'Gastos com Pessoal'!",$CE46)))
+SUM((T$1&gt;='Gastos com Pessoal'!$E$7:$E$106)*(T$1&lt;='Gastos com Pessoal'!$F$7:$F$106)*(IF('Gastos com Pessoal'!$AA$7:$AA$106&lt;=T$1,1,0))*INDIRECT(CONCATENATE("'Gastos com Pessoal'!",$CF46)))
+SUM((T$1&gt;='Gastos com Pessoal'!$E$113:$E$122)*(T$1&lt;='Gastos com Pessoal'!$F$113:$F$122)*(IF('Gastos com Pessoal'!$AA$113:$AA$122&lt;=T$1,1,0))*INDIRECT(CONCATENATE("'Gastos com Pessoal'!",$CG46)))</f>
        <v>0</v>
      </c>
      <c r="U46" s="147">
        <f t="array" aca="1" ref="U46" ca="1">SUM((U$1&gt;='Gastos com Pessoal'!$E$7:$E$106)*(U$1&lt;='Gastos com Pessoal'!$F$7:$F$106)*INDIRECT(CONCATENATE("'Encargos e Benefícios'!",$BV46)))
+SUM((U$1&gt;='Gastos com Pessoal'!$E$113:$E$122)*(U$1&lt;='Gastos com Pessoal'!$F$113:$F$122)*INDIRECT(CONCATENATE("'Encargos e Benefícios'!",$BW46)))
+SUM((U$1&gt;='Gastos com Pessoal'!$E$7:$E$106)*(U$1&lt;='Gastos com Pessoal'!$F$7:$F$106)*(IF('Gastos com Pessoal'!$G$7:$G$106&lt;=U$1,1,0))*INDIRECT(CONCATENATE("'Gastos com Pessoal'!",$BX46)))
+SUM((U$1&gt;='Gastos com Pessoal'!$E$113:$E$122)*(U$1&lt;='Gastos com Pessoal'!$F$113:$F$122)*(IF('Gastos com Pessoal'!$G$113:$G$122&lt;=U$1,1,0))*INDIRECT(CONCATENATE("'Gastos com Pessoal'!",$BY46)))
+SUM((U$1&gt;='Gastos com Pessoal'!$E$7:$E$106)*(U$1&lt;='Gastos com Pessoal'!$F$7:$F$106)*(IF('Gastos com Pessoal'!$L$7:$L$106&lt;=U$1,1,0))*INDIRECT(CONCATENATE("'Gastos com Pessoal'!",$BZ46)))
+SUM((U$1&gt;='Gastos com Pessoal'!$E$113:$E$122)*(U$1&lt;='Gastos com Pessoal'!$F$113:$F$122)*(IF('Gastos com Pessoal'!$L$113:$L$122&lt;=U$1,1,0))*INDIRECT(CONCATENATE("'Gastos com Pessoal'!",$CA46)))
+SUM((U$1&gt;='Gastos com Pessoal'!$E$7:$E$106)*(U$1&lt;='Gastos com Pessoal'!$F$7:$F$106)*(IF('Gastos com Pessoal'!$Q$7:$Q$106&lt;=U$1,1,0))*INDIRECT(CONCATENATE("'Gastos com Pessoal'!",$CB46)))
+SUM((U$1&gt;='Gastos com Pessoal'!$E$113:$E$122)*(U$1&lt;='Gastos com Pessoal'!$F$113:$F$122)*(IF('Gastos com Pessoal'!$Q$113:$Q$122&lt;=U$1,1,0))*INDIRECT(CONCATENATE("'Gastos com Pessoal'!",$CC46)))
+SUM((U$1&gt;='Gastos com Pessoal'!$E$7:$E$106)*(U$1&lt;='Gastos com Pessoal'!$F$7:$F$106)*(IF('Gastos com Pessoal'!$V$7:$V$106&lt;=U$1,1,0))*INDIRECT(CONCATENATE("'Gastos com Pessoal'!",$CD46)))
+SUM((U$1&gt;='Gastos com Pessoal'!$E$113:$E$122)*(U$1&lt;='Gastos com Pessoal'!$F$113:$F$122)*(IF('Gastos com Pessoal'!$V$113:$V$122&lt;=U$1,1,0))*INDIRECT(CONCATENATE("'Gastos com Pessoal'!",$CE46)))
+SUM((U$1&gt;='Gastos com Pessoal'!$E$7:$E$106)*(U$1&lt;='Gastos com Pessoal'!$F$7:$F$106)*(IF('Gastos com Pessoal'!$AA$7:$AA$106&lt;=U$1,1,0))*INDIRECT(CONCATENATE("'Gastos com Pessoal'!",$CF46)))
+SUM((U$1&gt;='Gastos com Pessoal'!$E$113:$E$122)*(U$1&lt;='Gastos com Pessoal'!$F$113:$F$122)*(IF('Gastos com Pessoal'!$AA$113:$AA$122&lt;=U$1,1,0))*INDIRECT(CONCATENATE("'Gastos com Pessoal'!",$CG46)))</f>
        <v>0</v>
      </c>
      <c r="V46" s="147">
        <f t="array" aca="1" ref="V46" ca="1">SUM((V$1&gt;='Gastos com Pessoal'!$E$7:$E$106)*(V$1&lt;='Gastos com Pessoal'!$F$7:$F$106)*INDIRECT(CONCATENATE("'Encargos e Benefícios'!",$BV46)))
+SUM((V$1&gt;='Gastos com Pessoal'!$E$113:$E$122)*(V$1&lt;='Gastos com Pessoal'!$F$113:$F$122)*INDIRECT(CONCATENATE("'Encargos e Benefícios'!",$BW46)))
+SUM((V$1&gt;='Gastos com Pessoal'!$E$7:$E$106)*(V$1&lt;='Gastos com Pessoal'!$F$7:$F$106)*(IF('Gastos com Pessoal'!$G$7:$G$106&lt;=V$1,1,0))*INDIRECT(CONCATENATE("'Gastos com Pessoal'!",$BX46)))
+SUM((V$1&gt;='Gastos com Pessoal'!$E$113:$E$122)*(V$1&lt;='Gastos com Pessoal'!$F$113:$F$122)*(IF('Gastos com Pessoal'!$G$113:$G$122&lt;=V$1,1,0))*INDIRECT(CONCATENATE("'Gastos com Pessoal'!",$BY46)))
+SUM((V$1&gt;='Gastos com Pessoal'!$E$7:$E$106)*(V$1&lt;='Gastos com Pessoal'!$F$7:$F$106)*(IF('Gastos com Pessoal'!$L$7:$L$106&lt;=V$1,1,0))*INDIRECT(CONCATENATE("'Gastos com Pessoal'!",$BZ46)))
+SUM((V$1&gt;='Gastos com Pessoal'!$E$113:$E$122)*(V$1&lt;='Gastos com Pessoal'!$F$113:$F$122)*(IF('Gastos com Pessoal'!$L$113:$L$122&lt;=V$1,1,0))*INDIRECT(CONCATENATE("'Gastos com Pessoal'!",$CA46)))
+SUM((V$1&gt;='Gastos com Pessoal'!$E$7:$E$106)*(V$1&lt;='Gastos com Pessoal'!$F$7:$F$106)*(IF('Gastos com Pessoal'!$Q$7:$Q$106&lt;=V$1,1,0))*INDIRECT(CONCATENATE("'Gastos com Pessoal'!",$CB46)))
+SUM((V$1&gt;='Gastos com Pessoal'!$E$113:$E$122)*(V$1&lt;='Gastos com Pessoal'!$F$113:$F$122)*(IF('Gastos com Pessoal'!$Q$113:$Q$122&lt;=V$1,1,0))*INDIRECT(CONCATENATE("'Gastos com Pessoal'!",$CC46)))
+SUM((V$1&gt;='Gastos com Pessoal'!$E$7:$E$106)*(V$1&lt;='Gastos com Pessoal'!$F$7:$F$106)*(IF('Gastos com Pessoal'!$V$7:$V$106&lt;=V$1,1,0))*INDIRECT(CONCATENATE("'Gastos com Pessoal'!",$CD46)))
+SUM((V$1&gt;='Gastos com Pessoal'!$E$113:$E$122)*(V$1&lt;='Gastos com Pessoal'!$F$113:$F$122)*(IF('Gastos com Pessoal'!$V$113:$V$122&lt;=V$1,1,0))*INDIRECT(CONCATENATE("'Gastos com Pessoal'!",$CE46)))
+SUM((V$1&gt;='Gastos com Pessoal'!$E$7:$E$106)*(V$1&lt;='Gastos com Pessoal'!$F$7:$F$106)*(IF('Gastos com Pessoal'!$AA$7:$AA$106&lt;=V$1,1,0))*INDIRECT(CONCATENATE("'Gastos com Pessoal'!",$CF46)))
+SUM((V$1&gt;='Gastos com Pessoal'!$E$113:$E$122)*(V$1&lt;='Gastos com Pessoal'!$F$113:$F$122)*(IF('Gastos com Pessoal'!$AA$113:$AA$122&lt;=V$1,1,0))*INDIRECT(CONCATENATE("'Gastos com Pessoal'!",$CG46)))</f>
        <v>0</v>
      </c>
      <c r="W46" s="147">
        <f t="array" aca="1" ref="W46" ca="1">SUM((W$1&gt;='Gastos com Pessoal'!$E$7:$E$106)*(W$1&lt;='Gastos com Pessoal'!$F$7:$F$106)*INDIRECT(CONCATENATE("'Encargos e Benefícios'!",$BV46)))
+SUM((W$1&gt;='Gastos com Pessoal'!$E$113:$E$122)*(W$1&lt;='Gastos com Pessoal'!$F$113:$F$122)*INDIRECT(CONCATENATE("'Encargos e Benefícios'!",$BW46)))
+SUM((W$1&gt;='Gastos com Pessoal'!$E$7:$E$106)*(W$1&lt;='Gastos com Pessoal'!$F$7:$F$106)*(IF('Gastos com Pessoal'!$G$7:$G$106&lt;=W$1,1,0))*INDIRECT(CONCATENATE("'Gastos com Pessoal'!",$BX46)))
+SUM((W$1&gt;='Gastos com Pessoal'!$E$113:$E$122)*(W$1&lt;='Gastos com Pessoal'!$F$113:$F$122)*(IF('Gastos com Pessoal'!$G$113:$G$122&lt;=W$1,1,0))*INDIRECT(CONCATENATE("'Gastos com Pessoal'!",$BY46)))
+SUM((W$1&gt;='Gastos com Pessoal'!$E$7:$E$106)*(W$1&lt;='Gastos com Pessoal'!$F$7:$F$106)*(IF('Gastos com Pessoal'!$L$7:$L$106&lt;=W$1,1,0))*INDIRECT(CONCATENATE("'Gastos com Pessoal'!",$BZ46)))
+SUM((W$1&gt;='Gastos com Pessoal'!$E$113:$E$122)*(W$1&lt;='Gastos com Pessoal'!$F$113:$F$122)*(IF('Gastos com Pessoal'!$L$113:$L$122&lt;=W$1,1,0))*INDIRECT(CONCATENATE("'Gastos com Pessoal'!",$CA46)))
+SUM((W$1&gt;='Gastos com Pessoal'!$E$7:$E$106)*(W$1&lt;='Gastos com Pessoal'!$F$7:$F$106)*(IF('Gastos com Pessoal'!$Q$7:$Q$106&lt;=W$1,1,0))*INDIRECT(CONCATENATE("'Gastos com Pessoal'!",$CB46)))
+SUM((W$1&gt;='Gastos com Pessoal'!$E$113:$E$122)*(W$1&lt;='Gastos com Pessoal'!$F$113:$F$122)*(IF('Gastos com Pessoal'!$Q$113:$Q$122&lt;=W$1,1,0))*INDIRECT(CONCATENATE("'Gastos com Pessoal'!",$CC46)))
+SUM((W$1&gt;='Gastos com Pessoal'!$E$7:$E$106)*(W$1&lt;='Gastos com Pessoal'!$F$7:$F$106)*(IF('Gastos com Pessoal'!$V$7:$V$106&lt;=W$1,1,0))*INDIRECT(CONCATENATE("'Gastos com Pessoal'!",$CD46)))
+SUM((W$1&gt;='Gastos com Pessoal'!$E$113:$E$122)*(W$1&lt;='Gastos com Pessoal'!$F$113:$F$122)*(IF('Gastos com Pessoal'!$V$113:$V$122&lt;=W$1,1,0))*INDIRECT(CONCATENATE("'Gastos com Pessoal'!",$CE46)))
+SUM((W$1&gt;='Gastos com Pessoal'!$E$7:$E$106)*(W$1&lt;='Gastos com Pessoal'!$F$7:$F$106)*(IF('Gastos com Pessoal'!$AA$7:$AA$106&lt;=W$1,1,0))*INDIRECT(CONCATENATE("'Gastos com Pessoal'!",$CF46)))
+SUM((W$1&gt;='Gastos com Pessoal'!$E$113:$E$122)*(W$1&lt;='Gastos com Pessoal'!$F$113:$F$122)*(IF('Gastos com Pessoal'!$AA$113:$AA$122&lt;=W$1,1,0))*INDIRECT(CONCATENATE("'Gastos com Pessoal'!",$CG46)))</f>
        <v>0</v>
      </c>
      <c r="X46" s="147">
        <f t="array" aca="1" ref="X46" ca="1">SUM((X$1&gt;='Gastos com Pessoal'!$E$7:$E$106)*(X$1&lt;='Gastos com Pessoal'!$F$7:$F$106)*INDIRECT(CONCATENATE("'Encargos e Benefícios'!",$BV46)))
+SUM((X$1&gt;='Gastos com Pessoal'!$E$113:$E$122)*(X$1&lt;='Gastos com Pessoal'!$F$113:$F$122)*INDIRECT(CONCATENATE("'Encargos e Benefícios'!",$BW46)))
+SUM((X$1&gt;='Gastos com Pessoal'!$E$7:$E$106)*(X$1&lt;='Gastos com Pessoal'!$F$7:$F$106)*(IF('Gastos com Pessoal'!$G$7:$G$106&lt;=X$1,1,0))*INDIRECT(CONCATENATE("'Gastos com Pessoal'!",$BX46)))
+SUM((X$1&gt;='Gastos com Pessoal'!$E$113:$E$122)*(X$1&lt;='Gastos com Pessoal'!$F$113:$F$122)*(IF('Gastos com Pessoal'!$G$113:$G$122&lt;=X$1,1,0))*INDIRECT(CONCATENATE("'Gastos com Pessoal'!",$BY46)))
+SUM((X$1&gt;='Gastos com Pessoal'!$E$7:$E$106)*(X$1&lt;='Gastos com Pessoal'!$F$7:$F$106)*(IF('Gastos com Pessoal'!$L$7:$L$106&lt;=X$1,1,0))*INDIRECT(CONCATENATE("'Gastos com Pessoal'!",$BZ46)))
+SUM((X$1&gt;='Gastos com Pessoal'!$E$113:$E$122)*(X$1&lt;='Gastos com Pessoal'!$F$113:$F$122)*(IF('Gastos com Pessoal'!$L$113:$L$122&lt;=X$1,1,0))*INDIRECT(CONCATENATE("'Gastos com Pessoal'!",$CA46)))
+SUM((X$1&gt;='Gastos com Pessoal'!$E$7:$E$106)*(X$1&lt;='Gastos com Pessoal'!$F$7:$F$106)*(IF('Gastos com Pessoal'!$Q$7:$Q$106&lt;=X$1,1,0))*INDIRECT(CONCATENATE("'Gastos com Pessoal'!",$CB46)))
+SUM((X$1&gt;='Gastos com Pessoal'!$E$113:$E$122)*(X$1&lt;='Gastos com Pessoal'!$F$113:$F$122)*(IF('Gastos com Pessoal'!$Q$113:$Q$122&lt;=X$1,1,0))*INDIRECT(CONCATENATE("'Gastos com Pessoal'!",$CC46)))
+SUM((X$1&gt;='Gastos com Pessoal'!$E$7:$E$106)*(X$1&lt;='Gastos com Pessoal'!$F$7:$F$106)*(IF('Gastos com Pessoal'!$V$7:$V$106&lt;=X$1,1,0))*INDIRECT(CONCATENATE("'Gastos com Pessoal'!",$CD46)))
+SUM((X$1&gt;='Gastos com Pessoal'!$E$113:$E$122)*(X$1&lt;='Gastos com Pessoal'!$F$113:$F$122)*(IF('Gastos com Pessoal'!$V$113:$V$122&lt;=X$1,1,0))*INDIRECT(CONCATENATE("'Gastos com Pessoal'!",$CE46)))
+SUM((X$1&gt;='Gastos com Pessoal'!$E$7:$E$106)*(X$1&lt;='Gastos com Pessoal'!$F$7:$F$106)*(IF('Gastos com Pessoal'!$AA$7:$AA$106&lt;=X$1,1,0))*INDIRECT(CONCATENATE("'Gastos com Pessoal'!",$CF46)))
+SUM((X$1&gt;='Gastos com Pessoal'!$E$113:$E$122)*(X$1&lt;='Gastos com Pessoal'!$F$113:$F$122)*(IF('Gastos com Pessoal'!$AA$113:$AA$122&lt;=X$1,1,0))*INDIRECT(CONCATENATE("'Gastos com Pessoal'!",$CG46)))</f>
        <v>0</v>
      </c>
      <c r="Y46" s="147">
        <f t="array" aca="1" ref="Y46" ca="1">SUM((Y$1&gt;='Gastos com Pessoal'!$E$7:$E$106)*(Y$1&lt;='Gastos com Pessoal'!$F$7:$F$106)*INDIRECT(CONCATENATE("'Encargos e Benefícios'!",$BV46)))
+SUM((Y$1&gt;='Gastos com Pessoal'!$E$113:$E$122)*(Y$1&lt;='Gastos com Pessoal'!$F$113:$F$122)*INDIRECT(CONCATENATE("'Encargos e Benefícios'!",$BW46)))
+SUM((Y$1&gt;='Gastos com Pessoal'!$E$7:$E$106)*(Y$1&lt;='Gastos com Pessoal'!$F$7:$F$106)*(IF('Gastos com Pessoal'!$G$7:$G$106&lt;=Y$1,1,0))*INDIRECT(CONCATENATE("'Gastos com Pessoal'!",$BX46)))
+SUM((Y$1&gt;='Gastos com Pessoal'!$E$113:$E$122)*(Y$1&lt;='Gastos com Pessoal'!$F$113:$F$122)*(IF('Gastos com Pessoal'!$G$113:$G$122&lt;=Y$1,1,0))*INDIRECT(CONCATENATE("'Gastos com Pessoal'!",$BY46)))
+SUM((Y$1&gt;='Gastos com Pessoal'!$E$7:$E$106)*(Y$1&lt;='Gastos com Pessoal'!$F$7:$F$106)*(IF('Gastos com Pessoal'!$L$7:$L$106&lt;=Y$1,1,0))*INDIRECT(CONCATENATE("'Gastos com Pessoal'!",$BZ46)))
+SUM((Y$1&gt;='Gastos com Pessoal'!$E$113:$E$122)*(Y$1&lt;='Gastos com Pessoal'!$F$113:$F$122)*(IF('Gastos com Pessoal'!$L$113:$L$122&lt;=Y$1,1,0))*INDIRECT(CONCATENATE("'Gastos com Pessoal'!",$CA46)))
+SUM((Y$1&gt;='Gastos com Pessoal'!$E$7:$E$106)*(Y$1&lt;='Gastos com Pessoal'!$F$7:$F$106)*(IF('Gastos com Pessoal'!$Q$7:$Q$106&lt;=Y$1,1,0))*INDIRECT(CONCATENATE("'Gastos com Pessoal'!",$CB46)))
+SUM((Y$1&gt;='Gastos com Pessoal'!$E$113:$E$122)*(Y$1&lt;='Gastos com Pessoal'!$F$113:$F$122)*(IF('Gastos com Pessoal'!$Q$113:$Q$122&lt;=Y$1,1,0))*INDIRECT(CONCATENATE("'Gastos com Pessoal'!",$CC46)))
+SUM((Y$1&gt;='Gastos com Pessoal'!$E$7:$E$106)*(Y$1&lt;='Gastos com Pessoal'!$F$7:$F$106)*(IF('Gastos com Pessoal'!$V$7:$V$106&lt;=Y$1,1,0))*INDIRECT(CONCATENATE("'Gastos com Pessoal'!",$CD46)))
+SUM((Y$1&gt;='Gastos com Pessoal'!$E$113:$E$122)*(Y$1&lt;='Gastos com Pessoal'!$F$113:$F$122)*(IF('Gastos com Pessoal'!$V$113:$V$122&lt;=Y$1,1,0))*INDIRECT(CONCATENATE("'Gastos com Pessoal'!",$CE46)))
+SUM((Y$1&gt;='Gastos com Pessoal'!$E$7:$E$106)*(Y$1&lt;='Gastos com Pessoal'!$F$7:$F$106)*(IF('Gastos com Pessoal'!$AA$7:$AA$106&lt;=Y$1,1,0))*INDIRECT(CONCATENATE("'Gastos com Pessoal'!",$CF46)))
+SUM((Y$1&gt;='Gastos com Pessoal'!$E$113:$E$122)*(Y$1&lt;='Gastos com Pessoal'!$F$113:$F$122)*(IF('Gastos com Pessoal'!$AA$113:$AA$122&lt;=Y$1,1,0))*INDIRECT(CONCATENATE("'Gastos com Pessoal'!",$CG46)))</f>
        <v>0</v>
      </c>
      <c r="Z46" s="147">
        <f t="array" aca="1" ref="Z46" ca="1">SUM((Z$1&gt;='Gastos com Pessoal'!$E$7:$E$106)*(Z$1&lt;='Gastos com Pessoal'!$F$7:$F$106)*INDIRECT(CONCATENATE("'Encargos e Benefícios'!",$BV46)))
+SUM((Z$1&gt;='Gastos com Pessoal'!$E$113:$E$122)*(Z$1&lt;='Gastos com Pessoal'!$F$113:$F$122)*INDIRECT(CONCATENATE("'Encargos e Benefícios'!",$BW46)))
+SUM((Z$1&gt;='Gastos com Pessoal'!$E$7:$E$106)*(Z$1&lt;='Gastos com Pessoal'!$F$7:$F$106)*(IF('Gastos com Pessoal'!$G$7:$G$106&lt;=Z$1,1,0))*INDIRECT(CONCATENATE("'Gastos com Pessoal'!",$BX46)))
+SUM((Z$1&gt;='Gastos com Pessoal'!$E$113:$E$122)*(Z$1&lt;='Gastos com Pessoal'!$F$113:$F$122)*(IF('Gastos com Pessoal'!$G$113:$G$122&lt;=Z$1,1,0))*INDIRECT(CONCATENATE("'Gastos com Pessoal'!",$BY46)))
+SUM((Z$1&gt;='Gastos com Pessoal'!$E$7:$E$106)*(Z$1&lt;='Gastos com Pessoal'!$F$7:$F$106)*(IF('Gastos com Pessoal'!$L$7:$L$106&lt;=Z$1,1,0))*INDIRECT(CONCATENATE("'Gastos com Pessoal'!",$BZ46)))
+SUM((Z$1&gt;='Gastos com Pessoal'!$E$113:$E$122)*(Z$1&lt;='Gastos com Pessoal'!$F$113:$F$122)*(IF('Gastos com Pessoal'!$L$113:$L$122&lt;=Z$1,1,0))*INDIRECT(CONCATENATE("'Gastos com Pessoal'!",$CA46)))
+SUM((Z$1&gt;='Gastos com Pessoal'!$E$7:$E$106)*(Z$1&lt;='Gastos com Pessoal'!$F$7:$F$106)*(IF('Gastos com Pessoal'!$Q$7:$Q$106&lt;=Z$1,1,0))*INDIRECT(CONCATENATE("'Gastos com Pessoal'!",$CB46)))
+SUM((Z$1&gt;='Gastos com Pessoal'!$E$113:$E$122)*(Z$1&lt;='Gastos com Pessoal'!$F$113:$F$122)*(IF('Gastos com Pessoal'!$Q$113:$Q$122&lt;=Z$1,1,0))*INDIRECT(CONCATENATE("'Gastos com Pessoal'!",$CC46)))
+SUM((Z$1&gt;='Gastos com Pessoal'!$E$7:$E$106)*(Z$1&lt;='Gastos com Pessoal'!$F$7:$F$106)*(IF('Gastos com Pessoal'!$V$7:$V$106&lt;=Z$1,1,0))*INDIRECT(CONCATENATE("'Gastos com Pessoal'!",$CD46)))
+SUM((Z$1&gt;='Gastos com Pessoal'!$E$113:$E$122)*(Z$1&lt;='Gastos com Pessoal'!$F$113:$F$122)*(IF('Gastos com Pessoal'!$V$113:$V$122&lt;=Z$1,1,0))*INDIRECT(CONCATENATE("'Gastos com Pessoal'!",$CE46)))
+SUM((Z$1&gt;='Gastos com Pessoal'!$E$7:$E$106)*(Z$1&lt;='Gastos com Pessoal'!$F$7:$F$106)*(IF('Gastos com Pessoal'!$AA$7:$AA$106&lt;=Z$1,1,0))*INDIRECT(CONCATENATE("'Gastos com Pessoal'!",$CF46)))
+SUM((Z$1&gt;='Gastos com Pessoal'!$E$113:$E$122)*(Z$1&lt;='Gastos com Pessoal'!$F$113:$F$122)*(IF('Gastos com Pessoal'!$AA$113:$AA$122&lt;=Z$1,1,0))*INDIRECT(CONCATENATE("'Gastos com Pessoal'!",$CG46)))</f>
        <v>0</v>
      </c>
      <c r="AA46" s="147">
        <f t="array" aca="1" ref="AA46" ca="1">SUM((AA$1&gt;='Gastos com Pessoal'!$E$7:$E$106)*(AA$1&lt;='Gastos com Pessoal'!$F$7:$F$106)*INDIRECT(CONCATENATE("'Encargos e Benefícios'!",$BV46)))
+SUM((AA$1&gt;='Gastos com Pessoal'!$E$113:$E$122)*(AA$1&lt;='Gastos com Pessoal'!$F$113:$F$122)*INDIRECT(CONCATENATE("'Encargos e Benefícios'!",$BW46)))
+SUM((AA$1&gt;='Gastos com Pessoal'!$E$7:$E$106)*(AA$1&lt;='Gastos com Pessoal'!$F$7:$F$106)*(IF('Gastos com Pessoal'!$G$7:$G$106&lt;=AA$1,1,0))*INDIRECT(CONCATENATE("'Gastos com Pessoal'!",$BX46)))
+SUM((AA$1&gt;='Gastos com Pessoal'!$E$113:$E$122)*(AA$1&lt;='Gastos com Pessoal'!$F$113:$F$122)*(IF('Gastos com Pessoal'!$G$113:$G$122&lt;=AA$1,1,0))*INDIRECT(CONCATENATE("'Gastos com Pessoal'!",$BY46)))
+SUM((AA$1&gt;='Gastos com Pessoal'!$E$7:$E$106)*(AA$1&lt;='Gastos com Pessoal'!$F$7:$F$106)*(IF('Gastos com Pessoal'!$L$7:$L$106&lt;=AA$1,1,0))*INDIRECT(CONCATENATE("'Gastos com Pessoal'!",$BZ46)))
+SUM((AA$1&gt;='Gastos com Pessoal'!$E$113:$E$122)*(AA$1&lt;='Gastos com Pessoal'!$F$113:$F$122)*(IF('Gastos com Pessoal'!$L$113:$L$122&lt;=AA$1,1,0))*INDIRECT(CONCATENATE("'Gastos com Pessoal'!",$CA46)))
+SUM((AA$1&gt;='Gastos com Pessoal'!$E$7:$E$106)*(AA$1&lt;='Gastos com Pessoal'!$F$7:$F$106)*(IF('Gastos com Pessoal'!$Q$7:$Q$106&lt;=AA$1,1,0))*INDIRECT(CONCATENATE("'Gastos com Pessoal'!",$CB46)))
+SUM((AA$1&gt;='Gastos com Pessoal'!$E$113:$E$122)*(AA$1&lt;='Gastos com Pessoal'!$F$113:$F$122)*(IF('Gastos com Pessoal'!$Q$113:$Q$122&lt;=AA$1,1,0))*INDIRECT(CONCATENATE("'Gastos com Pessoal'!",$CC46)))
+SUM((AA$1&gt;='Gastos com Pessoal'!$E$7:$E$106)*(AA$1&lt;='Gastos com Pessoal'!$F$7:$F$106)*(IF('Gastos com Pessoal'!$V$7:$V$106&lt;=AA$1,1,0))*INDIRECT(CONCATENATE("'Gastos com Pessoal'!",$CD46)))
+SUM((AA$1&gt;='Gastos com Pessoal'!$E$113:$E$122)*(AA$1&lt;='Gastos com Pessoal'!$F$113:$F$122)*(IF('Gastos com Pessoal'!$V$113:$V$122&lt;=AA$1,1,0))*INDIRECT(CONCATENATE("'Gastos com Pessoal'!",$CE46)))
+SUM((AA$1&gt;='Gastos com Pessoal'!$E$7:$E$106)*(AA$1&lt;='Gastos com Pessoal'!$F$7:$F$106)*(IF('Gastos com Pessoal'!$AA$7:$AA$106&lt;=AA$1,1,0))*INDIRECT(CONCATENATE("'Gastos com Pessoal'!",$CF46)))
+SUM((AA$1&gt;='Gastos com Pessoal'!$E$113:$E$122)*(AA$1&lt;='Gastos com Pessoal'!$F$113:$F$122)*(IF('Gastos com Pessoal'!$AA$113:$AA$122&lt;=AA$1,1,0))*INDIRECT(CONCATENATE("'Gastos com Pessoal'!",$CG46)))</f>
        <v>0</v>
      </c>
      <c r="AB46" s="147">
        <f t="array" aca="1" ref="AB46" ca="1">SUM((AB$1&gt;='Gastos com Pessoal'!$E$7:$E$106)*(AB$1&lt;='Gastos com Pessoal'!$F$7:$F$106)*INDIRECT(CONCATENATE("'Encargos e Benefícios'!",$BV46)))
+SUM((AB$1&gt;='Gastos com Pessoal'!$E$113:$E$122)*(AB$1&lt;='Gastos com Pessoal'!$F$113:$F$122)*INDIRECT(CONCATENATE("'Encargos e Benefícios'!",$BW46)))
+SUM((AB$1&gt;='Gastos com Pessoal'!$E$7:$E$106)*(AB$1&lt;='Gastos com Pessoal'!$F$7:$F$106)*(IF('Gastos com Pessoal'!$G$7:$G$106&lt;=AB$1,1,0))*INDIRECT(CONCATENATE("'Gastos com Pessoal'!",$BX46)))
+SUM((AB$1&gt;='Gastos com Pessoal'!$E$113:$E$122)*(AB$1&lt;='Gastos com Pessoal'!$F$113:$F$122)*(IF('Gastos com Pessoal'!$G$113:$G$122&lt;=AB$1,1,0))*INDIRECT(CONCATENATE("'Gastos com Pessoal'!",$BY46)))
+SUM((AB$1&gt;='Gastos com Pessoal'!$E$7:$E$106)*(AB$1&lt;='Gastos com Pessoal'!$F$7:$F$106)*(IF('Gastos com Pessoal'!$L$7:$L$106&lt;=AB$1,1,0))*INDIRECT(CONCATENATE("'Gastos com Pessoal'!",$BZ46)))
+SUM((AB$1&gt;='Gastos com Pessoal'!$E$113:$E$122)*(AB$1&lt;='Gastos com Pessoal'!$F$113:$F$122)*(IF('Gastos com Pessoal'!$L$113:$L$122&lt;=AB$1,1,0))*INDIRECT(CONCATENATE("'Gastos com Pessoal'!",$CA46)))
+SUM((AB$1&gt;='Gastos com Pessoal'!$E$7:$E$106)*(AB$1&lt;='Gastos com Pessoal'!$F$7:$F$106)*(IF('Gastos com Pessoal'!$Q$7:$Q$106&lt;=AB$1,1,0))*INDIRECT(CONCATENATE("'Gastos com Pessoal'!",$CB46)))
+SUM((AB$1&gt;='Gastos com Pessoal'!$E$113:$E$122)*(AB$1&lt;='Gastos com Pessoal'!$F$113:$F$122)*(IF('Gastos com Pessoal'!$Q$113:$Q$122&lt;=AB$1,1,0))*INDIRECT(CONCATENATE("'Gastos com Pessoal'!",$CC46)))
+SUM((AB$1&gt;='Gastos com Pessoal'!$E$7:$E$106)*(AB$1&lt;='Gastos com Pessoal'!$F$7:$F$106)*(IF('Gastos com Pessoal'!$V$7:$V$106&lt;=AB$1,1,0))*INDIRECT(CONCATENATE("'Gastos com Pessoal'!",$CD46)))
+SUM((AB$1&gt;='Gastos com Pessoal'!$E$113:$E$122)*(AB$1&lt;='Gastos com Pessoal'!$F$113:$F$122)*(IF('Gastos com Pessoal'!$V$113:$V$122&lt;=AB$1,1,0))*INDIRECT(CONCATENATE("'Gastos com Pessoal'!",$CE46)))
+SUM((AB$1&gt;='Gastos com Pessoal'!$E$7:$E$106)*(AB$1&lt;='Gastos com Pessoal'!$F$7:$F$106)*(IF('Gastos com Pessoal'!$AA$7:$AA$106&lt;=AB$1,1,0))*INDIRECT(CONCATENATE("'Gastos com Pessoal'!",$CF46)))
+SUM((AB$1&gt;='Gastos com Pessoal'!$E$113:$E$122)*(AB$1&lt;='Gastos com Pessoal'!$F$113:$F$122)*(IF('Gastos com Pessoal'!$AA$113:$AA$122&lt;=AB$1,1,0))*INDIRECT(CONCATENATE("'Gastos com Pessoal'!",$CG46)))</f>
        <v>0</v>
      </c>
      <c r="AC46" s="147">
        <f t="array" aca="1" ref="AC46" ca="1">SUM((AC$1&gt;='Gastos com Pessoal'!$E$7:$E$106)*(AC$1&lt;='Gastos com Pessoal'!$F$7:$F$106)*INDIRECT(CONCATENATE("'Encargos e Benefícios'!",$BV46)))
+SUM((AC$1&gt;='Gastos com Pessoal'!$E$113:$E$122)*(AC$1&lt;='Gastos com Pessoal'!$F$113:$F$122)*INDIRECT(CONCATENATE("'Encargos e Benefícios'!",$BW46)))
+SUM((AC$1&gt;='Gastos com Pessoal'!$E$7:$E$106)*(AC$1&lt;='Gastos com Pessoal'!$F$7:$F$106)*(IF('Gastos com Pessoal'!$G$7:$G$106&lt;=AC$1,1,0))*INDIRECT(CONCATENATE("'Gastos com Pessoal'!",$BX46)))
+SUM((AC$1&gt;='Gastos com Pessoal'!$E$113:$E$122)*(AC$1&lt;='Gastos com Pessoal'!$F$113:$F$122)*(IF('Gastos com Pessoal'!$G$113:$G$122&lt;=AC$1,1,0))*INDIRECT(CONCATENATE("'Gastos com Pessoal'!",$BY46)))
+SUM((AC$1&gt;='Gastos com Pessoal'!$E$7:$E$106)*(AC$1&lt;='Gastos com Pessoal'!$F$7:$F$106)*(IF('Gastos com Pessoal'!$L$7:$L$106&lt;=AC$1,1,0))*INDIRECT(CONCATENATE("'Gastos com Pessoal'!",$BZ46)))
+SUM((AC$1&gt;='Gastos com Pessoal'!$E$113:$E$122)*(AC$1&lt;='Gastos com Pessoal'!$F$113:$F$122)*(IF('Gastos com Pessoal'!$L$113:$L$122&lt;=AC$1,1,0))*INDIRECT(CONCATENATE("'Gastos com Pessoal'!",$CA46)))
+SUM((AC$1&gt;='Gastos com Pessoal'!$E$7:$E$106)*(AC$1&lt;='Gastos com Pessoal'!$F$7:$F$106)*(IF('Gastos com Pessoal'!$Q$7:$Q$106&lt;=AC$1,1,0))*INDIRECT(CONCATENATE("'Gastos com Pessoal'!",$CB46)))
+SUM((AC$1&gt;='Gastos com Pessoal'!$E$113:$E$122)*(AC$1&lt;='Gastos com Pessoal'!$F$113:$F$122)*(IF('Gastos com Pessoal'!$Q$113:$Q$122&lt;=AC$1,1,0))*INDIRECT(CONCATENATE("'Gastos com Pessoal'!",$CC46)))
+SUM((AC$1&gt;='Gastos com Pessoal'!$E$7:$E$106)*(AC$1&lt;='Gastos com Pessoal'!$F$7:$F$106)*(IF('Gastos com Pessoal'!$V$7:$V$106&lt;=AC$1,1,0))*INDIRECT(CONCATENATE("'Gastos com Pessoal'!",$CD46)))
+SUM((AC$1&gt;='Gastos com Pessoal'!$E$113:$E$122)*(AC$1&lt;='Gastos com Pessoal'!$F$113:$F$122)*(IF('Gastos com Pessoal'!$V$113:$V$122&lt;=AC$1,1,0))*INDIRECT(CONCATENATE("'Gastos com Pessoal'!",$CE46)))
+SUM((AC$1&gt;='Gastos com Pessoal'!$E$7:$E$106)*(AC$1&lt;='Gastos com Pessoal'!$F$7:$F$106)*(IF('Gastos com Pessoal'!$AA$7:$AA$106&lt;=AC$1,1,0))*INDIRECT(CONCATENATE("'Gastos com Pessoal'!",$CF46)))
+SUM((AC$1&gt;='Gastos com Pessoal'!$E$113:$E$122)*(AC$1&lt;='Gastos com Pessoal'!$F$113:$F$122)*(IF('Gastos com Pessoal'!$AA$113:$AA$122&lt;=AC$1,1,0))*INDIRECT(CONCATENATE("'Gastos com Pessoal'!",$CG46)))</f>
        <v>0</v>
      </c>
      <c r="AD46" s="147">
        <f t="array" aca="1" ref="AD46" ca="1">SUM((AD$1&gt;='Gastos com Pessoal'!$E$7:$E$106)*(AD$1&lt;='Gastos com Pessoal'!$F$7:$F$106)*INDIRECT(CONCATENATE("'Encargos e Benefícios'!",$BV46)))
+SUM((AD$1&gt;='Gastos com Pessoal'!$E$113:$E$122)*(AD$1&lt;='Gastos com Pessoal'!$F$113:$F$122)*INDIRECT(CONCATENATE("'Encargos e Benefícios'!",$BW46)))
+SUM((AD$1&gt;='Gastos com Pessoal'!$E$7:$E$106)*(AD$1&lt;='Gastos com Pessoal'!$F$7:$F$106)*(IF('Gastos com Pessoal'!$G$7:$G$106&lt;=AD$1,1,0))*INDIRECT(CONCATENATE("'Gastos com Pessoal'!",$BX46)))
+SUM((AD$1&gt;='Gastos com Pessoal'!$E$113:$E$122)*(AD$1&lt;='Gastos com Pessoal'!$F$113:$F$122)*(IF('Gastos com Pessoal'!$G$113:$G$122&lt;=AD$1,1,0))*INDIRECT(CONCATENATE("'Gastos com Pessoal'!",$BY46)))
+SUM((AD$1&gt;='Gastos com Pessoal'!$E$7:$E$106)*(AD$1&lt;='Gastos com Pessoal'!$F$7:$F$106)*(IF('Gastos com Pessoal'!$L$7:$L$106&lt;=AD$1,1,0))*INDIRECT(CONCATENATE("'Gastos com Pessoal'!",$BZ46)))
+SUM((AD$1&gt;='Gastos com Pessoal'!$E$113:$E$122)*(AD$1&lt;='Gastos com Pessoal'!$F$113:$F$122)*(IF('Gastos com Pessoal'!$L$113:$L$122&lt;=AD$1,1,0))*INDIRECT(CONCATENATE("'Gastos com Pessoal'!",$CA46)))
+SUM((AD$1&gt;='Gastos com Pessoal'!$E$7:$E$106)*(AD$1&lt;='Gastos com Pessoal'!$F$7:$F$106)*(IF('Gastos com Pessoal'!$Q$7:$Q$106&lt;=AD$1,1,0))*INDIRECT(CONCATENATE("'Gastos com Pessoal'!",$CB46)))
+SUM((AD$1&gt;='Gastos com Pessoal'!$E$113:$E$122)*(AD$1&lt;='Gastos com Pessoal'!$F$113:$F$122)*(IF('Gastos com Pessoal'!$Q$113:$Q$122&lt;=AD$1,1,0))*INDIRECT(CONCATENATE("'Gastos com Pessoal'!",$CC46)))
+SUM((AD$1&gt;='Gastos com Pessoal'!$E$7:$E$106)*(AD$1&lt;='Gastos com Pessoal'!$F$7:$F$106)*(IF('Gastos com Pessoal'!$V$7:$V$106&lt;=AD$1,1,0))*INDIRECT(CONCATENATE("'Gastos com Pessoal'!",$CD46)))
+SUM((AD$1&gt;='Gastos com Pessoal'!$E$113:$E$122)*(AD$1&lt;='Gastos com Pessoal'!$F$113:$F$122)*(IF('Gastos com Pessoal'!$V$113:$V$122&lt;=AD$1,1,0))*INDIRECT(CONCATENATE("'Gastos com Pessoal'!",$CE46)))
+SUM((AD$1&gt;='Gastos com Pessoal'!$E$7:$E$106)*(AD$1&lt;='Gastos com Pessoal'!$F$7:$F$106)*(IF('Gastos com Pessoal'!$AA$7:$AA$106&lt;=AD$1,1,0))*INDIRECT(CONCATENATE("'Gastos com Pessoal'!",$CF46)))
+SUM((AD$1&gt;='Gastos com Pessoal'!$E$113:$E$122)*(AD$1&lt;='Gastos com Pessoal'!$F$113:$F$122)*(IF('Gastos com Pessoal'!$AA$113:$AA$122&lt;=AD$1,1,0))*INDIRECT(CONCATENATE("'Gastos com Pessoal'!",$CG46)))</f>
        <v>0</v>
      </c>
      <c r="AE46" s="147">
        <f t="array" aca="1" ref="AE46" ca="1">SUM((AE$1&gt;='Gastos com Pessoal'!$E$7:$E$106)*(AE$1&lt;='Gastos com Pessoal'!$F$7:$F$106)*INDIRECT(CONCATENATE("'Encargos e Benefícios'!",$BV46)))
+SUM((AE$1&gt;='Gastos com Pessoal'!$E$113:$E$122)*(AE$1&lt;='Gastos com Pessoal'!$F$113:$F$122)*INDIRECT(CONCATENATE("'Encargos e Benefícios'!",$BW46)))
+SUM((AE$1&gt;='Gastos com Pessoal'!$E$7:$E$106)*(AE$1&lt;='Gastos com Pessoal'!$F$7:$F$106)*(IF('Gastos com Pessoal'!$G$7:$G$106&lt;=AE$1,1,0))*INDIRECT(CONCATENATE("'Gastos com Pessoal'!",$BX46)))
+SUM((AE$1&gt;='Gastos com Pessoal'!$E$113:$E$122)*(AE$1&lt;='Gastos com Pessoal'!$F$113:$F$122)*(IF('Gastos com Pessoal'!$G$113:$G$122&lt;=AE$1,1,0))*INDIRECT(CONCATENATE("'Gastos com Pessoal'!",$BY46)))
+SUM((AE$1&gt;='Gastos com Pessoal'!$E$7:$E$106)*(AE$1&lt;='Gastos com Pessoal'!$F$7:$F$106)*(IF('Gastos com Pessoal'!$L$7:$L$106&lt;=AE$1,1,0))*INDIRECT(CONCATENATE("'Gastos com Pessoal'!",$BZ46)))
+SUM((AE$1&gt;='Gastos com Pessoal'!$E$113:$E$122)*(AE$1&lt;='Gastos com Pessoal'!$F$113:$F$122)*(IF('Gastos com Pessoal'!$L$113:$L$122&lt;=AE$1,1,0))*INDIRECT(CONCATENATE("'Gastos com Pessoal'!",$CA46)))
+SUM((AE$1&gt;='Gastos com Pessoal'!$E$7:$E$106)*(AE$1&lt;='Gastos com Pessoal'!$F$7:$F$106)*(IF('Gastos com Pessoal'!$Q$7:$Q$106&lt;=AE$1,1,0))*INDIRECT(CONCATENATE("'Gastos com Pessoal'!",$CB46)))
+SUM((AE$1&gt;='Gastos com Pessoal'!$E$113:$E$122)*(AE$1&lt;='Gastos com Pessoal'!$F$113:$F$122)*(IF('Gastos com Pessoal'!$Q$113:$Q$122&lt;=AE$1,1,0))*INDIRECT(CONCATENATE("'Gastos com Pessoal'!",$CC46)))
+SUM((AE$1&gt;='Gastos com Pessoal'!$E$7:$E$106)*(AE$1&lt;='Gastos com Pessoal'!$F$7:$F$106)*(IF('Gastos com Pessoal'!$V$7:$V$106&lt;=AE$1,1,0))*INDIRECT(CONCATENATE("'Gastos com Pessoal'!",$CD46)))
+SUM((AE$1&gt;='Gastos com Pessoal'!$E$113:$E$122)*(AE$1&lt;='Gastos com Pessoal'!$F$113:$F$122)*(IF('Gastos com Pessoal'!$V$113:$V$122&lt;=AE$1,1,0))*INDIRECT(CONCATENATE("'Gastos com Pessoal'!",$CE46)))
+SUM((AE$1&gt;='Gastos com Pessoal'!$E$7:$E$106)*(AE$1&lt;='Gastos com Pessoal'!$F$7:$F$106)*(IF('Gastos com Pessoal'!$AA$7:$AA$106&lt;=AE$1,1,0))*INDIRECT(CONCATENATE("'Gastos com Pessoal'!",$CF46)))
+SUM((AE$1&gt;='Gastos com Pessoal'!$E$113:$E$122)*(AE$1&lt;='Gastos com Pessoal'!$F$113:$F$122)*(IF('Gastos com Pessoal'!$AA$113:$AA$122&lt;=AE$1,1,0))*INDIRECT(CONCATENATE("'Gastos com Pessoal'!",$CG46)))</f>
        <v>0</v>
      </c>
      <c r="AF46" s="147">
        <f t="array" aca="1" ref="AF46" ca="1">SUM((AF$1&gt;='Gastos com Pessoal'!$E$7:$E$106)*(AF$1&lt;='Gastos com Pessoal'!$F$7:$F$106)*INDIRECT(CONCATENATE("'Encargos e Benefícios'!",$BV46)))
+SUM((AF$1&gt;='Gastos com Pessoal'!$E$113:$E$122)*(AF$1&lt;='Gastos com Pessoal'!$F$113:$F$122)*INDIRECT(CONCATENATE("'Encargos e Benefícios'!",$BW46)))
+SUM((AF$1&gt;='Gastos com Pessoal'!$E$7:$E$106)*(AF$1&lt;='Gastos com Pessoal'!$F$7:$F$106)*(IF('Gastos com Pessoal'!$G$7:$G$106&lt;=AF$1,1,0))*INDIRECT(CONCATENATE("'Gastos com Pessoal'!",$BX46)))
+SUM((AF$1&gt;='Gastos com Pessoal'!$E$113:$E$122)*(AF$1&lt;='Gastos com Pessoal'!$F$113:$F$122)*(IF('Gastos com Pessoal'!$G$113:$G$122&lt;=AF$1,1,0))*INDIRECT(CONCATENATE("'Gastos com Pessoal'!",$BY46)))
+SUM((AF$1&gt;='Gastos com Pessoal'!$E$7:$E$106)*(AF$1&lt;='Gastos com Pessoal'!$F$7:$F$106)*(IF('Gastos com Pessoal'!$L$7:$L$106&lt;=AF$1,1,0))*INDIRECT(CONCATENATE("'Gastos com Pessoal'!",$BZ46)))
+SUM((AF$1&gt;='Gastos com Pessoal'!$E$113:$E$122)*(AF$1&lt;='Gastos com Pessoal'!$F$113:$F$122)*(IF('Gastos com Pessoal'!$L$113:$L$122&lt;=AF$1,1,0))*INDIRECT(CONCATENATE("'Gastos com Pessoal'!",$CA46)))
+SUM((AF$1&gt;='Gastos com Pessoal'!$E$7:$E$106)*(AF$1&lt;='Gastos com Pessoal'!$F$7:$F$106)*(IF('Gastos com Pessoal'!$Q$7:$Q$106&lt;=AF$1,1,0))*INDIRECT(CONCATENATE("'Gastos com Pessoal'!",$CB46)))
+SUM((AF$1&gt;='Gastos com Pessoal'!$E$113:$E$122)*(AF$1&lt;='Gastos com Pessoal'!$F$113:$F$122)*(IF('Gastos com Pessoal'!$Q$113:$Q$122&lt;=AF$1,1,0))*INDIRECT(CONCATENATE("'Gastos com Pessoal'!",$CC46)))
+SUM((AF$1&gt;='Gastos com Pessoal'!$E$7:$E$106)*(AF$1&lt;='Gastos com Pessoal'!$F$7:$F$106)*(IF('Gastos com Pessoal'!$V$7:$V$106&lt;=AF$1,1,0))*INDIRECT(CONCATENATE("'Gastos com Pessoal'!",$CD46)))
+SUM((AF$1&gt;='Gastos com Pessoal'!$E$113:$E$122)*(AF$1&lt;='Gastos com Pessoal'!$F$113:$F$122)*(IF('Gastos com Pessoal'!$V$113:$V$122&lt;=AF$1,1,0))*INDIRECT(CONCATENATE("'Gastos com Pessoal'!",$CE46)))
+SUM((AF$1&gt;='Gastos com Pessoal'!$E$7:$E$106)*(AF$1&lt;='Gastos com Pessoal'!$F$7:$F$106)*(IF('Gastos com Pessoal'!$AA$7:$AA$106&lt;=AF$1,1,0))*INDIRECT(CONCATENATE("'Gastos com Pessoal'!",$CF46)))
+SUM((AF$1&gt;='Gastos com Pessoal'!$E$113:$E$122)*(AF$1&lt;='Gastos com Pessoal'!$F$113:$F$122)*(IF('Gastos com Pessoal'!$AA$113:$AA$122&lt;=AF$1,1,0))*INDIRECT(CONCATENATE("'Gastos com Pessoal'!",$CG46)))</f>
        <v>0</v>
      </c>
      <c r="AG46" s="147">
        <f t="array" aca="1" ref="AG46" ca="1">SUM((AG$1&gt;='Gastos com Pessoal'!$E$7:$E$106)*(AG$1&lt;='Gastos com Pessoal'!$F$7:$F$106)*INDIRECT(CONCATENATE("'Encargos e Benefícios'!",$BV46)))
+SUM((AG$1&gt;='Gastos com Pessoal'!$E$113:$E$122)*(AG$1&lt;='Gastos com Pessoal'!$F$113:$F$122)*INDIRECT(CONCATENATE("'Encargos e Benefícios'!",$BW46)))
+SUM((AG$1&gt;='Gastos com Pessoal'!$E$7:$E$106)*(AG$1&lt;='Gastos com Pessoal'!$F$7:$F$106)*(IF('Gastos com Pessoal'!$G$7:$G$106&lt;=AG$1,1,0))*INDIRECT(CONCATENATE("'Gastos com Pessoal'!",$BX46)))
+SUM((AG$1&gt;='Gastos com Pessoal'!$E$113:$E$122)*(AG$1&lt;='Gastos com Pessoal'!$F$113:$F$122)*(IF('Gastos com Pessoal'!$G$113:$G$122&lt;=AG$1,1,0))*INDIRECT(CONCATENATE("'Gastos com Pessoal'!",$BY46)))
+SUM((AG$1&gt;='Gastos com Pessoal'!$E$7:$E$106)*(AG$1&lt;='Gastos com Pessoal'!$F$7:$F$106)*(IF('Gastos com Pessoal'!$L$7:$L$106&lt;=AG$1,1,0))*INDIRECT(CONCATENATE("'Gastos com Pessoal'!",$BZ46)))
+SUM((AG$1&gt;='Gastos com Pessoal'!$E$113:$E$122)*(AG$1&lt;='Gastos com Pessoal'!$F$113:$F$122)*(IF('Gastos com Pessoal'!$L$113:$L$122&lt;=AG$1,1,0))*INDIRECT(CONCATENATE("'Gastos com Pessoal'!",$CA46)))
+SUM((AG$1&gt;='Gastos com Pessoal'!$E$7:$E$106)*(AG$1&lt;='Gastos com Pessoal'!$F$7:$F$106)*(IF('Gastos com Pessoal'!$Q$7:$Q$106&lt;=AG$1,1,0))*INDIRECT(CONCATENATE("'Gastos com Pessoal'!",$CB46)))
+SUM((AG$1&gt;='Gastos com Pessoal'!$E$113:$E$122)*(AG$1&lt;='Gastos com Pessoal'!$F$113:$F$122)*(IF('Gastos com Pessoal'!$Q$113:$Q$122&lt;=AG$1,1,0))*INDIRECT(CONCATENATE("'Gastos com Pessoal'!",$CC46)))
+SUM((AG$1&gt;='Gastos com Pessoal'!$E$7:$E$106)*(AG$1&lt;='Gastos com Pessoal'!$F$7:$F$106)*(IF('Gastos com Pessoal'!$V$7:$V$106&lt;=AG$1,1,0))*INDIRECT(CONCATENATE("'Gastos com Pessoal'!",$CD46)))
+SUM((AG$1&gt;='Gastos com Pessoal'!$E$113:$E$122)*(AG$1&lt;='Gastos com Pessoal'!$F$113:$F$122)*(IF('Gastos com Pessoal'!$V$113:$V$122&lt;=AG$1,1,0))*INDIRECT(CONCATENATE("'Gastos com Pessoal'!",$CE46)))
+SUM((AG$1&gt;='Gastos com Pessoal'!$E$7:$E$106)*(AG$1&lt;='Gastos com Pessoal'!$F$7:$F$106)*(IF('Gastos com Pessoal'!$AA$7:$AA$106&lt;=AG$1,1,0))*INDIRECT(CONCATENATE("'Gastos com Pessoal'!",$CF46)))
+SUM((AG$1&gt;='Gastos com Pessoal'!$E$113:$E$122)*(AG$1&lt;='Gastos com Pessoal'!$F$113:$F$122)*(IF('Gastos com Pessoal'!$AA$113:$AA$122&lt;=AG$1,1,0))*INDIRECT(CONCATENATE("'Gastos com Pessoal'!",$CG46)))</f>
        <v>0</v>
      </c>
      <c r="AH46" s="147">
        <f t="array" aca="1" ref="AH46" ca="1">SUM((AH$1&gt;='Gastos com Pessoal'!$E$7:$E$106)*(AH$1&lt;='Gastos com Pessoal'!$F$7:$F$106)*INDIRECT(CONCATENATE("'Encargos e Benefícios'!",$BV46)))
+SUM((AH$1&gt;='Gastos com Pessoal'!$E$113:$E$122)*(AH$1&lt;='Gastos com Pessoal'!$F$113:$F$122)*INDIRECT(CONCATENATE("'Encargos e Benefícios'!",$BW46)))
+SUM((AH$1&gt;='Gastos com Pessoal'!$E$7:$E$106)*(AH$1&lt;='Gastos com Pessoal'!$F$7:$F$106)*(IF('Gastos com Pessoal'!$G$7:$G$106&lt;=AH$1,1,0))*INDIRECT(CONCATENATE("'Gastos com Pessoal'!",$BX46)))
+SUM((AH$1&gt;='Gastos com Pessoal'!$E$113:$E$122)*(AH$1&lt;='Gastos com Pessoal'!$F$113:$F$122)*(IF('Gastos com Pessoal'!$G$113:$G$122&lt;=AH$1,1,0))*INDIRECT(CONCATENATE("'Gastos com Pessoal'!",$BY46)))
+SUM((AH$1&gt;='Gastos com Pessoal'!$E$7:$E$106)*(AH$1&lt;='Gastos com Pessoal'!$F$7:$F$106)*(IF('Gastos com Pessoal'!$L$7:$L$106&lt;=AH$1,1,0))*INDIRECT(CONCATENATE("'Gastos com Pessoal'!",$BZ46)))
+SUM((AH$1&gt;='Gastos com Pessoal'!$E$113:$E$122)*(AH$1&lt;='Gastos com Pessoal'!$F$113:$F$122)*(IF('Gastos com Pessoal'!$L$113:$L$122&lt;=AH$1,1,0))*INDIRECT(CONCATENATE("'Gastos com Pessoal'!",$CA46)))
+SUM((AH$1&gt;='Gastos com Pessoal'!$E$7:$E$106)*(AH$1&lt;='Gastos com Pessoal'!$F$7:$F$106)*(IF('Gastos com Pessoal'!$Q$7:$Q$106&lt;=AH$1,1,0))*INDIRECT(CONCATENATE("'Gastos com Pessoal'!",$CB46)))
+SUM((AH$1&gt;='Gastos com Pessoal'!$E$113:$E$122)*(AH$1&lt;='Gastos com Pessoal'!$F$113:$F$122)*(IF('Gastos com Pessoal'!$Q$113:$Q$122&lt;=AH$1,1,0))*INDIRECT(CONCATENATE("'Gastos com Pessoal'!",$CC46)))
+SUM((AH$1&gt;='Gastos com Pessoal'!$E$7:$E$106)*(AH$1&lt;='Gastos com Pessoal'!$F$7:$F$106)*(IF('Gastos com Pessoal'!$V$7:$V$106&lt;=AH$1,1,0))*INDIRECT(CONCATENATE("'Gastos com Pessoal'!",$CD46)))
+SUM((AH$1&gt;='Gastos com Pessoal'!$E$113:$E$122)*(AH$1&lt;='Gastos com Pessoal'!$F$113:$F$122)*(IF('Gastos com Pessoal'!$V$113:$V$122&lt;=AH$1,1,0))*INDIRECT(CONCATENATE("'Gastos com Pessoal'!",$CE46)))
+SUM((AH$1&gt;='Gastos com Pessoal'!$E$7:$E$106)*(AH$1&lt;='Gastos com Pessoal'!$F$7:$F$106)*(IF('Gastos com Pessoal'!$AA$7:$AA$106&lt;=AH$1,1,0))*INDIRECT(CONCATENATE("'Gastos com Pessoal'!",$CF46)))
+SUM((AH$1&gt;='Gastos com Pessoal'!$E$113:$E$122)*(AH$1&lt;='Gastos com Pessoal'!$F$113:$F$122)*(IF('Gastos com Pessoal'!$AA$113:$AA$122&lt;=AH$1,1,0))*INDIRECT(CONCATENATE("'Gastos com Pessoal'!",$CG46)))</f>
        <v>0</v>
      </c>
      <c r="AI46" s="147">
        <f t="array" aca="1" ref="AI46" ca="1">SUM((AI$1&gt;='Gastos com Pessoal'!$E$7:$E$106)*(AI$1&lt;='Gastos com Pessoal'!$F$7:$F$106)*INDIRECT(CONCATENATE("'Encargos e Benefícios'!",$BV46)))
+SUM((AI$1&gt;='Gastos com Pessoal'!$E$113:$E$122)*(AI$1&lt;='Gastos com Pessoal'!$F$113:$F$122)*INDIRECT(CONCATENATE("'Encargos e Benefícios'!",$BW46)))
+SUM((AI$1&gt;='Gastos com Pessoal'!$E$7:$E$106)*(AI$1&lt;='Gastos com Pessoal'!$F$7:$F$106)*(IF('Gastos com Pessoal'!$G$7:$G$106&lt;=AI$1,1,0))*INDIRECT(CONCATENATE("'Gastos com Pessoal'!",$BX46)))
+SUM((AI$1&gt;='Gastos com Pessoal'!$E$113:$E$122)*(AI$1&lt;='Gastos com Pessoal'!$F$113:$F$122)*(IF('Gastos com Pessoal'!$G$113:$G$122&lt;=AI$1,1,0))*INDIRECT(CONCATENATE("'Gastos com Pessoal'!",$BY46)))
+SUM((AI$1&gt;='Gastos com Pessoal'!$E$7:$E$106)*(AI$1&lt;='Gastos com Pessoal'!$F$7:$F$106)*(IF('Gastos com Pessoal'!$L$7:$L$106&lt;=AI$1,1,0))*INDIRECT(CONCATENATE("'Gastos com Pessoal'!",$BZ46)))
+SUM((AI$1&gt;='Gastos com Pessoal'!$E$113:$E$122)*(AI$1&lt;='Gastos com Pessoal'!$F$113:$F$122)*(IF('Gastos com Pessoal'!$L$113:$L$122&lt;=AI$1,1,0))*INDIRECT(CONCATENATE("'Gastos com Pessoal'!",$CA46)))
+SUM((AI$1&gt;='Gastos com Pessoal'!$E$7:$E$106)*(AI$1&lt;='Gastos com Pessoal'!$F$7:$F$106)*(IF('Gastos com Pessoal'!$Q$7:$Q$106&lt;=AI$1,1,0))*INDIRECT(CONCATENATE("'Gastos com Pessoal'!",$CB46)))
+SUM((AI$1&gt;='Gastos com Pessoal'!$E$113:$E$122)*(AI$1&lt;='Gastos com Pessoal'!$F$113:$F$122)*(IF('Gastos com Pessoal'!$Q$113:$Q$122&lt;=AI$1,1,0))*INDIRECT(CONCATENATE("'Gastos com Pessoal'!",$CC46)))
+SUM((AI$1&gt;='Gastos com Pessoal'!$E$7:$E$106)*(AI$1&lt;='Gastos com Pessoal'!$F$7:$F$106)*(IF('Gastos com Pessoal'!$V$7:$V$106&lt;=AI$1,1,0))*INDIRECT(CONCATENATE("'Gastos com Pessoal'!",$CD46)))
+SUM((AI$1&gt;='Gastos com Pessoal'!$E$113:$E$122)*(AI$1&lt;='Gastos com Pessoal'!$F$113:$F$122)*(IF('Gastos com Pessoal'!$V$113:$V$122&lt;=AI$1,1,0))*INDIRECT(CONCATENATE("'Gastos com Pessoal'!",$CE46)))
+SUM((AI$1&gt;='Gastos com Pessoal'!$E$7:$E$106)*(AI$1&lt;='Gastos com Pessoal'!$F$7:$F$106)*(IF('Gastos com Pessoal'!$AA$7:$AA$106&lt;=AI$1,1,0))*INDIRECT(CONCATENATE("'Gastos com Pessoal'!",$CF46)))
+SUM((AI$1&gt;='Gastos com Pessoal'!$E$113:$E$122)*(AI$1&lt;='Gastos com Pessoal'!$F$113:$F$122)*(IF('Gastos com Pessoal'!$AA$113:$AA$122&lt;=AI$1,1,0))*INDIRECT(CONCATENATE("'Gastos com Pessoal'!",$CG46)))</f>
        <v>0</v>
      </c>
      <c r="AJ46" s="147">
        <f t="array" aca="1" ref="AJ46" ca="1">SUM((AJ$1&gt;='Gastos com Pessoal'!$E$7:$E$106)*(AJ$1&lt;='Gastos com Pessoal'!$F$7:$F$106)*INDIRECT(CONCATENATE("'Encargos e Benefícios'!",$BV46)))
+SUM((AJ$1&gt;='Gastos com Pessoal'!$E$113:$E$122)*(AJ$1&lt;='Gastos com Pessoal'!$F$113:$F$122)*INDIRECT(CONCATENATE("'Encargos e Benefícios'!",$BW46)))
+SUM((AJ$1&gt;='Gastos com Pessoal'!$E$7:$E$106)*(AJ$1&lt;='Gastos com Pessoal'!$F$7:$F$106)*(IF('Gastos com Pessoal'!$G$7:$G$106&lt;=AJ$1,1,0))*INDIRECT(CONCATENATE("'Gastos com Pessoal'!",$BX46)))
+SUM((AJ$1&gt;='Gastos com Pessoal'!$E$113:$E$122)*(AJ$1&lt;='Gastos com Pessoal'!$F$113:$F$122)*(IF('Gastos com Pessoal'!$G$113:$G$122&lt;=AJ$1,1,0))*INDIRECT(CONCATENATE("'Gastos com Pessoal'!",$BY46)))
+SUM((AJ$1&gt;='Gastos com Pessoal'!$E$7:$E$106)*(AJ$1&lt;='Gastos com Pessoal'!$F$7:$F$106)*(IF('Gastos com Pessoal'!$L$7:$L$106&lt;=AJ$1,1,0))*INDIRECT(CONCATENATE("'Gastos com Pessoal'!",$BZ46)))
+SUM((AJ$1&gt;='Gastos com Pessoal'!$E$113:$E$122)*(AJ$1&lt;='Gastos com Pessoal'!$F$113:$F$122)*(IF('Gastos com Pessoal'!$L$113:$L$122&lt;=AJ$1,1,0))*INDIRECT(CONCATENATE("'Gastos com Pessoal'!",$CA46)))
+SUM((AJ$1&gt;='Gastos com Pessoal'!$E$7:$E$106)*(AJ$1&lt;='Gastos com Pessoal'!$F$7:$F$106)*(IF('Gastos com Pessoal'!$Q$7:$Q$106&lt;=AJ$1,1,0))*INDIRECT(CONCATENATE("'Gastos com Pessoal'!",$CB46)))
+SUM((AJ$1&gt;='Gastos com Pessoal'!$E$113:$E$122)*(AJ$1&lt;='Gastos com Pessoal'!$F$113:$F$122)*(IF('Gastos com Pessoal'!$Q$113:$Q$122&lt;=AJ$1,1,0))*INDIRECT(CONCATENATE("'Gastos com Pessoal'!",$CC46)))
+SUM((AJ$1&gt;='Gastos com Pessoal'!$E$7:$E$106)*(AJ$1&lt;='Gastos com Pessoal'!$F$7:$F$106)*(IF('Gastos com Pessoal'!$V$7:$V$106&lt;=AJ$1,1,0))*INDIRECT(CONCATENATE("'Gastos com Pessoal'!",$CD46)))
+SUM((AJ$1&gt;='Gastos com Pessoal'!$E$113:$E$122)*(AJ$1&lt;='Gastos com Pessoal'!$F$113:$F$122)*(IF('Gastos com Pessoal'!$V$113:$V$122&lt;=AJ$1,1,0))*INDIRECT(CONCATENATE("'Gastos com Pessoal'!",$CE46)))
+SUM((AJ$1&gt;='Gastos com Pessoal'!$E$7:$E$106)*(AJ$1&lt;='Gastos com Pessoal'!$F$7:$F$106)*(IF('Gastos com Pessoal'!$AA$7:$AA$106&lt;=AJ$1,1,0))*INDIRECT(CONCATENATE("'Gastos com Pessoal'!",$CF46)))
+SUM((AJ$1&gt;='Gastos com Pessoal'!$E$113:$E$122)*(AJ$1&lt;='Gastos com Pessoal'!$F$113:$F$122)*(IF('Gastos com Pessoal'!$AA$113:$AA$122&lt;=AJ$1,1,0))*INDIRECT(CONCATENATE("'Gastos com Pessoal'!",$CG46)))</f>
        <v>0</v>
      </c>
      <c r="AK46" s="147">
        <f t="array" aca="1" ref="AK46" ca="1">SUM((AK$1&gt;='Gastos com Pessoal'!$E$7:$E$106)*(AK$1&lt;='Gastos com Pessoal'!$F$7:$F$106)*INDIRECT(CONCATENATE("'Encargos e Benefícios'!",$BV46)))
+SUM((AK$1&gt;='Gastos com Pessoal'!$E$113:$E$122)*(AK$1&lt;='Gastos com Pessoal'!$F$113:$F$122)*INDIRECT(CONCATENATE("'Encargos e Benefícios'!",$BW46)))
+SUM((AK$1&gt;='Gastos com Pessoal'!$E$7:$E$106)*(AK$1&lt;='Gastos com Pessoal'!$F$7:$F$106)*(IF('Gastos com Pessoal'!$G$7:$G$106&lt;=AK$1,1,0))*INDIRECT(CONCATENATE("'Gastos com Pessoal'!",$BX46)))
+SUM((AK$1&gt;='Gastos com Pessoal'!$E$113:$E$122)*(AK$1&lt;='Gastos com Pessoal'!$F$113:$F$122)*(IF('Gastos com Pessoal'!$G$113:$G$122&lt;=AK$1,1,0))*INDIRECT(CONCATENATE("'Gastos com Pessoal'!",$BY46)))
+SUM((AK$1&gt;='Gastos com Pessoal'!$E$7:$E$106)*(AK$1&lt;='Gastos com Pessoal'!$F$7:$F$106)*(IF('Gastos com Pessoal'!$L$7:$L$106&lt;=AK$1,1,0))*INDIRECT(CONCATENATE("'Gastos com Pessoal'!",$BZ46)))
+SUM((AK$1&gt;='Gastos com Pessoal'!$E$113:$E$122)*(AK$1&lt;='Gastos com Pessoal'!$F$113:$F$122)*(IF('Gastos com Pessoal'!$L$113:$L$122&lt;=AK$1,1,0))*INDIRECT(CONCATENATE("'Gastos com Pessoal'!",$CA46)))
+SUM((AK$1&gt;='Gastos com Pessoal'!$E$7:$E$106)*(AK$1&lt;='Gastos com Pessoal'!$F$7:$F$106)*(IF('Gastos com Pessoal'!$Q$7:$Q$106&lt;=AK$1,1,0))*INDIRECT(CONCATENATE("'Gastos com Pessoal'!",$CB46)))
+SUM((AK$1&gt;='Gastos com Pessoal'!$E$113:$E$122)*(AK$1&lt;='Gastos com Pessoal'!$F$113:$F$122)*(IF('Gastos com Pessoal'!$Q$113:$Q$122&lt;=AK$1,1,0))*INDIRECT(CONCATENATE("'Gastos com Pessoal'!",$CC46)))
+SUM((AK$1&gt;='Gastos com Pessoal'!$E$7:$E$106)*(AK$1&lt;='Gastos com Pessoal'!$F$7:$F$106)*(IF('Gastos com Pessoal'!$V$7:$V$106&lt;=AK$1,1,0))*INDIRECT(CONCATENATE("'Gastos com Pessoal'!",$CD46)))
+SUM((AK$1&gt;='Gastos com Pessoal'!$E$113:$E$122)*(AK$1&lt;='Gastos com Pessoal'!$F$113:$F$122)*(IF('Gastos com Pessoal'!$V$113:$V$122&lt;=AK$1,1,0))*INDIRECT(CONCATENATE("'Gastos com Pessoal'!",$CE46)))
+SUM((AK$1&gt;='Gastos com Pessoal'!$E$7:$E$106)*(AK$1&lt;='Gastos com Pessoal'!$F$7:$F$106)*(IF('Gastos com Pessoal'!$AA$7:$AA$106&lt;=AK$1,1,0))*INDIRECT(CONCATENATE("'Gastos com Pessoal'!",$CF46)))
+SUM((AK$1&gt;='Gastos com Pessoal'!$E$113:$E$122)*(AK$1&lt;='Gastos com Pessoal'!$F$113:$F$122)*(IF('Gastos com Pessoal'!$AA$113:$AA$122&lt;=AK$1,1,0))*INDIRECT(CONCATENATE("'Gastos com Pessoal'!",$CG46)))</f>
        <v>0</v>
      </c>
      <c r="AL46" s="147">
        <f t="array" aca="1" ref="AL46" ca="1">SUM((AL$1&gt;='Gastos com Pessoal'!$E$7:$E$106)*(AL$1&lt;='Gastos com Pessoal'!$F$7:$F$106)*INDIRECT(CONCATENATE("'Encargos e Benefícios'!",$BV46)))
+SUM((AL$1&gt;='Gastos com Pessoal'!$E$113:$E$122)*(AL$1&lt;='Gastos com Pessoal'!$F$113:$F$122)*INDIRECT(CONCATENATE("'Encargos e Benefícios'!",$BW46)))
+SUM((AL$1&gt;='Gastos com Pessoal'!$E$7:$E$106)*(AL$1&lt;='Gastos com Pessoal'!$F$7:$F$106)*(IF('Gastos com Pessoal'!$G$7:$G$106&lt;=AL$1,1,0))*INDIRECT(CONCATENATE("'Gastos com Pessoal'!",$BX46)))
+SUM((AL$1&gt;='Gastos com Pessoal'!$E$113:$E$122)*(AL$1&lt;='Gastos com Pessoal'!$F$113:$F$122)*(IF('Gastos com Pessoal'!$G$113:$G$122&lt;=AL$1,1,0))*INDIRECT(CONCATENATE("'Gastos com Pessoal'!",$BY46)))
+SUM((AL$1&gt;='Gastos com Pessoal'!$E$7:$E$106)*(AL$1&lt;='Gastos com Pessoal'!$F$7:$F$106)*(IF('Gastos com Pessoal'!$L$7:$L$106&lt;=AL$1,1,0))*INDIRECT(CONCATENATE("'Gastos com Pessoal'!",$BZ46)))
+SUM((AL$1&gt;='Gastos com Pessoal'!$E$113:$E$122)*(AL$1&lt;='Gastos com Pessoal'!$F$113:$F$122)*(IF('Gastos com Pessoal'!$L$113:$L$122&lt;=AL$1,1,0))*INDIRECT(CONCATENATE("'Gastos com Pessoal'!",$CA46)))
+SUM((AL$1&gt;='Gastos com Pessoal'!$E$7:$E$106)*(AL$1&lt;='Gastos com Pessoal'!$F$7:$F$106)*(IF('Gastos com Pessoal'!$Q$7:$Q$106&lt;=AL$1,1,0))*INDIRECT(CONCATENATE("'Gastos com Pessoal'!",$CB46)))
+SUM((AL$1&gt;='Gastos com Pessoal'!$E$113:$E$122)*(AL$1&lt;='Gastos com Pessoal'!$F$113:$F$122)*(IF('Gastos com Pessoal'!$Q$113:$Q$122&lt;=AL$1,1,0))*INDIRECT(CONCATENATE("'Gastos com Pessoal'!",$CC46)))
+SUM((AL$1&gt;='Gastos com Pessoal'!$E$7:$E$106)*(AL$1&lt;='Gastos com Pessoal'!$F$7:$F$106)*(IF('Gastos com Pessoal'!$V$7:$V$106&lt;=AL$1,1,0))*INDIRECT(CONCATENATE("'Gastos com Pessoal'!",$CD46)))
+SUM((AL$1&gt;='Gastos com Pessoal'!$E$113:$E$122)*(AL$1&lt;='Gastos com Pessoal'!$F$113:$F$122)*(IF('Gastos com Pessoal'!$V$113:$V$122&lt;=AL$1,1,0))*INDIRECT(CONCATENATE("'Gastos com Pessoal'!",$CE46)))
+SUM((AL$1&gt;='Gastos com Pessoal'!$E$7:$E$106)*(AL$1&lt;='Gastos com Pessoal'!$F$7:$F$106)*(IF('Gastos com Pessoal'!$AA$7:$AA$106&lt;=AL$1,1,0))*INDIRECT(CONCATENATE("'Gastos com Pessoal'!",$CF46)))
+SUM((AL$1&gt;='Gastos com Pessoal'!$E$113:$E$122)*(AL$1&lt;='Gastos com Pessoal'!$F$113:$F$122)*(IF('Gastos com Pessoal'!$AA$113:$AA$122&lt;=AL$1,1,0))*INDIRECT(CONCATENATE("'Gastos com Pessoal'!",$CG46)))</f>
        <v>0</v>
      </c>
      <c r="AM46" s="147">
        <f t="array" aca="1" ref="AM46" ca="1">SUM((AM$1&gt;='Gastos com Pessoal'!$E$7:$E$106)*(AM$1&lt;='Gastos com Pessoal'!$F$7:$F$106)*INDIRECT(CONCATENATE("'Encargos e Benefícios'!",$BV46)))
+SUM((AM$1&gt;='Gastos com Pessoal'!$E$113:$E$122)*(AM$1&lt;='Gastos com Pessoal'!$F$113:$F$122)*INDIRECT(CONCATENATE("'Encargos e Benefícios'!",$BW46)))
+SUM((AM$1&gt;='Gastos com Pessoal'!$E$7:$E$106)*(AM$1&lt;='Gastos com Pessoal'!$F$7:$F$106)*(IF('Gastos com Pessoal'!$G$7:$G$106&lt;=AM$1,1,0))*INDIRECT(CONCATENATE("'Gastos com Pessoal'!",$BX46)))
+SUM((AM$1&gt;='Gastos com Pessoal'!$E$113:$E$122)*(AM$1&lt;='Gastos com Pessoal'!$F$113:$F$122)*(IF('Gastos com Pessoal'!$G$113:$G$122&lt;=AM$1,1,0))*INDIRECT(CONCATENATE("'Gastos com Pessoal'!",$BY46)))
+SUM((AM$1&gt;='Gastos com Pessoal'!$E$7:$E$106)*(AM$1&lt;='Gastos com Pessoal'!$F$7:$F$106)*(IF('Gastos com Pessoal'!$L$7:$L$106&lt;=AM$1,1,0))*INDIRECT(CONCATENATE("'Gastos com Pessoal'!",$BZ46)))
+SUM((AM$1&gt;='Gastos com Pessoal'!$E$113:$E$122)*(AM$1&lt;='Gastos com Pessoal'!$F$113:$F$122)*(IF('Gastos com Pessoal'!$L$113:$L$122&lt;=AM$1,1,0))*INDIRECT(CONCATENATE("'Gastos com Pessoal'!",$CA46)))
+SUM((AM$1&gt;='Gastos com Pessoal'!$E$7:$E$106)*(AM$1&lt;='Gastos com Pessoal'!$F$7:$F$106)*(IF('Gastos com Pessoal'!$Q$7:$Q$106&lt;=AM$1,1,0))*INDIRECT(CONCATENATE("'Gastos com Pessoal'!",$CB46)))
+SUM((AM$1&gt;='Gastos com Pessoal'!$E$113:$E$122)*(AM$1&lt;='Gastos com Pessoal'!$F$113:$F$122)*(IF('Gastos com Pessoal'!$Q$113:$Q$122&lt;=AM$1,1,0))*INDIRECT(CONCATENATE("'Gastos com Pessoal'!",$CC46)))
+SUM((AM$1&gt;='Gastos com Pessoal'!$E$7:$E$106)*(AM$1&lt;='Gastos com Pessoal'!$F$7:$F$106)*(IF('Gastos com Pessoal'!$V$7:$V$106&lt;=AM$1,1,0))*INDIRECT(CONCATENATE("'Gastos com Pessoal'!",$CD46)))
+SUM((AM$1&gt;='Gastos com Pessoal'!$E$113:$E$122)*(AM$1&lt;='Gastos com Pessoal'!$F$113:$F$122)*(IF('Gastos com Pessoal'!$V$113:$V$122&lt;=AM$1,1,0))*INDIRECT(CONCATENATE("'Gastos com Pessoal'!",$CE46)))
+SUM((AM$1&gt;='Gastos com Pessoal'!$E$7:$E$106)*(AM$1&lt;='Gastos com Pessoal'!$F$7:$F$106)*(IF('Gastos com Pessoal'!$AA$7:$AA$106&lt;=AM$1,1,0))*INDIRECT(CONCATENATE("'Gastos com Pessoal'!",$CF46)))
+SUM((AM$1&gt;='Gastos com Pessoal'!$E$113:$E$122)*(AM$1&lt;='Gastos com Pessoal'!$F$113:$F$122)*(IF('Gastos com Pessoal'!$AA$113:$AA$122&lt;=AM$1,1,0))*INDIRECT(CONCATENATE("'Gastos com Pessoal'!",$CG46)))</f>
        <v>0</v>
      </c>
      <c r="AN46" s="147">
        <f t="array" aca="1" ref="AN46" ca="1">SUM((AN$1&gt;='Gastos com Pessoal'!$E$7:$E$106)*(AN$1&lt;='Gastos com Pessoal'!$F$7:$F$106)*INDIRECT(CONCATENATE("'Encargos e Benefícios'!",$BV46)))
+SUM((AN$1&gt;='Gastos com Pessoal'!$E$113:$E$122)*(AN$1&lt;='Gastos com Pessoal'!$F$113:$F$122)*INDIRECT(CONCATENATE("'Encargos e Benefícios'!",$BW46)))
+SUM((AN$1&gt;='Gastos com Pessoal'!$E$7:$E$106)*(AN$1&lt;='Gastos com Pessoal'!$F$7:$F$106)*(IF('Gastos com Pessoal'!$G$7:$G$106&lt;=AN$1,1,0))*INDIRECT(CONCATENATE("'Gastos com Pessoal'!",$BX46)))
+SUM((AN$1&gt;='Gastos com Pessoal'!$E$113:$E$122)*(AN$1&lt;='Gastos com Pessoal'!$F$113:$F$122)*(IF('Gastos com Pessoal'!$G$113:$G$122&lt;=AN$1,1,0))*INDIRECT(CONCATENATE("'Gastos com Pessoal'!",$BY46)))
+SUM((AN$1&gt;='Gastos com Pessoal'!$E$7:$E$106)*(AN$1&lt;='Gastos com Pessoal'!$F$7:$F$106)*(IF('Gastos com Pessoal'!$L$7:$L$106&lt;=AN$1,1,0))*INDIRECT(CONCATENATE("'Gastos com Pessoal'!",$BZ46)))
+SUM((AN$1&gt;='Gastos com Pessoal'!$E$113:$E$122)*(AN$1&lt;='Gastos com Pessoal'!$F$113:$F$122)*(IF('Gastos com Pessoal'!$L$113:$L$122&lt;=AN$1,1,0))*INDIRECT(CONCATENATE("'Gastos com Pessoal'!",$CA46)))
+SUM((AN$1&gt;='Gastos com Pessoal'!$E$7:$E$106)*(AN$1&lt;='Gastos com Pessoal'!$F$7:$F$106)*(IF('Gastos com Pessoal'!$Q$7:$Q$106&lt;=AN$1,1,0))*INDIRECT(CONCATENATE("'Gastos com Pessoal'!",$CB46)))
+SUM((AN$1&gt;='Gastos com Pessoal'!$E$113:$E$122)*(AN$1&lt;='Gastos com Pessoal'!$F$113:$F$122)*(IF('Gastos com Pessoal'!$Q$113:$Q$122&lt;=AN$1,1,0))*INDIRECT(CONCATENATE("'Gastos com Pessoal'!",$CC46)))
+SUM((AN$1&gt;='Gastos com Pessoal'!$E$7:$E$106)*(AN$1&lt;='Gastos com Pessoal'!$F$7:$F$106)*(IF('Gastos com Pessoal'!$V$7:$V$106&lt;=AN$1,1,0))*INDIRECT(CONCATENATE("'Gastos com Pessoal'!",$CD46)))
+SUM((AN$1&gt;='Gastos com Pessoal'!$E$113:$E$122)*(AN$1&lt;='Gastos com Pessoal'!$F$113:$F$122)*(IF('Gastos com Pessoal'!$V$113:$V$122&lt;=AN$1,1,0))*INDIRECT(CONCATENATE("'Gastos com Pessoal'!",$CE46)))
+SUM((AN$1&gt;='Gastos com Pessoal'!$E$7:$E$106)*(AN$1&lt;='Gastos com Pessoal'!$F$7:$F$106)*(IF('Gastos com Pessoal'!$AA$7:$AA$106&lt;=AN$1,1,0))*INDIRECT(CONCATENATE("'Gastos com Pessoal'!",$CF46)))
+SUM((AN$1&gt;='Gastos com Pessoal'!$E$113:$E$122)*(AN$1&lt;='Gastos com Pessoal'!$F$113:$F$122)*(IF('Gastos com Pessoal'!$AA$113:$AA$122&lt;=AN$1,1,0))*INDIRECT(CONCATENATE("'Gastos com Pessoal'!",$CG46)))</f>
        <v>0</v>
      </c>
      <c r="AO46" s="147">
        <f t="array" aca="1" ref="AO46" ca="1">SUM((AO$1&gt;='Gastos com Pessoal'!$E$7:$E$106)*(AO$1&lt;='Gastos com Pessoal'!$F$7:$F$106)*INDIRECT(CONCATENATE("'Encargos e Benefícios'!",$BV46)))
+SUM((AO$1&gt;='Gastos com Pessoal'!$E$113:$E$122)*(AO$1&lt;='Gastos com Pessoal'!$F$113:$F$122)*INDIRECT(CONCATENATE("'Encargos e Benefícios'!",$BW46)))
+SUM((AO$1&gt;='Gastos com Pessoal'!$E$7:$E$106)*(AO$1&lt;='Gastos com Pessoal'!$F$7:$F$106)*(IF('Gastos com Pessoal'!$G$7:$G$106&lt;=AO$1,1,0))*INDIRECT(CONCATENATE("'Gastos com Pessoal'!",$BX46)))
+SUM((AO$1&gt;='Gastos com Pessoal'!$E$113:$E$122)*(AO$1&lt;='Gastos com Pessoal'!$F$113:$F$122)*(IF('Gastos com Pessoal'!$G$113:$G$122&lt;=AO$1,1,0))*INDIRECT(CONCATENATE("'Gastos com Pessoal'!",$BY46)))
+SUM((AO$1&gt;='Gastos com Pessoal'!$E$7:$E$106)*(AO$1&lt;='Gastos com Pessoal'!$F$7:$F$106)*(IF('Gastos com Pessoal'!$L$7:$L$106&lt;=AO$1,1,0))*INDIRECT(CONCATENATE("'Gastos com Pessoal'!",$BZ46)))
+SUM((AO$1&gt;='Gastos com Pessoal'!$E$113:$E$122)*(AO$1&lt;='Gastos com Pessoal'!$F$113:$F$122)*(IF('Gastos com Pessoal'!$L$113:$L$122&lt;=AO$1,1,0))*INDIRECT(CONCATENATE("'Gastos com Pessoal'!",$CA46)))
+SUM((AO$1&gt;='Gastos com Pessoal'!$E$7:$E$106)*(AO$1&lt;='Gastos com Pessoal'!$F$7:$F$106)*(IF('Gastos com Pessoal'!$Q$7:$Q$106&lt;=AO$1,1,0))*INDIRECT(CONCATENATE("'Gastos com Pessoal'!",$CB46)))
+SUM((AO$1&gt;='Gastos com Pessoal'!$E$113:$E$122)*(AO$1&lt;='Gastos com Pessoal'!$F$113:$F$122)*(IF('Gastos com Pessoal'!$Q$113:$Q$122&lt;=AO$1,1,0))*INDIRECT(CONCATENATE("'Gastos com Pessoal'!",$CC46)))
+SUM((AO$1&gt;='Gastos com Pessoal'!$E$7:$E$106)*(AO$1&lt;='Gastos com Pessoal'!$F$7:$F$106)*(IF('Gastos com Pessoal'!$V$7:$V$106&lt;=AO$1,1,0))*INDIRECT(CONCATENATE("'Gastos com Pessoal'!",$CD46)))
+SUM((AO$1&gt;='Gastos com Pessoal'!$E$113:$E$122)*(AO$1&lt;='Gastos com Pessoal'!$F$113:$F$122)*(IF('Gastos com Pessoal'!$V$113:$V$122&lt;=AO$1,1,0))*INDIRECT(CONCATENATE("'Gastos com Pessoal'!",$CE46)))
+SUM((AO$1&gt;='Gastos com Pessoal'!$E$7:$E$106)*(AO$1&lt;='Gastos com Pessoal'!$F$7:$F$106)*(IF('Gastos com Pessoal'!$AA$7:$AA$106&lt;=AO$1,1,0))*INDIRECT(CONCATENATE("'Gastos com Pessoal'!",$CF46)))
+SUM((AO$1&gt;='Gastos com Pessoal'!$E$113:$E$122)*(AO$1&lt;='Gastos com Pessoal'!$F$113:$F$122)*(IF('Gastos com Pessoal'!$AA$113:$AA$122&lt;=AO$1,1,0))*INDIRECT(CONCATENATE("'Gastos com Pessoal'!",$CG46)))</f>
        <v>0</v>
      </c>
      <c r="AP46" s="147">
        <f t="array" aca="1" ref="AP46" ca="1">SUM((AP$1&gt;='Gastos com Pessoal'!$E$7:$E$106)*(AP$1&lt;='Gastos com Pessoal'!$F$7:$F$106)*INDIRECT(CONCATENATE("'Encargos e Benefícios'!",$BV46)))
+SUM((AP$1&gt;='Gastos com Pessoal'!$E$113:$E$122)*(AP$1&lt;='Gastos com Pessoal'!$F$113:$F$122)*INDIRECT(CONCATENATE("'Encargos e Benefícios'!",$BW46)))
+SUM((AP$1&gt;='Gastos com Pessoal'!$E$7:$E$106)*(AP$1&lt;='Gastos com Pessoal'!$F$7:$F$106)*(IF('Gastos com Pessoal'!$G$7:$G$106&lt;=AP$1,1,0))*INDIRECT(CONCATENATE("'Gastos com Pessoal'!",$BX46)))
+SUM((AP$1&gt;='Gastos com Pessoal'!$E$113:$E$122)*(AP$1&lt;='Gastos com Pessoal'!$F$113:$F$122)*(IF('Gastos com Pessoal'!$G$113:$G$122&lt;=AP$1,1,0))*INDIRECT(CONCATENATE("'Gastos com Pessoal'!",$BY46)))
+SUM((AP$1&gt;='Gastos com Pessoal'!$E$7:$E$106)*(AP$1&lt;='Gastos com Pessoal'!$F$7:$F$106)*(IF('Gastos com Pessoal'!$L$7:$L$106&lt;=AP$1,1,0))*INDIRECT(CONCATENATE("'Gastos com Pessoal'!",$BZ46)))
+SUM((AP$1&gt;='Gastos com Pessoal'!$E$113:$E$122)*(AP$1&lt;='Gastos com Pessoal'!$F$113:$F$122)*(IF('Gastos com Pessoal'!$L$113:$L$122&lt;=AP$1,1,0))*INDIRECT(CONCATENATE("'Gastos com Pessoal'!",$CA46)))
+SUM((AP$1&gt;='Gastos com Pessoal'!$E$7:$E$106)*(AP$1&lt;='Gastos com Pessoal'!$F$7:$F$106)*(IF('Gastos com Pessoal'!$Q$7:$Q$106&lt;=AP$1,1,0))*INDIRECT(CONCATENATE("'Gastos com Pessoal'!",$CB46)))
+SUM((AP$1&gt;='Gastos com Pessoal'!$E$113:$E$122)*(AP$1&lt;='Gastos com Pessoal'!$F$113:$F$122)*(IF('Gastos com Pessoal'!$Q$113:$Q$122&lt;=AP$1,1,0))*INDIRECT(CONCATENATE("'Gastos com Pessoal'!",$CC46)))
+SUM((AP$1&gt;='Gastos com Pessoal'!$E$7:$E$106)*(AP$1&lt;='Gastos com Pessoal'!$F$7:$F$106)*(IF('Gastos com Pessoal'!$V$7:$V$106&lt;=AP$1,1,0))*INDIRECT(CONCATENATE("'Gastos com Pessoal'!",$CD46)))
+SUM((AP$1&gt;='Gastos com Pessoal'!$E$113:$E$122)*(AP$1&lt;='Gastos com Pessoal'!$F$113:$F$122)*(IF('Gastos com Pessoal'!$V$113:$V$122&lt;=AP$1,1,0))*INDIRECT(CONCATENATE("'Gastos com Pessoal'!",$CE46)))
+SUM((AP$1&gt;='Gastos com Pessoal'!$E$7:$E$106)*(AP$1&lt;='Gastos com Pessoal'!$F$7:$F$106)*(IF('Gastos com Pessoal'!$AA$7:$AA$106&lt;=AP$1,1,0))*INDIRECT(CONCATENATE("'Gastos com Pessoal'!",$CF46)))
+SUM((AP$1&gt;='Gastos com Pessoal'!$E$113:$E$122)*(AP$1&lt;='Gastos com Pessoal'!$F$113:$F$122)*(IF('Gastos com Pessoal'!$AA$113:$AA$122&lt;=AP$1,1,0))*INDIRECT(CONCATENATE("'Gastos com Pessoal'!",$CG46)))</f>
        <v>0</v>
      </c>
      <c r="AQ46" s="147">
        <f t="array" aca="1" ref="AQ46" ca="1">SUM((AQ$1&gt;='Gastos com Pessoal'!$E$7:$E$106)*(AQ$1&lt;='Gastos com Pessoal'!$F$7:$F$106)*INDIRECT(CONCATENATE("'Encargos e Benefícios'!",$BV46)))
+SUM((AQ$1&gt;='Gastos com Pessoal'!$E$113:$E$122)*(AQ$1&lt;='Gastos com Pessoal'!$F$113:$F$122)*INDIRECT(CONCATENATE("'Encargos e Benefícios'!",$BW46)))
+SUM((AQ$1&gt;='Gastos com Pessoal'!$E$7:$E$106)*(AQ$1&lt;='Gastos com Pessoal'!$F$7:$F$106)*(IF('Gastos com Pessoal'!$G$7:$G$106&lt;=AQ$1,1,0))*INDIRECT(CONCATENATE("'Gastos com Pessoal'!",$BX46)))
+SUM((AQ$1&gt;='Gastos com Pessoal'!$E$113:$E$122)*(AQ$1&lt;='Gastos com Pessoal'!$F$113:$F$122)*(IF('Gastos com Pessoal'!$G$113:$G$122&lt;=AQ$1,1,0))*INDIRECT(CONCATENATE("'Gastos com Pessoal'!",$BY46)))
+SUM((AQ$1&gt;='Gastos com Pessoal'!$E$7:$E$106)*(AQ$1&lt;='Gastos com Pessoal'!$F$7:$F$106)*(IF('Gastos com Pessoal'!$L$7:$L$106&lt;=AQ$1,1,0))*INDIRECT(CONCATENATE("'Gastos com Pessoal'!",$BZ46)))
+SUM((AQ$1&gt;='Gastos com Pessoal'!$E$113:$E$122)*(AQ$1&lt;='Gastos com Pessoal'!$F$113:$F$122)*(IF('Gastos com Pessoal'!$L$113:$L$122&lt;=AQ$1,1,0))*INDIRECT(CONCATENATE("'Gastos com Pessoal'!",$CA46)))
+SUM((AQ$1&gt;='Gastos com Pessoal'!$E$7:$E$106)*(AQ$1&lt;='Gastos com Pessoal'!$F$7:$F$106)*(IF('Gastos com Pessoal'!$Q$7:$Q$106&lt;=AQ$1,1,0))*INDIRECT(CONCATENATE("'Gastos com Pessoal'!",$CB46)))
+SUM((AQ$1&gt;='Gastos com Pessoal'!$E$113:$E$122)*(AQ$1&lt;='Gastos com Pessoal'!$F$113:$F$122)*(IF('Gastos com Pessoal'!$Q$113:$Q$122&lt;=AQ$1,1,0))*INDIRECT(CONCATENATE("'Gastos com Pessoal'!",$CC46)))
+SUM((AQ$1&gt;='Gastos com Pessoal'!$E$7:$E$106)*(AQ$1&lt;='Gastos com Pessoal'!$F$7:$F$106)*(IF('Gastos com Pessoal'!$V$7:$V$106&lt;=AQ$1,1,0))*INDIRECT(CONCATENATE("'Gastos com Pessoal'!",$CD46)))
+SUM((AQ$1&gt;='Gastos com Pessoal'!$E$113:$E$122)*(AQ$1&lt;='Gastos com Pessoal'!$F$113:$F$122)*(IF('Gastos com Pessoal'!$V$113:$V$122&lt;=AQ$1,1,0))*INDIRECT(CONCATENATE("'Gastos com Pessoal'!",$CE46)))
+SUM((AQ$1&gt;='Gastos com Pessoal'!$E$7:$E$106)*(AQ$1&lt;='Gastos com Pessoal'!$F$7:$F$106)*(IF('Gastos com Pessoal'!$AA$7:$AA$106&lt;=AQ$1,1,0))*INDIRECT(CONCATENATE("'Gastos com Pessoal'!",$CF46)))
+SUM((AQ$1&gt;='Gastos com Pessoal'!$E$113:$E$122)*(AQ$1&lt;='Gastos com Pessoal'!$F$113:$F$122)*(IF('Gastos com Pessoal'!$AA$113:$AA$122&lt;=AQ$1,1,0))*INDIRECT(CONCATENATE("'Gastos com Pessoal'!",$CG46)))</f>
        <v>0</v>
      </c>
      <c r="AR46" s="147">
        <f t="array" aca="1" ref="AR46" ca="1">SUM((AR$1&gt;='Gastos com Pessoal'!$E$7:$E$106)*(AR$1&lt;='Gastos com Pessoal'!$F$7:$F$106)*INDIRECT(CONCATENATE("'Encargos e Benefícios'!",$BV46)))
+SUM((AR$1&gt;='Gastos com Pessoal'!$E$113:$E$122)*(AR$1&lt;='Gastos com Pessoal'!$F$113:$F$122)*INDIRECT(CONCATENATE("'Encargos e Benefícios'!",$BW46)))
+SUM((AR$1&gt;='Gastos com Pessoal'!$E$7:$E$106)*(AR$1&lt;='Gastos com Pessoal'!$F$7:$F$106)*(IF('Gastos com Pessoal'!$G$7:$G$106&lt;=AR$1,1,0))*INDIRECT(CONCATENATE("'Gastos com Pessoal'!",$BX46)))
+SUM((AR$1&gt;='Gastos com Pessoal'!$E$113:$E$122)*(AR$1&lt;='Gastos com Pessoal'!$F$113:$F$122)*(IF('Gastos com Pessoal'!$G$113:$G$122&lt;=AR$1,1,0))*INDIRECT(CONCATENATE("'Gastos com Pessoal'!",$BY46)))
+SUM((AR$1&gt;='Gastos com Pessoal'!$E$7:$E$106)*(AR$1&lt;='Gastos com Pessoal'!$F$7:$F$106)*(IF('Gastos com Pessoal'!$L$7:$L$106&lt;=AR$1,1,0))*INDIRECT(CONCATENATE("'Gastos com Pessoal'!",$BZ46)))
+SUM((AR$1&gt;='Gastos com Pessoal'!$E$113:$E$122)*(AR$1&lt;='Gastos com Pessoal'!$F$113:$F$122)*(IF('Gastos com Pessoal'!$L$113:$L$122&lt;=AR$1,1,0))*INDIRECT(CONCATENATE("'Gastos com Pessoal'!",$CA46)))
+SUM((AR$1&gt;='Gastos com Pessoal'!$E$7:$E$106)*(AR$1&lt;='Gastos com Pessoal'!$F$7:$F$106)*(IF('Gastos com Pessoal'!$Q$7:$Q$106&lt;=AR$1,1,0))*INDIRECT(CONCATENATE("'Gastos com Pessoal'!",$CB46)))
+SUM((AR$1&gt;='Gastos com Pessoal'!$E$113:$E$122)*(AR$1&lt;='Gastos com Pessoal'!$F$113:$F$122)*(IF('Gastos com Pessoal'!$Q$113:$Q$122&lt;=AR$1,1,0))*INDIRECT(CONCATENATE("'Gastos com Pessoal'!",$CC46)))
+SUM((AR$1&gt;='Gastos com Pessoal'!$E$7:$E$106)*(AR$1&lt;='Gastos com Pessoal'!$F$7:$F$106)*(IF('Gastos com Pessoal'!$V$7:$V$106&lt;=AR$1,1,0))*INDIRECT(CONCATENATE("'Gastos com Pessoal'!",$CD46)))
+SUM((AR$1&gt;='Gastos com Pessoal'!$E$113:$E$122)*(AR$1&lt;='Gastos com Pessoal'!$F$113:$F$122)*(IF('Gastos com Pessoal'!$V$113:$V$122&lt;=AR$1,1,0))*INDIRECT(CONCATENATE("'Gastos com Pessoal'!",$CE46)))
+SUM((AR$1&gt;='Gastos com Pessoal'!$E$7:$E$106)*(AR$1&lt;='Gastos com Pessoal'!$F$7:$F$106)*(IF('Gastos com Pessoal'!$AA$7:$AA$106&lt;=AR$1,1,0))*INDIRECT(CONCATENATE("'Gastos com Pessoal'!",$CF46)))
+SUM((AR$1&gt;='Gastos com Pessoal'!$E$113:$E$122)*(AR$1&lt;='Gastos com Pessoal'!$F$113:$F$122)*(IF('Gastos com Pessoal'!$AA$113:$AA$122&lt;=AR$1,1,0))*INDIRECT(CONCATENATE("'Gastos com Pessoal'!",$CG46)))</f>
        <v>0</v>
      </c>
      <c r="AS46" s="147">
        <f t="array" aca="1" ref="AS46" ca="1">SUM((AS$1&gt;='Gastos com Pessoal'!$E$7:$E$106)*(AS$1&lt;='Gastos com Pessoal'!$F$7:$F$106)*INDIRECT(CONCATENATE("'Encargos e Benefícios'!",$BV46)))
+SUM((AS$1&gt;='Gastos com Pessoal'!$E$113:$E$122)*(AS$1&lt;='Gastos com Pessoal'!$F$113:$F$122)*INDIRECT(CONCATENATE("'Encargos e Benefícios'!",$BW46)))
+SUM((AS$1&gt;='Gastos com Pessoal'!$E$7:$E$106)*(AS$1&lt;='Gastos com Pessoal'!$F$7:$F$106)*(IF('Gastos com Pessoal'!$G$7:$G$106&lt;=AS$1,1,0))*INDIRECT(CONCATENATE("'Gastos com Pessoal'!",$BX46)))
+SUM((AS$1&gt;='Gastos com Pessoal'!$E$113:$E$122)*(AS$1&lt;='Gastos com Pessoal'!$F$113:$F$122)*(IF('Gastos com Pessoal'!$G$113:$G$122&lt;=AS$1,1,0))*INDIRECT(CONCATENATE("'Gastos com Pessoal'!",$BY46)))
+SUM((AS$1&gt;='Gastos com Pessoal'!$E$7:$E$106)*(AS$1&lt;='Gastos com Pessoal'!$F$7:$F$106)*(IF('Gastos com Pessoal'!$L$7:$L$106&lt;=AS$1,1,0))*INDIRECT(CONCATENATE("'Gastos com Pessoal'!",$BZ46)))
+SUM((AS$1&gt;='Gastos com Pessoal'!$E$113:$E$122)*(AS$1&lt;='Gastos com Pessoal'!$F$113:$F$122)*(IF('Gastos com Pessoal'!$L$113:$L$122&lt;=AS$1,1,0))*INDIRECT(CONCATENATE("'Gastos com Pessoal'!",$CA46)))
+SUM((AS$1&gt;='Gastos com Pessoal'!$E$7:$E$106)*(AS$1&lt;='Gastos com Pessoal'!$F$7:$F$106)*(IF('Gastos com Pessoal'!$Q$7:$Q$106&lt;=AS$1,1,0))*INDIRECT(CONCATENATE("'Gastos com Pessoal'!",$CB46)))
+SUM((AS$1&gt;='Gastos com Pessoal'!$E$113:$E$122)*(AS$1&lt;='Gastos com Pessoal'!$F$113:$F$122)*(IF('Gastos com Pessoal'!$Q$113:$Q$122&lt;=AS$1,1,0))*INDIRECT(CONCATENATE("'Gastos com Pessoal'!",$CC46)))
+SUM((AS$1&gt;='Gastos com Pessoal'!$E$7:$E$106)*(AS$1&lt;='Gastos com Pessoal'!$F$7:$F$106)*(IF('Gastos com Pessoal'!$V$7:$V$106&lt;=AS$1,1,0))*INDIRECT(CONCATENATE("'Gastos com Pessoal'!",$CD46)))
+SUM((AS$1&gt;='Gastos com Pessoal'!$E$113:$E$122)*(AS$1&lt;='Gastos com Pessoal'!$F$113:$F$122)*(IF('Gastos com Pessoal'!$V$113:$V$122&lt;=AS$1,1,0))*INDIRECT(CONCATENATE("'Gastos com Pessoal'!",$CE46)))
+SUM((AS$1&gt;='Gastos com Pessoal'!$E$7:$E$106)*(AS$1&lt;='Gastos com Pessoal'!$F$7:$F$106)*(IF('Gastos com Pessoal'!$AA$7:$AA$106&lt;=AS$1,1,0))*INDIRECT(CONCATENATE("'Gastos com Pessoal'!",$CF46)))
+SUM((AS$1&gt;='Gastos com Pessoal'!$E$113:$E$122)*(AS$1&lt;='Gastos com Pessoal'!$F$113:$F$122)*(IF('Gastos com Pessoal'!$AA$113:$AA$122&lt;=AS$1,1,0))*INDIRECT(CONCATENATE("'Gastos com Pessoal'!",$CG46)))</f>
        <v>0</v>
      </c>
      <c r="AT46" s="147">
        <f t="array" aca="1" ref="AT46" ca="1">SUM((AT$1&gt;='Gastos com Pessoal'!$E$7:$E$106)*(AT$1&lt;='Gastos com Pessoal'!$F$7:$F$106)*INDIRECT(CONCATENATE("'Encargos e Benefícios'!",$BV46)))
+SUM((AT$1&gt;='Gastos com Pessoal'!$E$113:$E$122)*(AT$1&lt;='Gastos com Pessoal'!$F$113:$F$122)*INDIRECT(CONCATENATE("'Encargos e Benefícios'!",$BW46)))
+SUM((AT$1&gt;='Gastos com Pessoal'!$E$7:$E$106)*(AT$1&lt;='Gastos com Pessoal'!$F$7:$F$106)*(IF('Gastos com Pessoal'!$G$7:$G$106&lt;=AT$1,1,0))*INDIRECT(CONCATENATE("'Gastos com Pessoal'!",$BX46)))
+SUM((AT$1&gt;='Gastos com Pessoal'!$E$113:$E$122)*(AT$1&lt;='Gastos com Pessoal'!$F$113:$F$122)*(IF('Gastos com Pessoal'!$G$113:$G$122&lt;=AT$1,1,0))*INDIRECT(CONCATENATE("'Gastos com Pessoal'!",$BY46)))
+SUM((AT$1&gt;='Gastos com Pessoal'!$E$7:$E$106)*(AT$1&lt;='Gastos com Pessoal'!$F$7:$F$106)*(IF('Gastos com Pessoal'!$L$7:$L$106&lt;=AT$1,1,0))*INDIRECT(CONCATENATE("'Gastos com Pessoal'!",$BZ46)))
+SUM((AT$1&gt;='Gastos com Pessoal'!$E$113:$E$122)*(AT$1&lt;='Gastos com Pessoal'!$F$113:$F$122)*(IF('Gastos com Pessoal'!$L$113:$L$122&lt;=AT$1,1,0))*INDIRECT(CONCATENATE("'Gastos com Pessoal'!",$CA46)))
+SUM((AT$1&gt;='Gastos com Pessoal'!$E$7:$E$106)*(AT$1&lt;='Gastos com Pessoal'!$F$7:$F$106)*(IF('Gastos com Pessoal'!$Q$7:$Q$106&lt;=AT$1,1,0))*INDIRECT(CONCATENATE("'Gastos com Pessoal'!",$CB46)))
+SUM((AT$1&gt;='Gastos com Pessoal'!$E$113:$E$122)*(AT$1&lt;='Gastos com Pessoal'!$F$113:$F$122)*(IF('Gastos com Pessoal'!$Q$113:$Q$122&lt;=AT$1,1,0))*INDIRECT(CONCATENATE("'Gastos com Pessoal'!",$CC46)))
+SUM((AT$1&gt;='Gastos com Pessoal'!$E$7:$E$106)*(AT$1&lt;='Gastos com Pessoal'!$F$7:$F$106)*(IF('Gastos com Pessoal'!$V$7:$V$106&lt;=AT$1,1,0))*INDIRECT(CONCATENATE("'Gastos com Pessoal'!",$CD46)))
+SUM((AT$1&gt;='Gastos com Pessoal'!$E$113:$E$122)*(AT$1&lt;='Gastos com Pessoal'!$F$113:$F$122)*(IF('Gastos com Pessoal'!$V$113:$V$122&lt;=AT$1,1,0))*INDIRECT(CONCATENATE("'Gastos com Pessoal'!",$CE46)))
+SUM((AT$1&gt;='Gastos com Pessoal'!$E$7:$E$106)*(AT$1&lt;='Gastos com Pessoal'!$F$7:$F$106)*(IF('Gastos com Pessoal'!$AA$7:$AA$106&lt;=AT$1,1,0))*INDIRECT(CONCATENATE("'Gastos com Pessoal'!",$CF46)))
+SUM((AT$1&gt;='Gastos com Pessoal'!$E$113:$E$122)*(AT$1&lt;='Gastos com Pessoal'!$F$113:$F$122)*(IF('Gastos com Pessoal'!$AA$113:$AA$122&lt;=AT$1,1,0))*INDIRECT(CONCATENATE("'Gastos com Pessoal'!",$CG46)))</f>
        <v>0</v>
      </c>
      <c r="AU46" s="147">
        <f t="array" aca="1" ref="AU46" ca="1">SUM((AU$1&gt;='Gastos com Pessoal'!$E$7:$E$106)*(AU$1&lt;='Gastos com Pessoal'!$F$7:$F$106)*INDIRECT(CONCATENATE("'Encargos e Benefícios'!",$BV46)))
+SUM((AU$1&gt;='Gastos com Pessoal'!$E$113:$E$122)*(AU$1&lt;='Gastos com Pessoal'!$F$113:$F$122)*INDIRECT(CONCATENATE("'Encargos e Benefícios'!",$BW46)))
+SUM((AU$1&gt;='Gastos com Pessoal'!$E$7:$E$106)*(AU$1&lt;='Gastos com Pessoal'!$F$7:$F$106)*(IF('Gastos com Pessoal'!$G$7:$G$106&lt;=AU$1,1,0))*INDIRECT(CONCATENATE("'Gastos com Pessoal'!",$BX46)))
+SUM((AU$1&gt;='Gastos com Pessoal'!$E$113:$E$122)*(AU$1&lt;='Gastos com Pessoal'!$F$113:$F$122)*(IF('Gastos com Pessoal'!$G$113:$G$122&lt;=AU$1,1,0))*INDIRECT(CONCATENATE("'Gastos com Pessoal'!",$BY46)))
+SUM((AU$1&gt;='Gastos com Pessoal'!$E$7:$E$106)*(AU$1&lt;='Gastos com Pessoal'!$F$7:$F$106)*(IF('Gastos com Pessoal'!$L$7:$L$106&lt;=AU$1,1,0))*INDIRECT(CONCATENATE("'Gastos com Pessoal'!",$BZ46)))
+SUM((AU$1&gt;='Gastos com Pessoal'!$E$113:$E$122)*(AU$1&lt;='Gastos com Pessoal'!$F$113:$F$122)*(IF('Gastos com Pessoal'!$L$113:$L$122&lt;=AU$1,1,0))*INDIRECT(CONCATENATE("'Gastos com Pessoal'!",$CA46)))
+SUM((AU$1&gt;='Gastos com Pessoal'!$E$7:$E$106)*(AU$1&lt;='Gastos com Pessoal'!$F$7:$F$106)*(IF('Gastos com Pessoal'!$Q$7:$Q$106&lt;=AU$1,1,0))*INDIRECT(CONCATENATE("'Gastos com Pessoal'!",$CB46)))
+SUM((AU$1&gt;='Gastos com Pessoal'!$E$113:$E$122)*(AU$1&lt;='Gastos com Pessoal'!$F$113:$F$122)*(IF('Gastos com Pessoal'!$Q$113:$Q$122&lt;=AU$1,1,0))*INDIRECT(CONCATENATE("'Gastos com Pessoal'!",$CC46)))
+SUM((AU$1&gt;='Gastos com Pessoal'!$E$7:$E$106)*(AU$1&lt;='Gastos com Pessoal'!$F$7:$F$106)*(IF('Gastos com Pessoal'!$V$7:$V$106&lt;=AU$1,1,0))*INDIRECT(CONCATENATE("'Gastos com Pessoal'!",$CD46)))
+SUM((AU$1&gt;='Gastos com Pessoal'!$E$113:$E$122)*(AU$1&lt;='Gastos com Pessoal'!$F$113:$F$122)*(IF('Gastos com Pessoal'!$V$113:$V$122&lt;=AU$1,1,0))*INDIRECT(CONCATENATE("'Gastos com Pessoal'!",$CE46)))
+SUM((AU$1&gt;='Gastos com Pessoal'!$E$7:$E$106)*(AU$1&lt;='Gastos com Pessoal'!$F$7:$F$106)*(IF('Gastos com Pessoal'!$AA$7:$AA$106&lt;=AU$1,1,0))*INDIRECT(CONCATENATE("'Gastos com Pessoal'!",$CF46)))
+SUM((AU$1&gt;='Gastos com Pessoal'!$E$113:$E$122)*(AU$1&lt;='Gastos com Pessoal'!$F$113:$F$122)*(IF('Gastos com Pessoal'!$AA$113:$AA$122&lt;=AU$1,1,0))*INDIRECT(CONCATENATE("'Gastos com Pessoal'!",$CG46)))</f>
        <v>0</v>
      </c>
      <c r="AV46" s="147">
        <f t="array" aca="1" ref="AV46" ca="1">SUM((AV$1&gt;='Gastos com Pessoal'!$E$7:$E$106)*(AV$1&lt;='Gastos com Pessoal'!$F$7:$F$106)*INDIRECT(CONCATENATE("'Encargos e Benefícios'!",$BV46)))
+SUM((AV$1&gt;='Gastos com Pessoal'!$E$113:$E$122)*(AV$1&lt;='Gastos com Pessoal'!$F$113:$F$122)*INDIRECT(CONCATENATE("'Encargos e Benefícios'!",$BW46)))
+SUM((AV$1&gt;='Gastos com Pessoal'!$E$7:$E$106)*(AV$1&lt;='Gastos com Pessoal'!$F$7:$F$106)*(IF('Gastos com Pessoal'!$G$7:$G$106&lt;=AV$1,1,0))*INDIRECT(CONCATENATE("'Gastos com Pessoal'!",$BX46)))
+SUM((AV$1&gt;='Gastos com Pessoal'!$E$113:$E$122)*(AV$1&lt;='Gastos com Pessoal'!$F$113:$F$122)*(IF('Gastos com Pessoal'!$G$113:$G$122&lt;=AV$1,1,0))*INDIRECT(CONCATENATE("'Gastos com Pessoal'!",$BY46)))
+SUM((AV$1&gt;='Gastos com Pessoal'!$E$7:$E$106)*(AV$1&lt;='Gastos com Pessoal'!$F$7:$F$106)*(IF('Gastos com Pessoal'!$L$7:$L$106&lt;=AV$1,1,0))*INDIRECT(CONCATENATE("'Gastos com Pessoal'!",$BZ46)))
+SUM((AV$1&gt;='Gastos com Pessoal'!$E$113:$E$122)*(AV$1&lt;='Gastos com Pessoal'!$F$113:$F$122)*(IF('Gastos com Pessoal'!$L$113:$L$122&lt;=AV$1,1,0))*INDIRECT(CONCATENATE("'Gastos com Pessoal'!",$CA46)))
+SUM((AV$1&gt;='Gastos com Pessoal'!$E$7:$E$106)*(AV$1&lt;='Gastos com Pessoal'!$F$7:$F$106)*(IF('Gastos com Pessoal'!$Q$7:$Q$106&lt;=AV$1,1,0))*INDIRECT(CONCATENATE("'Gastos com Pessoal'!",$CB46)))
+SUM((AV$1&gt;='Gastos com Pessoal'!$E$113:$E$122)*(AV$1&lt;='Gastos com Pessoal'!$F$113:$F$122)*(IF('Gastos com Pessoal'!$Q$113:$Q$122&lt;=AV$1,1,0))*INDIRECT(CONCATENATE("'Gastos com Pessoal'!",$CC46)))
+SUM((AV$1&gt;='Gastos com Pessoal'!$E$7:$E$106)*(AV$1&lt;='Gastos com Pessoal'!$F$7:$F$106)*(IF('Gastos com Pessoal'!$V$7:$V$106&lt;=AV$1,1,0))*INDIRECT(CONCATENATE("'Gastos com Pessoal'!",$CD46)))
+SUM((AV$1&gt;='Gastos com Pessoal'!$E$113:$E$122)*(AV$1&lt;='Gastos com Pessoal'!$F$113:$F$122)*(IF('Gastos com Pessoal'!$V$113:$V$122&lt;=AV$1,1,0))*INDIRECT(CONCATENATE("'Gastos com Pessoal'!",$CE46)))
+SUM((AV$1&gt;='Gastos com Pessoal'!$E$7:$E$106)*(AV$1&lt;='Gastos com Pessoal'!$F$7:$F$106)*(IF('Gastos com Pessoal'!$AA$7:$AA$106&lt;=AV$1,1,0))*INDIRECT(CONCATENATE("'Gastos com Pessoal'!",$CF46)))
+SUM((AV$1&gt;='Gastos com Pessoal'!$E$113:$E$122)*(AV$1&lt;='Gastos com Pessoal'!$F$113:$F$122)*(IF('Gastos com Pessoal'!$AA$113:$AA$122&lt;=AV$1,1,0))*INDIRECT(CONCATENATE("'Gastos com Pessoal'!",$CG46)))</f>
        <v>0</v>
      </c>
      <c r="AW46" s="147">
        <f t="array" aca="1" ref="AW46" ca="1">SUM((AW$1&gt;='Gastos com Pessoal'!$E$7:$E$106)*(AW$1&lt;='Gastos com Pessoal'!$F$7:$F$106)*INDIRECT(CONCATENATE("'Encargos e Benefícios'!",$BV46)))
+SUM((AW$1&gt;='Gastos com Pessoal'!$E$113:$E$122)*(AW$1&lt;='Gastos com Pessoal'!$F$113:$F$122)*INDIRECT(CONCATENATE("'Encargos e Benefícios'!",$BW46)))
+SUM((AW$1&gt;='Gastos com Pessoal'!$E$7:$E$106)*(AW$1&lt;='Gastos com Pessoal'!$F$7:$F$106)*(IF('Gastos com Pessoal'!$G$7:$G$106&lt;=AW$1,1,0))*INDIRECT(CONCATENATE("'Gastos com Pessoal'!",$BX46)))
+SUM((AW$1&gt;='Gastos com Pessoal'!$E$113:$E$122)*(AW$1&lt;='Gastos com Pessoal'!$F$113:$F$122)*(IF('Gastos com Pessoal'!$G$113:$G$122&lt;=AW$1,1,0))*INDIRECT(CONCATENATE("'Gastos com Pessoal'!",$BY46)))
+SUM((AW$1&gt;='Gastos com Pessoal'!$E$7:$E$106)*(AW$1&lt;='Gastos com Pessoal'!$F$7:$F$106)*(IF('Gastos com Pessoal'!$L$7:$L$106&lt;=AW$1,1,0))*INDIRECT(CONCATENATE("'Gastos com Pessoal'!",$BZ46)))
+SUM((AW$1&gt;='Gastos com Pessoal'!$E$113:$E$122)*(AW$1&lt;='Gastos com Pessoal'!$F$113:$F$122)*(IF('Gastos com Pessoal'!$L$113:$L$122&lt;=AW$1,1,0))*INDIRECT(CONCATENATE("'Gastos com Pessoal'!",$CA46)))
+SUM((AW$1&gt;='Gastos com Pessoal'!$E$7:$E$106)*(AW$1&lt;='Gastos com Pessoal'!$F$7:$F$106)*(IF('Gastos com Pessoal'!$Q$7:$Q$106&lt;=AW$1,1,0))*INDIRECT(CONCATENATE("'Gastos com Pessoal'!",$CB46)))
+SUM((AW$1&gt;='Gastos com Pessoal'!$E$113:$E$122)*(AW$1&lt;='Gastos com Pessoal'!$F$113:$F$122)*(IF('Gastos com Pessoal'!$Q$113:$Q$122&lt;=AW$1,1,0))*INDIRECT(CONCATENATE("'Gastos com Pessoal'!",$CC46)))
+SUM((AW$1&gt;='Gastos com Pessoal'!$E$7:$E$106)*(AW$1&lt;='Gastos com Pessoal'!$F$7:$F$106)*(IF('Gastos com Pessoal'!$V$7:$V$106&lt;=AW$1,1,0))*INDIRECT(CONCATENATE("'Gastos com Pessoal'!",$CD46)))
+SUM((AW$1&gt;='Gastos com Pessoal'!$E$113:$E$122)*(AW$1&lt;='Gastos com Pessoal'!$F$113:$F$122)*(IF('Gastos com Pessoal'!$V$113:$V$122&lt;=AW$1,1,0))*INDIRECT(CONCATENATE("'Gastos com Pessoal'!",$CE46)))
+SUM((AW$1&gt;='Gastos com Pessoal'!$E$7:$E$106)*(AW$1&lt;='Gastos com Pessoal'!$F$7:$F$106)*(IF('Gastos com Pessoal'!$AA$7:$AA$106&lt;=AW$1,1,0))*INDIRECT(CONCATENATE("'Gastos com Pessoal'!",$CF46)))
+SUM((AW$1&gt;='Gastos com Pessoal'!$E$113:$E$122)*(AW$1&lt;='Gastos com Pessoal'!$F$113:$F$122)*(IF('Gastos com Pessoal'!$AA$113:$AA$122&lt;=AW$1,1,0))*INDIRECT(CONCATENATE("'Gastos com Pessoal'!",$CG46)))</f>
        <v>0</v>
      </c>
      <c r="AX46" s="147">
        <f t="array" aca="1" ref="AX46" ca="1">SUM((AX$1&gt;='Gastos com Pessoal'!$E$7:$E$106)*(AX$1&lt;='Gastos com Pessoal'!$F$7:$F$106)*INDIRECT(CONCATENATE("'Encargos e Benefícios'!",$BV46)))
+SUM((AX$1&gt;='Gastos com Pessoal'!$E$113:$E$122)*(AX$1&lt;='Gastos com Pessoal'!$F$113:$F$122)*INDIRECT(CONCATENATE("'Encargos e Benefícios'!",$BW46)))
+SUM((AX$1&gt;='Gastos com Pessoal'!$E$7:$E$106)*(AX$1&lt;='Gastos com Pessoal'!$F$7:$F$106)*(IF('Gastos com Pessoal'!$G$7:$G$106&lt;=AX$1,1,0))*INDIRECT(CONCATENATE("'Gastos com Pessoal'!",$BX46)))
+SUM((AX$1&gt;='Gastos com Pessoal'!$E$113:$E$122)*(AX$1&lt;='Gastos com Pessoal'!$F$113:$F$122)*(IF('Gastos com Pessoal'!$G$113:$G$122&lt;=AX$1,1,0))*INDIRECT(CONCATENATE("'Gastos com Pessoal'!",$BY46)))
+SUM((AX$1&gt;='Gastos com Pessoal'!$E$7:$E$106)*(AX$1&lt;='Gastos com Pessoal'!$F$7:$F$106)*(IF('Gastos com Pessoal'!$L$7:$L$106&lt;=AX$1,1,0))*INDIRECT(CONCATENATE("'Gastos com Pessoal'!",$BZ46)))
+SUM((AX$1&gt;='Gastos com Pessoal'!$E$113:$E$122)*(AX$1&lt;='Gastos com Pessoal'!$F$113:$F$122)*(IF('Gastos com Pessoal'!$L$113:$L$122&lt;=AX$1,1,0))*INDIRECT(CONCATENATE("'Gastos com Pessoal'!",$CA46)))
+SUM((AX$1&gt;='Gastos com Pessoal'!$E$7:$E$106)*(AX$1&lt;='Gastos com Pessoal'!$F$7:$F$106)*(IF('Gastos com Pessoal'!$Q$7:$Q$106&lt;=AX$1,1,0))*INDIRECT(CONCATENATE("'Gastos com Pessoal'!",$CB46)))
+SUM((AX$1&gt;='Gastos com Pessoal'!$E$113:$E$122)*(AX$1&lt;='Gastos com Pessoal'!$F$113:$F$122)*(IF('Gastos com Pessoal'!$Q$113:$Q$122&lt;=AX$1,1,0))*INDIRECT(CONCATENATE("'Gastos com Pessoal'!",$CC46)))
+SUM((AX$1&gt;='Gastos com Pessoal'!$E$7:$E$106)*(AX$1&lt;='Gastos com Pessoal'!$F$7:$F$106)*(IF('Gastos com Pessoal'!$V$7:$V$106&lt;=AX$1,1,0))*INDIRECT(CONCATENATE("'Gastos com Pessoal'!",$CD46)))
+SUM((AX$1&gt;='Gastos com Pessoal'!$E$113:$E$122)*(AX$1&lt;='Gastos com Pessoal'!$F$113:$F$122)*(IF('Gastos com Pessoal'!$V$113:$V$122&lt;=AX$1,1,0))*INDIRECT(CONCATENATE("'Gastos com Pessoal'!",$CE46)))
+SUM((AX$1&gt;='Gastos com Pessoal'!$E$7:$E$106)*(AX$1&lt;='Gastos com Pessoal'!$F$7:$F$106)*(IF('Gastos com Pessoal'!$AA$7:$AA$106&lt;=AX$1,1,0))*INDIRECT(CONCATENATE("'Gastos com Pessoal'!",$CF46)))
+SUM((AX$1&gt;='Gastos com Pessoal'!$E$113:$E$122)*(AX$1&lt;='Gastos com Pessoal'!$F$113:$F$122)*(IF('Gastos com Pessoal'!$AA$113:$AA$122&lt;=AX$1,1,0))*INDIRECT(CONCATENATE("'Gastos com Pessoal'!",$CG46)))</f>
        <v>0</v>
      </c>
      <c r="AY46" s="147">
        <f t="array" aca="1" ref="AY46" ca="1">SUM((AY$1&gt;='Gastos com Pessoal'!$E$7:$E$106)*(AY$1&lt;='Gastos com Pessoal'!$F$7:$F$106)*INDIRECT(CONCATENATE("'Encargos e Benefícios'!",$BV46)))
+SUM((AY$1&gt;='Gastos com Pessoal'!$E$113:$E$122)*(AY$1&lt;='Gastos com Pessoal'!$F$113:$F$122)*INDIRECT(CONCATENATE("'Encargos e Benefícios'!",$BW46)))
+SUM((AY$1&gt;='Gastos com Pessoal'!$E$7:$E$106)*(AY$1&lt;='Gastos com Pessoal'!$F$7:$F$106)*(IF('Gastos com Pessoal'!$G$7:$G$106&lt;=AY$1,1,0))*INDIRECT(CONCATENATE("'Gastos com Pessoal'!",$BX46)))
+SUM((AY$1&gt;='Gastos com Pessoal'!$E$113:$E$122)*(AY$1&lt;='Gastos com Pessoal'!$F$113:$F$122)*(IF('Gastos com Pessoal'!$G$113:$G$122&lt;=AY$1,1,0))*INDIRECT(CONCATENATE("'Gastos com Pessoal'!",$BY46)))
+SUM((AY$1&gt;='Gastos com Pessoal'!$E$7:$E$106)*(AY$1&lt;='Gastos com Pessoal'!$F$7:$F$106)*(IF('Gastos com Pessoal'!$L$7:$L$106&lt;=AY$1,1,0))*INDIRECT(CONCATENATE("'Gastos com Pessoal'!",$BZ46)))
+SUM((AY$1&gt;='Gastos com Pessoal'!$E$113:$E$122)*(AY$1&lt;='Gastos com Pessoal'!$F$113:$F$122)*(IF('Gastos com Pessoal'!$L$113:$L$122&lt;=AY$1,1,0))*INDIRECT(CONCATENATE("'Gastos com Pessoal'!",$CA46)))
+SUM((AY$1&gt;='Gastos com Pessoal'!$E$7:$E$106)*(AY$1&lt;='Gastos com Pessoal'!$F$7:$F$106)*(IF('Gastos com Pessoal'!$Q$7:$Q$106&lt;=AY$1,1,0))*INDIRECT(CONCATENATE("'Gastos com Pessoal'!",$CB46)))
+SUM((AY$1&gt;='Gastos com Pessoal'!$E$113:$E$122)*(AY$1&lt;='Gastos com Pessoal'!$F$113:$F$122)*(IF('Gastos com Pessoal'!$Q$113:$Q$122&lt;=AY$1,1,0))*INDIRECT(CONCATENATE("'Gastos com Pessoal'!",$CC46)))
+SUM((AY$1&gt;='Gastos com Pessoal'!$E$7:$E$106)*(AY$1&lt;='Gastos com Pessoal'!$F$7:$F$106)*(IF('Gastos com Pessoal'!$V$7:$V$106&lt;=AY$1,1,0))*INDIRECT(CONCATENATE("'Gastos com Pessoal'!",$CD46)))
+SUM((AY$1&gt;='Gastos com Pessoal'!$E$113:$E$122)*(AY$1&lt;='Gastos com Pessoal'!$F$113:$F$122)*(IF('Gastos com Pessoal'!$V$113:$V$122&lt;=AY$1,1,0))*INDIRECT(CONCATENATE("'Gastos com Pessoal'!",$CE46)))
+SUM((AY$1&gt;='Gastos com Pessoal'!$E$7:$E$106)*(AY$1&lt;='Gastos com Pessoal'!$F$7:$F$106)*(IF('Gastos com Pessoal'!$AA$7:$AA$106&lt;=AY$1,1,0))*INDIRECT(CONCATENATE("'Gastos com Pessoal'!",$CF46)))
+SUM((AY$1&gt;='Gastos com Pessoal'!$E$113:$E$122)*(AY$1&lt;='Gastos com Pessoal'!$F$113:$F$122)*(IF('Gastos com Pessoal'!$AA$113:$AA$122&lt;=AY$1,1,0))*INDIRECT(CONCATENATE("'Gastos com Pessoal'!",$CG46)))</f>
        <v>0</v>
      </c>
      <c r="AZ46" s="147">
        <f t="array" aca="1" ref="AZ46" ca="1">SUM((AZ$1&gt;='Gastos com Pessoal'!$E$7:$E$106)*(AZ$1&lt;='Gastos com Pessoal'!$F$7:$F$106)*INDIRECT(CONCATENATE("'Encargos e Benefícios'!",$BV46)))
+SUM((AZ$1&gt;='Gastos com Pessoal'!$E$113:$E$122)*(AZ$1&lt;='Gastos com Pessoal'!$F$113:$F$122)*INDIRECT(CONCATENATE("'Encargos e Benefícios'!",$BW46)))
+SUM((AZ$1&gt;='Gastos com Pessoal'!$E$7:$E$106)*(AZ$1&lt;='Gastos com Pessoal'!$F$7:$F$106)*(IF('Gastos com Pessoal'!$G$7:$G$106&lt;=AZ$1,1,0))*INDIRECT(CONCATENATE("'Gastos com Pessoal'!",$BX46)))
+SUM((AZ$1&gt;='Gastos com Pessoal'!$E$113:$E$122)*(AZ$1&lt;='Gastos com Pessoal'!$F$113:$F$122)*(IF('Gastos com Pessoal'!$G$113:$G$122&lt;=AZ$1,1,0))*INDIRECT(CONCATENATE("'Gastos com Pessoal'!",$BY46)))
+SUM((AZ$1&gt;='Gastos com Pessoal'!$E$7:$E$106)*(AZ$1&lt;='Gastos com Pessoal'!$F$7:$F$106)*(IF('Gastos com Pessoal'!$L$7:$L$106&lt;=AZ$1,1,0))*INDIRECT(CONCATENATE("'Gastos com Pessoal'!",$BZ46)))
+SUM((AZ$1&gt;='Gastos com Pessoal'!$E$113:$E$122)*(AZ$1&lt;='Gastos com Pessoal'!$F$113:$F$122)*(IF('Gastos com Pessoal'!$L$113:$L$122&lt;=AZ$1,1,0))*INDIRECT(CONCATENATE("'Gastos com Pessoal'!",$CA46)))
+SUM((AZ$1&gt;='Gastos com Pessoal'!$E$7:$E$106)*(AZ$1&lt;='Gastos com Pessoal'!$F$7:$F$106)*(IF('Gastos com Pessoal'!$Q$7:$Q$106&lt;=AZ$1,1,0))*INDIRECT(CONCATENATE("'Gastos com Pessoal'!",$CB46)))
+SUM((AZ$1&gt;='Gastos com Pessoal'!$E$113:$E$122)*(AZ$1&lt;='Gastos com Pessoal'!$F$113:$F$122)*(IF('Gastos com Pessoal'!$Q$113:$Q$122&lt;=AZ$1,1,0))*INDIRECT(CONCATENATE("'Gastos com Pessoal'!",$CC46)))
+SUM((AZ$1&gt;='Gastos com Pessoal'!$E$7:$E$106)*(AZ$1&lt;='Gastos com Pessoal'!$F$7:$F$106)*(IF('Gastos com Pessoal'!$V$7:$V$106&lt;=AZ$1,1,0))*INDIRECT(CONCATENATE("'Gastos com Pessoal'!",$CD46)))
+SUM((AZ$1&gt;='Gastos com Pessoal'!$E$113:$E$122)*(AZ$1&lt;='Gastos com Pessoal'!$F$113:$F$122)*(IF('Gastos com Pessoal'!$V$113:$V$122&lt;=AZ$1,1,0))*INDIRECT(CONCATENATE("'Gastos com Pessoal'!",$CE46)))
+SUM((AZ$1&gt;='Gastos com Pessoal'!$E$7:$E$106)*(AZ$1&lt;='Gastos com Pessoal'!$F$7:$F$106)*(IF('Gastos com Pessoal'!$AA$7:$AA$106&lt;=AZ$1,1,0))*INDIRECT(CONCATENATE("'Gastos com Pessoal'!",$CF46)))
+SUM((AZ$1&gt;='Gastos com Pessoal'!$E$113:$E$122)*(AZ$1&lt;='Gastos com Pessoal'!$F$113:$F$122)*(IF('Gastos com Pessoal'!$AA$113:$AA$122&lt;=AZ$1,1,0))*INDIRECT(CONCATENATE("'Gastos com Pessoal'!",$CG46)))</f>
        <v>0</v>
      </c>
      <c r="BA46" s="147">
        <f t="array" aca="1" ref="BA46" ca="1">SUM((BA$1&gt;='Gastos com Pessoal'!$E$7:$E$106)*(BA$1&lt;='Gastos com Pessoal'!$F$7:$F$106)*INDIRECT(CONCATENATE("'Encargos e Benefícios'!",$BV46)))
+SUM((BA$1&gt;='Gastos com Pessoal'!$E$113:$E$122)*(BA$1&lt;='Gastos com Pessoal'!$F$113:$F$122)*INDIRECT(CONCATENATE("'Encargos e Benefícios'!",$BW46)))
+SUM((BA$1&gt;='Gastos com Pessoal'!$E$7:$E$106)*(BA$1&lt;='Gastos com Pessoal'!$F$7:$F$106)*(IF('Gastos com Pessoal'!$G$7:$G$106&lt;=BA$1,1,0))*INDIRECT(CONCATENATE("'Gastos com Pessoal'!",$BX46)))
+SUM((BA$1&gt;='Gastos com Pessoal'!$E$113:$E$122)*(BA$1&lt;='Gastos com Pessoal'!$F$113:$F$122)*(IF('Gastos com Pessoal'!$G$113:$G$122&lt;=BA$1,1,0))*INDIRECT(CONCATENATE("'Gastos com Pessoal'!",$BY46)))
+SUM((BA$1&gt;='Gastos com Pessoal'!$E$7:$E$106)*(BA$1&lt;='Gastos com Pessoal'!$F$7:$F$106)*(IF('Gastos com Pessoal'!$L$7:$L$106&lt;=BA$1,1,0))*INDIRECT(CONCATENATE("'Gastos com Pessoal'!",$BZ46)))
+SUM((BA$1&gt;='Gastos com Pessoal'!$E$113:$E$122)*(BA$1&lt;='Gastos com Pessoal'!$F$113:$F$122)*(IF('Gastos com Pessoal'!$L$113:$L$122&lt;=BA$1,1,0))*INDIRECT(CONCATENATE("'Gastos com Pessoal'!",$CA46)))
+SUM((BA$1&gt;='Gastos com Pessoal'!$E$7:$E$106)*(BA$1&lt;='Gastos com Pessoal'!$F$7:$F$106)*(IF('Gastos com Pessoal'!$Q$7:$Q$106&lt;=BA$1,1,0))*INDIRECT(CONCATENATE("'Gastos com Pessoal'!",$CB46)))
+SUM((BA$1&gt;='Gastos com Pessoal'!$E$113:$E$122)*(BA$1&lt;='Gastos com Pessoal'!$F$113:$F$122)*(IF('Gastos com Pessoal'!$Q$113:$Q$122&lt;=BA$1,1,0))*INDIRECT(CONCATENATE("'Gastos com Pessoal'!",$CC46)))
+SUM((BA$1&gt;='Gastos com Pessoal'!$E$7:$E$106)*(BA$1&lt;='Gastos com Pessoal'!$F$7:$F$106)*(IF('Gastos com Pessoal'!$V$7:$V$106&lt;=BA$1,1,0))*INDIRECT(CONCATENATE("'Gastos com Pessoal'!",$CD46)))
+SUM((BA$1&gt;='Gastos com Pessoal'!$E$113:$E$122)*(BA$1&lt;='Gastos com Pessoal'!$F$113:$F$122)*(IF('Gastos com Pessoal'!$V$113:$V$122&lt;=BA$1,1,0))*INDIRECT(CONCATENATE("'Gastos com Pessoal'!",$CE46)))
+SUM((BA$1&gt;='Gastos com Pessoal'!$E$7:$E$106)*(BA$1&lt;='Gastos com Pessoal'!$F$7:$F$106)*(IF('Gastos com Pessoal'!$AA$7:$AA$106&lt;=BA$1,1,0))*INDIRECT(CONCATENATE("'Gastos com Pessoal'!",$CF46)))
+SUM((BA$1&gt;='Gastos com Pessoal'!$E$113:$E$122)*(BA$1&lt;='Gastos com Pessoal'!$F$113:$F$122)*(IF('Gastos com Pessoal'!$AA$113:$AA$122&lt;=BA$1,1,0))*INDIRECT(CONCATENATE("'Gastos com Pessoal'!",$CG46)))</f>
        <v>0</v>
      </c>
      <c r="BB46" s="147">
        <f t="array" aca="1" ref="BB46" ca="1">SUM((BB$1&gt;='Gastos com Pessoal'!$E$7:$E$106)*(BB$1&lt;='Gastos com Pessoal'!$F$7:$F$106)*INDIRECT(CONCATENATE("'Encargos e Benefícios'!",$BV46)))
+SUM((BB$1&gt;='Gastos com Pessoal'!$E$113:$E$122)*(BB$1&lt;='Gastos com Pessoal'!$F$113:$F$122)*INDIRECT(CONCATENATE("'Encargos e Benefícios'!",$BW46)))
+SUM((BB$1&gt;='Gastos com Pessoal'!$E$7:$E$106)*(BB$1&lt;='Gastos com Pessoal'!$F$7:$F$106)*(IF('Gastos com Pessoal'!$G$7:$G$106&lt;=BB$1,1,0))*INDIRECT(CONCATENATE("'Gastos com Pessoal'!",$BX46)))
+SUM((BB$1&gt;='Gastos com Pessoal'!$E$113:$E$122)*(BB$1&lt;='Gastos com Pessoal'!$F$113:$F$122)*(IF('Gastos com Pessoal'!$G$113:$G$122&lt;=BB$1,1,0))*INDIRECT(CONCATENATE("'Gastos com Pessoal'!",$BY46)))
+SUM((BB$1&gt;='Gastos com Pessoal'!$E$7:$E$106)*(BB$1&lt;='Gastos com Pessoal'!$F$7:$F$106)*(IF('Gastos com Pessoal'!$L$7:$L$106&lt;=BB$1,1,0))*INDIRECT(CONCATENATE("'Gastos com Pessoal'!",$BZ46)))
+SUM((BB$1&gt;='Gastos com Pessoal'!$E$113:$E$122)*(BB$1&lt;='Gastos com Pessoal'!$F$113:$F$122)*(IF('Gastos com Pessoal'!$L$113:$L$122&lt;=BB$1,1,0))*INDIRECT(CONCATENATE("'Gastos com Pessoal'!",$CA46)))
+SUM((BB$1&gt;='Gastos com Pessoal'!$E$7:$E$106)*(BB$1&lt;='Gastos com Pessoal'!$F$7:$F$106)*(IF('Gastos com Pessoal'!$Q$7:$Q$106&lt;=BB$1,1,0))*INDIRECT(CONCATENATE("'Gastos com Pessoal'!",$CB46)))
+SUM((BB$1&gt;='Gastos com Pessoal'!$E$113:$E$122)*(BB$1&lt;='Gastos com Pessoal'!$F$113:$F$122)*(IF('Gastos com Pessoal'!$Q$113:$Q$122&lt;=BB$1,1,0))*INDIRECT(CONCATENATE("'Gastos com Pessoal'!",$CC46)))
+SUM((BB$1&gt;='Gastos com Pessoal'!$E$7:$E$106)*(BB$1&lt;='Gastos com Pessoal'!$F$7:$F$106)*(IF('Gastos com Pessoal'!$V$7:$V$106&lt;=BB$1,1,0))*INDIRECT(CONCATENATE("'Gastos com Pessoal'!",$CD46)))
+SUM((BB$1&gt;='Gastos com Pessoal'!$E$113:$E$122)*(BB$1&lt;='Gastos com Pessoal'!$F$113:$F$122)*(IF('Gastos com Pessoal'!$V$113:$V$122&lt;=BB$1,1,0))*INDIRECT(CONCATENATE("'Gastos com Pessoal'!",$CE46)))
+SUM((BB$1&gt;='Gastos com Pessoal'!$E$7:$E$106)*(BB$1&lt;='Gastos com Pessoal'!$F$7:$F$106)*(IF('Gastos com Pessoal'!$AA$7:$AA$106&lt;=BB$1,1,0))*INDIRECT(CONCATENATE("'Gastos com Pessoal'!",$CF46)))
+SUM((BB$1&gt;='Gastos com Pessoal'!$E$113:$E$122)*(BB$1&lt;='Gastos com Pessoal'!$F$113:$F$122)*(IF('Gastos com Pessoal'!$AA$113:$AA$122&lt;=BB$1,1,0))*INDIRECT(CONCATENATE("'Gastos com Pessoal'!",$CG46)))</f>
        <v>0</v>
      </c>
      <c r="BC46" s="147">
        <f t="array" aca="1" ref="BC46" ca="1">SUM((BC$1&gt;='Gastos com Pessoal'!$E$7:$E$106)*(BC$1&lt;='Gastos com Pessoal'!$F$7:$F$106)*INDIRECT(CONCATENATE("'Encargos e Benefícios'!",$BV46)))
+SUM((BC$1&gt;='Gastos com Pessoal'!$E$113:$E$122)*(BC$1&lt;='Gastos com Pessoal'!$F$113:$F$122)*INDIRECT(CONCATENATE("'Encargos e Benefícios'!",$BW46)))
+SUM((BC$1&gt;='Gastos com Pessoal'!$E$7:$E$106)*(BC$1&lt;='Gastos com Pessoal'!$F$7:$F$106)*(IF('Gastos com Pessoal'!$G$7:$G$106&lt;=BC$1,1,0))*INDIRECT(CONCATENATE("'Gastos com Pessoal'!",$BX46)))
+SUM((BC$1&gt;='Gastos com Pessoal'!$E$113:$E$122)*(BC$1&lt;='Gastos com Pessoal'!$F$113:$F$122)*(IF('Gastos com Pessoal'!$G$113:$G$122&lt;=BC$1,1,0))*INDIRECT(CONCATENATE("'Gastos com Pessoal'!",$BY46)))
+SUM((BC$1&gt;='Gastos com Pessoal'!$E$7:$E$106)*(BC$1&lt;='Gastos com Pessoal'!$F$7:$F$106)*(IF('Gastos com Pessoal'!$L$7:$L$106&lt;=BC$1,1,0))*INDIRECT(CONCATENATE("'Gastos com Pessoal'!",$BZ46)))
+SUM((BC$1&gt;='Gastos com Pessoal'!$E$113:$E$122)*(BC$1&lt;='Gastos com Pessoal'!$F$113:$F$122)*(IF('Gastos com Pessoal'!$L$113:$L$122&lt;=BC$1,1,0))*INDIRECT(CONCATENATE("'Gastos com Pessoal'!",$CA46)))
+SUM((BC$1&gt;='Gastos com Pessoal'!$E$7:$E$106)*(BC$1&lt;='Gastos com Pessoal'!$F$7:$F$106)*(IF('Gastos com Pessoal'!$Q$7:$Q$106&lt;=BC$1,1,0))*INDIRECT(CONCATENATE("'Gastos com Pessoal'!",$CB46)))
+SUM((BC$1&gt;='Gastos com Pessoal'!$E$113:$E$122)*(BC$1&lt;='Gastos com Pessoal'!$F$113:$F$122)*(IF('Gastos com Pessoal'!$Q$113:$Q$122&lt;=BC$1,1,0))*INDIRECT(CONCATENATE("'Gastos com Pessoal'!",$CC46)))
+SUM((BC$1&gt;='Gastos com Pessoal'!$E$7:$E$106)*(BC$1&lt;='Gastos com Pessoal'!$F$7:$F$106)*(IF('Gastos com Pessoal'!$V$7:$V$106&lt;=BC$1,1,0))*INDIRECT(CONCATENATE("'Gastos com Pessoal'!",$CD46)))
+SUM((BC$1&gt;='Gastos com Pessoal'!$E$113:$E$122)*(BC$1&lt;='Gastos com Pessoal'!$F$113:$F$122)*(IF('Gastos com Pessoal'!$V$113:$V$122&lt;=BC$1,1,0))*INDIRECT(CONCATENATE("'Gastos com Pessoal'!",$CE46)))
+SUM((BC$1&gt;='Gastos com Pessoal'!$E$7:$E$106)*(BC$1&lt;='Gastos com Pessoal'!$F$7:$F$106)*(IF('Gastos com Pessoal'!$AA$7:$AA$106&lt;=BC$1,1,0))*INDIRECT(CONCATENATE("'Gastos com Pessoal'!",$CF46)))
+SUM((BC$1&gt;='Gastos com Pessoal'!$E$113:$E$122)*(BC$1&lt;='Gastos com Pessoal'!$F$113:$F$122)*(IF('Gastos com Pessoal'!$AA$113:$AA$122&lt;=BC$1,1,0))*INDIRECT(CONCATENATE("'Gastos com Pessoal'!",$CG46)))</f>
        <v>0</v>
      </c>
      <c r="BD46" s="147">
        <f t="array" aca="1" ref="BD46" ca="1">SUM((BD$1&gt;='Gastos com Pessoal'!$E$7:$E$106)*(BD$1&lt;='Gastos com Pessoal'!$F$7:$F$106)*INDIRECT(CONCATENATE("'Encargos e Benefícios'!",$BV46)))
+SUM((BD$1&gt;='Gastos com Pessoal'!$E$113:$E$122)*(BD$1&lt;='Gastos com Pessoal'!$F$113:$F$122)*INDIRECT(CONCATENATE("'Encargos e Benefícios'!",$BW46)))
+SUM((BD$1&gt;='Gastos com Pessoal'!$E$7:$E$106)*(BD$1&lt;='Gastos com Pessoal'!$F$7:$F$106)*(IF('Gastos com Pessoal'!$G$7:$G$106&lt;=BD$1,1,0))*INDIRECT(CONCATENATE("'Gastos com Pessoal'!",$BX46)))
+SUM((BD$1&gt;='Gastos com Pessoal'!$E$113:$E$122)*(BD$1&lt;='Gastos com Pessoal'!$F$113:$F$122)*(IF('Gastos com Pessoal'!$G$113:$G$122&lt;=BD$1,1,0))*INDIRECT(CONCATENATE("'Gastos com Pessoal'!",$BY46)))
+SUM((BD$1&gt;='Gastos com Pessoal'!$E$7:$E$106)*(BD$1&lt;='Gastos com Pessoal'!$F$7:$F$106)*(IF('Gastos com Pessoal'!$L$7:$L$106&lt;=BD$1,1,0))*INDIRECT(CONCATENATE("'Gastos com Pessoal'!",$BZ46)))
+SUM((BD$1&gt;='Gastos com Pessoal'!$E$113:$E$122)*(BD$1&lt;='Gastos com Pessoal'!$F$113:$F$122)*(IF('Gastos com Pessoal'!$L$113:$L$122&lt;=BD$1,1,0))*INDIRECT(CONCATENATE("'Gastos com Pessoal'!",$CA46)))
+SUM((BD$1&gt;='Gastos com Pessoal'!$E$7:$E$106)*(BD$1&lt;='Gastos com Pessoal'!$F$7:$F$106)*(IF('Gastos com Pessoal'!$Q$7:$Q$106&lt;=BD$1,1,0))*INDIRECT(CONCATENATE("'Gastos com Pessoal'!",$CB46)))
+SUM((BD$1&gt;='Gastos com Pessoal'!$E$113:$E$122)*(BD$1&lt;='Gastos com Pessoal'!$F$113:$F$122)*(IF('Gastos com Pessoal'!$Q$113:$Q$122&lt;=BD$1,1,0))*INDIRECT(CONCATENATE("'Gastos com Pessoal'!",$CC46)))
+SUM((BD$1&gt;='Gastos com Pessoal'!$E$7:$E$106)*(BD$1&lt;='Gastos com Pessoal'!$F$7:$F$106)*(IF('Gastos com Pessoal'!$V$7:$V$106&lt;=BD$1,1,0))*INDIRECT(CONCATENATE("'Gastos com Pessoal'!",$CD46)))
+SUM((BD$1&gt;='Gastos com Pessoal'!$E$113:$E$122)*(BD$1&lt;='Gastos com Pessoal'!$F$113:$F$122)*(IF('Gastos com Pessoal'!$V$113:$V$122&lt;=BD$1,1,0))*INDIRECT(CONCATENATE("'Gastos com Pessoal'!",$CE46)))
+SUM((BD$1&gt;='Gastos com Pessoal'!$E$7:$E$106)*(BD$1&lt;='Gastos com Pessoal'!$F$7:$F$106)*(IF('Gastos com Pessoal'!$AA$7:$AA$106&lt;=BD$1,1,0))*INDIRECT(CONCATENATE("'Gastos com Pessoal'!",$CF46)))
+SUM((BD$1&gt;='Gastos com Pessoal'!$E$113:$E$122)*(BD$1&lt;='Gastos com Pessoal'!$F$113:$F$122)*(IF('Gastos com Pessoal'!$AA$113:$AA$122&lt;=BD$1,1,0))*INDIRECT(CONCATENATE("'Gastos com Pessoal'!",$CG46)))</f>
        <v>0</v>
      </c>
      <c r="BE46" s="147">
        <f t="array" aca="1" ref="BE46" ca="1">SUM((BE$1&gt;='Gastos com Pessoal'!$E$7:$E$106)*(BE$1&lt;='Gastos com Pessoal'!$F$7:$F$106)*INDIRECT(CONCATENATE("'Encargos e Benefícios'!",$BV46)))
+SUM((BE$1&gt;='Gastos com Pessoal'!$E$113:$E$122)*(BE$1&lt;='Gastos com Pessoal'!$F$113:$F$122)*INDIRECT(CONCATENATE("'Encargos e Benefícios'!",$BW46)))
+SUM((BE$1&gt;='Gastos com Pessoal'!$E$7:$E$106)*(BE$1&lt;='Gastos com Pessoal'!$F$7:$F$106)*(IF('Gastos com Pessoal'!$G$7:$G$106&lt;=BE$1,1,0))*INDIRECT(CONCATENATE("'Gastos com Pessoal'!",$BX46)))
+SUM((BE$1&gt;='Gastos com Pessoal'!$E$113:$E$122)*(BE$1&lt;='Gastos com Pessoal'!$F$113:$F$122)*(IF('Gastos com Pessoal'!$G$113:$G$122&lt;=BE$1,1,0))*INDIRECT(CONCATENATE("'Gastos com Pessoal'!",$BY46)))
+SUM((BE$1&gt;='Gastos com Pessoal'!$E$7:$E$106)*(BE$1&lt;='Gastos com Pessoal'!$F$7:$F$106)*(IF('Gastos com Pessoal'!$L$7:$L$106&lt;=BE$1,1,0))*INDIRECT(CONCATENATE("'Gastos com Pessoal'!",$BZ46)))
+SUM((BE$1&gt;='Gastos com Pessoal'!$E$113:$E$122)*(BE$1&lt;='Gastos com Pessoal'!$F$113:$F$122)*(IF('Gastos com Pessoal'!$L$113:$L$122&lt;=BE$1,1,0))*INDIRECT(CONCATENATE("'Gastos com Pessoal'!",$CA46)))
+SUM((BE$1&gt;='Gastos com Pessoal'!$E$7:$E$106)*(BE$1&lt;='Gastos com Pessoal'!$F$7:$F$106)*(IF('Gastos com Pessoal'!$Q$7:$Q$106&lt;=BE$1,1,0))*INDIRECT(CONCATENATE("'Gastos com Pessoal'!",$CB46)))
+SUM((BE$1&gt;='Gastos com Pessoal'!$E$113:$E$122)*(BE$1&lt;='Gastos com Pessoal'!$F$113:$F$122)*(IF('Gastos com Pessoal'!$Q$113:$Q$122&lt;=BE$1,1,0))*INDIRECT(CONCATENATE("'Gastos com Pessoal'!",$CC46)))
+SUM((BE$1&gt;='Gastos com Pessoal'!$E$7:$E$106)*(BE$1&lt;='Gastos com Pessoal'!$F$7:$F$106)*(IF('Gastos com Pessoal'!$V$7:$V$106&lt;=BE$1,1,0))*INDIRECT(CONCATENATE("'Gastos com Pessoal'!",$CD46)))
+SUM((BE$1&gt;='Gastos com Pessoal'!$E$113:$E$122)*(BE$1&lt;='Gastos com Pessoal'!$F$113:$F$122)*(IF('Gastos com Pessoal'!$V$113:$V$122&lt;=BE$1,1,0))*INDIRECT(CONCATENATE("'Gastos com Pessoal'!",$CE46)))
+SUM((BE$1&gt;='Gastos com Pessoal'!$E$7:$E$106)*(BE$1&lt;='Gastos com Pessoal'!$F$7:$F$106)*(IF('Gastos com Pessoal'!$AA$7:$AA$106&lt;=BE$1,1,0))*INDIRECT(CONCATENATE("'Gastos com Pessoal'!",$CF46)))
+SUM((BE$1&gt;='Gastos com Pessoal'!$E$113:$E$122)*(BE$1&lt;='Gastos com Pessoal'!$F$113:$F$122)*(IF('Gastos com Pessoal'!$AA$113:$AA$122&lt;=BE$1,1,0))*INDIRECT(CONCATENATE("'Gastos com Pessoal'!",$CG46)))</f>
        <v>0</v>
      </c>
      <c r="BF46" s="147">
        <f t="array" aca="1" ref="BF46" ca="1">SUM((BF$1&gt;='Gastos com Pessoal'!$E$7:$E$106)*(BF$1&lt;='Gastos com Pessoal'!$F$7:$F$106)*INDIRECT(CONCATENATE("'Encargos e Benefícios'!",$BV46)))
+SUM((BF$1&gt;='Gastos com Pessoal'!$E$113:$E$122)*(BF$1&lt;='Gastos com Pessoal'!$F$113:$F$122)*INDIRECT(CONCATENATE("'Encargos e Benefícios'!",$BW46)))
+SUM((BF$1&gt;='Gastos com Pessoal'!$E$7:$E$106)*(BF$1&lt;='Gastos com Pessoal'!$F$7:$F$106)*(IF('Gastos com Pessoal'!$G$7:$G$106&lt;=BF$1,1,0))*INDIRECT(CONCATENATE("'Gastos com Pessoal'!",$BX46)))
+SUM((BF$1&gt;='Gastos com Pessoal'!$E$113:$E$122)*(BF$1&lt;='Gastos com Pessoal'!$F$113:$F$122)*(IF('Gastos com Pessoal'!$G$113:$G$122&lt;=BF$1,1,0))*INDIRECT(CONCATENATE("'Gastos com Pessoal'!",$BY46)))
+SUM((BF$1&gt;='Gastos com Pessoal'!$E$7:$E$106)*(BF$1&lt;='Gastos com Pessoal'!$F$7:$F$106)*(IF('Gastos com Pessoal'!$L$7:$L$106&lt;=BF$1,1,0))*INDIRECT(CONCATENATE("'Gastos com Pessoal'!",$BZ46)))
+SUM((BF$1&gt;='Gastos com Pessoal'!$E$113:$E$122)*(BF$1&lt;='Gastos com Pessoal'!$F$113:$F$122)*(IF('Gastos com Pessoal'!$L$113:$L$122&lt;=BF$1,1,0))*INDIRECT(CONCATENATE("'Gastos com Pessoal'!",$CA46)))
+SUM((BF$1&gt;='Gastos com Pessoal'!$E$7:$E$106)*(BF$1&lt;='Gastos com Pessoal'!$F$7:$F$106)*(IF('Gastos com Pessoal'!$Q$7:$Q$106&lt;=BF$1,1,0))*INDIRECT(CONCATENATE("'Gastos com Pessoal'!",$CB46)))
+SUM((BF$1&gt;='Gastos com Pessoal'!$E$113:$E$122)*(BF$1&lt;='Gastos com Pessoal'!$F$113:$F$122)*(IF('Gastos com Pessoal'!$Q$113:$Q$122&lt;=BF$1,1,0))*INDIRECT(CONCATENATE("'Gastos com Pessoal'!",$CC46)))
+SUM((BF$1&gt;='Gastos com Pessoal'!$E$7:$E$106)*(BF$1&lt;='Gastos com Pessoal'!$F$7:$F$106)*(IF('Gastos com Pessoal'!$V$7:$V$106&lt;=BF$1,1,0))*INDIRECT(CONCATENATE("'Gastos com Pessoal'!",$CD46)))
+SUM((BF$1&gt;='Gastos com Pessoal'!$E$113:$E$122)*(BF$1&lt;='Gastos com Pessoal'!$F$113:$F$122)*(IF('Gastos com Pessoal'!$V$113:$V$122&lt;=BF$1,1,0))*INDIRECT(CONCATENATE("'Gastos com Pessoal'!",$CE46)))
+SUM((BF$1&gt;='Gastos com Pessoal'!$E$7:$E$106)*(BF$1&lt;='Gastos com Pessoal'!$F$7:$F$106)*(IF('Gastos com Pessoal'!$AA$7:$AA$106&lt;=BF$1,1,0))*INDIRECT(CONCATENATE("'Gastos com Pessoal'!",$CF46)))
+SUM((BF$1&gt;='Gastos com Pessoal'!$E$113:$E$122)*(BF$1&lt;='Gastos com Pessoal'!$F$113:$F$122)*(IF('Gastos com Pessoal'!$AA$113:$AA$122&lt;=BF$1,1,0))*INDIRECT(CONCATENATE("'Gastos com Pessoal'!",$CG46)))</f>
        <v>0</v>
      </c>
      <c r="BG46" s="147">
        <f t="array" aca="1" ref="BG46" ca="1">SUM((BG$1&gt;='Gastos com Pessoal'!$E$7:$E$106)*(BG$1&lt;='Gastos com Pessoal'!$F$7:$F$106)*INDIRECT(CONCATENATE("'Encargos e Benefícios'!",$BV46)))
+SUM((BG$1&gt;='Gastos com Pessoal'!$E$113:$E$122)*(BG$1&lt;='Gastos com Pessoal'!$F$113:$F$122)*INDIRECT(CONCATENATE("'Encargos e Benefícios'!",$BW46)))
+SUM((BG$1&gt;='Gastos com Pessoal'!$E$7:$E$106)*(BG$1&lt;='Gastos com Pessoal'!$F$7:$F$106)*(IF('Gastos com Pessoal'!$G$7:$G$106&lt;=BG$1,1,0))*INDIRECT(CONCATENATE("'Gastos com Pessoal'!",$BX46)))
+SUM((BG$1&gt;='Gastos com Pessoal'!$E$113:$E$122)*(BG$1&lt;='Gastos com Pessoal'!$F$113:$F$122)*(IF('Gastos com Pessoal'!$G$113:$G$122&lt;=BG$1,1,0))*INDIRECT(CONCATENATE("'Gastos com Pessoal'!",$BY46)))
+SUM((BG$1&gt;='Gastos com Pessoal'!$E$7:$E$106)*(BG$1&lt;='Gastos com Pessoal'!$F$7:$F$106)*(IF('Gastos com Pessoal'!$L$7:$L$106&lt;=BG$1,1,0))*INDIRECT(CONCATENATE("'Gastos com Pessoal'!",$BZ46)))
+SUM((BG$1&gt;='Gastos com Pessoal'!$E$113:$E$122)*(BG$1&lt;='Gastos com Pessoal'!$F$113:$F$122)*(IF('Gastos com Pessoal'!$L$113:$L$122&lt;=BG$1,1,0))*INDIRECT(CONCATENATE("'Gastos com Pessoal'!",$CA46)))
+SUM((BG$1&gt;='Gastos com Pessoal'!$E$7:$E$106)*(BG$1&lt;='Gastos com Pessoal'!$F$7:$F$106)*(IF('Gastos com Pessoal'!$Q$7:$Q$106&lt;=BG$1,1,0))*INDIRECT(CONCATENATE("'Gastos com Pessoal'!",$CB46)))
+SUM((BG$1&gt;='Gastos com Pessoal'!$E$113:$E$122)*(BG$1&lt;='Gastos com Pessoal'!$F$113:$F$122)*(IF('Gastos com Pessoal'!$Q$113:$Q$122&lt;=BG$1,1,0))*INDIRECT(CONCATENATE("'Gastos com Pessoal'!",$CC46)))
+SUM((BG$1&gt;='Gastos com Pessoal'!$E$7:$E$106)*(BG$1&lt;='Gastos com Pessoal'!$F$7:$F$106)*(IF('Gastos com Pessoal'!$V$7:$V$106&lt;=BG$1,1,0))*INDIRECT(CONCATENATE("'Gastos com Pessoal'!",$CD46)))
+SUM((BG$1&gt;='Gastos com Pessoal'!$E$113:$E$122)*(BG$1&lt;='Gastos com Pessoal'!$F$113:$F$122)*(IF('Gastos com Pessoal'!$V$113:$V$122&lt;=BG$1,1,0))*INDIRECT(CONCATENATE("'Gastos com Pessoal'!",$CE46)))
+SUM((BG$1&gt;='Gastos com Pessoal'!$E$7:$E$106)*(BG$1&lt;='Gastos com Pessoal'!$F$7:$F$106)*(IF('Gastos com Pessoal'!$AA$7:$AA$106&lt;=BG$1,1,0))*INDIRECT(CONCATENATE("'Gastos com Pessoal'!",$CF46)))
+SUM((BG$1&gt;='Gastos com Pessoal'!$E$113:$E$122)*(BG$1&lt;='Gastos com Pessoal'!$F$113:$F$122)*(IF('Gastos com Pessoal'!$AA$113:$AA$122&lt;=BG$1,1,0))*INDIRECT(CONCATENATE("'Gastos com Pessoal'!",$CG46)))</f>
        <v>0</v>
      </c>
      <c r="BH46" s="147">
        <f t="array" aca="1" ref="BH46" ca="1">SUM((BH$1&gt;='Gastos com Pessoal'!$E$7:$E$106)*(BH$1&lt;='Gastos com Pessoal'!$F$7:$F$106)*INDIRECT(CONCATENATE("'Encargos e Benefícios'!",$BV46)))
+SUM((BH$1&gt;='Gastos com Pessoal'!$E$113:$E$122)*(BH$1&lt;='Gastos com Pessoal'!$F$113:$F$122)*INDIRECT(CONCATENATE("'Encargos e Benefícios'!",$BW46)))
+SUM((BH$1&gt;='Gastos com Pessoal'!$E$7:$E$106)*(BH$1&lt;='Gastos com Pessoal'!$F$7:$F$106)*(IF('Gastos com Pessoal'!$G$7:$G$106&lt;=BH$1,1,0))*INDIRECT(CONCATENATE("'Gastos com Pessoal'!",$BX46)))
+SUM((BH$1&gt;='Gastos com Pessoal'!$E$113:$E$122)*(BH$1&lt;='Gastos com Pessoal'!$F$113:$F$122)*(IF('Gastos com Pessoal'!$G$113:$G$122&lt;=BH$1,1,0))*INDIRECT(CONCATENATE("'Gastos com Pessoal'!",$BY46)))
+SUM((BH$1&gt;='Gastos com Pessoal'!$E$7:$E$106)*(BH$1&lt;='Gastos com Pessoal'!$F$7:$F$106)*(IF('Gastos com Pessoal'!$L$7:$L$106&lt;=BH$1,1,0))*INDIRECT(CONCATENATE("'Gastos com Pessoal'!",$BZ46)))
+SUM((BH$1&gt;='Gastos com Pessoal'!$E$113:$E$122)*(BH$1&lt;='Gastos com Pessoal'!$F$113:$F$122)*(IF('Gastos com Pessoal'!$L$113:$L$122&lt;=BH$1,1,0))*INDIRECT(CONCATENATE("'Gastos com Pessoal'!",$CA46)))
+SUM((BH$1&gt;='Gastos com Pessoal'!$E$7:$E$106)*(BH$1&lt;='Gastos com Pessoal'!$F$7:$F$106)*(IF('Gastos com Pessoal'!$Q$7:$Q$106&lt;=BH$1,1,0))*INDIRECT(CONCATENATE("'Gastos com Pessoal'!",$CB46)))
+SUM((BH$1&gt;='Gastos com Pessoal'!$E$113:$E$122)*(BH$1&lt;='Gastos com Pessoal'!$F$113:$F$122)*(IF('Gastos com Pessoal'!$Q$113:$Q$122&lt;=BH$1,1,0))*INDIRECT(CONCATENATE("'Gastos com Pessoal'!",$CC46)))
+SUM((BH$1&gt;='Gastos com Pessoal'!$E$7:$E$106)*(BH$1&lt;='Gastos com Pessoal'!$F$7:$F$106)*(IF('Gastos com Pessoal'!$V$7:$V$106&lt;=BH$1,1,0))*INDIRECT(CONCATENATE("'Gastos com Pessoal'!",$CD46)))
+SUM((BH$1&gt;='Gastos com Pessoal'!$E$113:$E$122)*(BH$1&lt;='Gastos com Pessoal'!$F$113:$F$122)*(IF('Gastos com Pessoal'!$V$113:$V$122&lt;=BH$1,1,0))*INDIRECT(CONCATENATE("'Gastos com Pessoal'!",$CE46)))
+SUM((BH$1&gt;='Gastos com Pessoal'!$E$7:$E$106)*(BH$1&lt;='Gastos com Pessoal'!$F$7:$F$106)*(IF('Gastos com Pessoal'!$AA$7:$AA$106&lt;=BH$1,1,0))*INDIRECT(CONCATENATE("'Gastos com Pessoal'!",$CF46)))
+SUM((BH$1&gt;='Gastos com Pessoal'!$E$113:$E$122)*(BH$1&lt;='Gastos com Pessoal'!$F$113:$F$122)*(IF('Gastos com Pessoal'!$AA$113:$AA$122&lt;=BH$1,1,0))*INDIRECT(CONCATENATE("'Gastos com Pessoal'!",$CG46)))</f>
        <v>0</v>
      </c>
      <c r="BI46" s="147">
        <f t="array" aca="1" ref="BI46" ca="1">SUM((BI$1&gt;='Gastos com Pessoal'!$E$7:$E$106)*(BI$1&lt;='Gastos com Pessoal'!$F$7:$F$106)*INDIRECT(CONCATENATE("'Encargos e Benefícios'!",$BV46)))
+SUM((BI$1&gt;='Gastos com Pessoal'!$E$113:$E$122)*(BI$1&lt;='Gastos com Pessoal'!$F$113:$F$122)*INDIRECT(CONCATENATE("'Encargos e Benefícios'!",$BW46)))
+SUM((BI$1&gt;='Gastos com Pessoal'!$E$7:$E$106)*(BI$1&lt;='Gastos com Pessoal'!$F$7:$F$106)*(IF('Gastos com Pessoal'!$G$7:$G$106&lt;=BI$1,1,0))*INDIRECT(CONCATENATE("'Gastos com Pessoal'!",$BX46)))
+SUM((BI$1&gt;='Gastos com Pessoal'!$E$113:$E$122)*(BI$1&lt;='Gastos com Pessoal'!$F$113:$F$122)*(IF('Gastos com Pessoal'!$G$113:$G$122&lt;=BI$1,1,0))*INDIRECT(CONCATENATE("'Gastos com Pessoal'!",$BY46)))
+SUM((BI$1&gt;='Gastos com Pessoal'!$E$7:$E$106)*(BI$1&lt;='Gastos com Pessoal'!$F$7:$F$106)*(IF('Gastos com Pessoal'!$L$7:$L$106&lt;=BI$1,1,0))*INDIRECT(CONCATENATE("'Gastos com Pessoal'!",$BZ46)))
+SUM((BI$1&gt;='Gastos com Pessoal'!$E$113:$E$122)*(BI$1&lt;='Gastos com Pessoal'!$F$113:$F$122)*(IF('Gastos com Pessoal'!$L$113:$L$122&lt;=BI$1,1,0))*INDIRECT(CONCATENATE("'Gastos com Pessoal'!",$CA46)))
+SUM((BI$1&gt;='Gastos com Pessoal'!$E$7:$E$106)*(BI$1&lt;='Gastos com Pessoal'!$F$7:$F$106)*(IF('Gastos com Pessoal'!$Q$7:$Q$106&lt;=BI$1,1,0))*INDIRECT(CONCATENATE("'Gastos com Pessoal'!",$CB46)))
+SUM((BI$1&gt;='Gastos com Pessoal'!$E$113:$E$122)*(BI$1&lt;='Gastos com Pessoal'!$F$113:$F$122)*(IF('Gastos com Pessoal'!$Q$113:$Q$122&lt;=BI$1,1,0))*INDIRECT(CONCATENATE("'Gastos com Pessoal'!",$CC46)))
+SUM((BI$1&gt;='Gastos com Pessoal'!$E$7:$E$106)*(BI$1&lt;='Gastos com Pessoal'!$F$7:$F$106)*(IF('Gastos com Pessoal'!$V$7:$V$106&lt;=BI$1,1,0))*INDIRECT(CONCATENATE("'Gastos com Pessoal'!",$CD46)))
+SUM((BI$1&gt;='Gastos com Pessoal'!$E$113:$E$122)*(BI$1&lt;='Gastos com Pessoal'!$F$113:$F$122)*(IF('Gastos com Pessoal'!$V$113:$V$122&lt;=BI$1,1,0))*INDIRECT(CONCATENATE("'Gastos com Pessoal'!",$CE46)))
+SUM((BI$1&gt;='Gastos com Pessoal'!$E$7:$E$106)*(BI$1&lt;='Gastos com Pessoal'!$F$7:$F$106)*(IF('Gastos com Pessoal'!$AA$7:$AA$106&lt;=BI$1,1,0))*INDIRECT(CONCATENATE("'Gastos com Pessoal'!",$CF46)))
+SUM((BI$1&gt;='Gastos com Pessoal'!$E$113:$E$122)*(BI$1&lt;='Gastos com Pessoal'!$F$113:$F$122)*(IF('Gastos com Pessoal'!$AA$113:$AA$122&lt;=BI$1,1,0))*INDIRECT(CONCATENATE("'Gastos com Pessoal'!",$CG46)))</f>
        <v>0</v>
      </c>
      <c r="BJ46" s="147">
        <f t="array" aca="1" ref="BJ46" ca="1">SUM((BJ$1&gt;='Gastos com Pessoal'!$E$7:$E$106)*(BJ$1&lt;='Gastos com Pessoal'!$F$7:$F$106)*INDIRECT(CONCATENATE("'Encargos e Benefícios'!",$BV46)))
+SUM((BJ$1&gt;='Gastos com Pessoal'!$E$113:$E$122)*(BJ$1&lt;='Gastos com Pessoal'!$F$113:$F$122)*INDIRECT(CONCATENATE("'Encargos e Benefícios'!",$BW46)))
+SUM((BJ$1&gt;='Gastos com Pessoal'!$E$7:$E$106)*(BJ$1&lt;='Gastos com Pessoal'!$F$7:$F$106)*(IF('Gastos com Pessoal'!$G$7:$G$106&lt;=BJ$1,1,0))*INDIRECT(CONCATENATE("'Gastos com Pessoal'!",$BX46)))
+SUM((BJ$1&gt;='Gastos com Pessoal'!$E$113:$E$122)*(BJ$1&lt;='Gastos com Pessoal'!$F$113:$F$122)*(IF('Gastos com Pessoal'!$G$113:$G$122&lt;=BJ$1,1,0))*INDIRECT(CONCATENATE("'Gastos com Pessoal'!",$BY46)))
+SUM((BJ$1&gt;='Gastos com Pessoal'!$E$7:$E$106)*(BJ$1&lt;='Gastos com Pessoal'!$F$7:$F$106)*(IF('Gastos com Pessoal'!$L$7:$L$106&lt;=BJ$1,1,0))*INDIRECT(CONCATENATE("'Gastos com Pessoal'!",$BZ46)))
+SUM((BJ$1&gt;='Gastos com Pessoal'!$E$113:$E$122)*(BJ$1&lt;='Gastos com Pessoal'!$F$113:$F$122)*(IF('Gastos com Pessoal'!$L$113:$L$122&lt;=BJ$1,1,0))*INDIRECT(CONCATENATE("'Gastos com Pessoal'!",$CA46)))
+SUM((BJ$1&gt;='Gastos com Pessoal'!$E$7:$E$106)*(BJ$1&lt;='Gastos com Pessoal'!$F$7:$F$106)*(IF('Gastos com Pessoal'!$Q$7:$Q$106&lt;=BJ$1,1,0))*INDIRECT(CONCATENATE("'Gastos com Pessoal'!",$CB46)))
+SUM((BJ$1&gt;='Gastos com Pessoal'!$E$113:$E$122)*(BJ$1&lt;='Gastos com Pessoal'!$F$113:$F$122)*(IF('Gastos com Pessoal'!$Q$113:$Q$122&lt;=BJ$1,1,0))*INDIRECT(CONCATENATE("'Gastos com Pessoal'!",$CC46)))
+SUM((BJ$1&gt;='Gastos com Pessoal'!$E$7:$E$106)*(BJ$1&lt;='Gastos com Pessoal'!$F$7:$F$106)*(IF('Gastos com Pessoal'!$V$7:$V$106&lt;=BJ$1,1,0))*INDIRECT(CONCATENATE("'Gastos com Pessoal'!",$CD46)))
+SUM((BJ$1&gt;='Gastos com Pessoal'!$E$113:$E$122)*(BJ$1&lt;='Gastos com Pessoal'!$F$113:$F$122)*(IF('Gastos com Pessoal'!$V$113:$V$122&lt;=BJ$1,1,0))*INDIRECT(CONCATENATE("'Gastos com Pessoal'!",$CE46)))
+SUM((BJ$1&gt;='Gastos com Pessoal'!$E$7:$E$106)*(BJ$1&lt;='Gastos com Pessoal'!$F$7:$F$106)*(IF('Gastos com Pessoal'!$AA$7:$AA$106&lt;=BJ$1,1,0))*INDIRECT(CONCATENATE("'Gastos com Pessoal'!",$CF46)))
+SUM((BJ$1&gt;='Gastos com Pessoal'!$E$113:$E$122)*(BJ$1&lt;='Gastos com Pessoal'!$F$113:$F$122)*(IF('Gastos com Pessoal'!$AA$113:$AA$122&lt;=BJ$1,1,0))*INDIRECT(CONCATENATE("'Gastos com Pessoal'!",$CG46)))</f>
        <v>0</v>
      </c>
      <c r="BK46" s="143">
        <f t="shared" ca="1" si="77"/>
        <v>0</v>
      </c>
      <c r="BL46" s="152">
        <f t="shared" ca="1" si="78"/>
        <v>0</v>
      </c>
      <c r="BU46" s="262" t="s">
        <v>231</v>
      </c>
      <c r="BV46" s="263" t="str">
        <f ca="1">IF(ISNA('Encargos e Benefícios'!AA3),"$ZZ$6:$ZZ$105",'Encargos e Benefícios'!AA3)</f>
        <v>$ZZ$6:$ZZ$105</v>
      </c>
      <c r="BW46" s="263" t="str">
        <f ca="1">IF(ISNA('Encargos e Benefícios'!AC3),"$ZZ$112:$ZZ$121",'Encargos e Benefícios'!AC3)</f>
        <v>$ZZ$112:$ZZ$121</v>
      </c>
      <c r="BX46" s="262" t="str">
        <f ca="1">IF(ISNA('Gastos com Pessoal'!BL3),"$ZZ$6:$ZZ$105",'Gastos com Pessoal'!BL3)</f>
        <v>$ZZ$6:$ZZ$105</v>
      </c>
      <c r="BY46" s="262" t="str">
        <f ca="1">IF(ISNA('Gastos com Pessoal'!BN3),"$ZZ$112:$ZZ$121",'Gastos com Pessoal'!BN3)</f>
        <v>$ZZ$112:$ZZ$121</v>
      </c>
      <c r="BZ46" s="262" t="str">
        <f ca="1">IF(ISNA('Gastos com Pessoal'!BP3),"$ZZ$6:$ZZ$105",'Gastos com Pessoal'!BP3)</f>
        <v>$ZZ$6:$ZZ$105</v>
      </c>
      <c r="CA46" s="262" t="str">
        <f ca="1">IF(ISNA('Gastos com Pessoal'!BR3),"$ZZ$112:$ZZ$121",'Gastos com Pessoal'!BR3)</f>
        <v>$ZZ$112:$ZZ$121</v>
      </c>
      <c r="CB46" s="262" t="str">
        <f ca="1">IF(ISNA('Gastos com Pessoal'!BT3),"$ZZ$6:$ZZ$105",'Gastos com Pessoal'!BT3)</f>
        <v>$ZZ$6:$ZZ$105</v>
      </c>
      <c r="CC46" s="262" t="str">
        <f ca="1">IF(ISNA('Gastos com Pessoal'!BV3),"$ZZ$112:$ZZ$121",'Gastos com Pessoal'!BV3)</f>
        <v>$ZZ$112:$ZZ$121</v>
      </c>
      <c r="CD46" s="262" t="str">
        <f ca="1">IF(ISNA('Gastos com Pessoal'!BX3),"$ZZ$6:$ZZ$105",'Gastos com Pessoal'!BX3)</f>
        <v>$ZZ$6:$ZZ$105</v>
      </c>
      <c r="CE46" s="262" t="str">
        <f ca="1">IF(ISNA('Gastos com Pessoal'!BZ3),"$ZZ$112:$ZZ$121",'Gastos com Pessoal'!BZ3)</f>
        <v>$ZZ$112:$ZZ$121</v>
      </c>
      <c r="CF46" s="262" t="str">
        <f ca="1">IF(ISNA('Gastos com Pessoal'!CB3),"$ZZ$6:$ZZ$105",'Gastos com Pessoal'!CB3)</f>
        <v>$ZZ$6:$ZZ$105</v>
      </c>
      <c r="CG46" s="262" t="str">
        <f ca="1">IF(ISNA('Gastos com Pessoal'!CD3),"$ZZ$112:$ZZ$121",'Gastos com Pessoal'!CD3)</f>
        <v>$ZZ$112:$ZZ$121</v>
      </c>
    </row>
    <row r="47" spans="1:85" s="98" customFormat="1" ht="23.25" customHeight="1">
      <c r="A47" s="30" t="s">
        <v>234</v>
      </c>
      <c r="B47" s="13" t="s">
        <v>235</v>
      </c>
      <c r="C47" s="147">
        <f t="array" aca="1" ref="C47" ca="1">SUM((C$1&gt;='Gastos com Pessoal'!$E$7:$E$106)*(C$1&lt;='Gastos com Pessoal'!$F$7:$F$106)*INDIRECT(CONCATENATE("'Encargos e Benefícios'!",$BV47)))
+SUM((C$1&gt;='Gastos com Pessoal'!$E$113:$E$122)*(C$1&lt;='Gastos com Pessoal'!$F$113:$F$122)*INDIRECT(CONCATENATE("'Encargos e Benefícios'!",$BW47)))
+SUM((C$1&gt;='Gastos com Pessoal'!$E$7:$E$106)*(C$1&lt;='Gastos com Pessoal'!$F$7:$F$106)*(IF('Gastos com Pessoal'!$G$7:$G$106&lt;=C$1,1,0))*INDIRECT(CONCATENATE("'Gastos com Pessoal'!",$BX47)))
+SUM((C$1&gt;='Gastos com Pessoal'!$E$113:$E$122)*(C$1&lt;='Gastos com Pessoal'!$F$113:$F$122)*(IF('Gastos com Pessoal'!$G$113:$G$122&lt;=C$1,1,0))*INDIRECT(CONCATENATE("'Gastos com Pessoal'!",$BY47)))
+SUM((C$1&gt;='Gastos com Pessoal'!$E$7:$E$106)*(C$1&lt;='Gastos com Pessoal'!$F$7:$F$106)*(IF('Gastos com Pessoal'!$L$7:$L$106&lt;=C$1,1,0))*INDIRECT(CONCATENATE("'Gastos com Pessoal'!",$BZ47)))
+SUM((C$1&gt;='Gastos com Pessoal'!$E$113:$E$122)*(C$1&lt;='Gastos com Pessoal'!$F$113:$F$122)*(IF('Gastos com Pessoal'!$L$113:$L$122&lt;=C$1,1,0))*INDIRECT(CONCATENATE("'Gastos com Pessoal'!",$CA47)))
+SUM((C$1&gt;='Gastos com Pessoal'!$E$7:$E$106)*(C$1&lt;='Gastos com Pessoal'!$F$7:$F$106)*(IF('Gastos com Pessoal'!$Q$7:$Q$106&lt;=C$1,1,0))*INDIRECT(CONCATENATE("'Gastos com Pessoal'!",$CB47)))
+SUM((C$1&gt;='Gastos com Pessoal'!$E$113:$E$122)*(C$1&lt;='Gastos com Pessoal'!$F$113:$F$122)*(IF('Gastos com Pessoal'!$Q$113:$Q$122&lt;=C$1,1,0))*INDIRECT(CONCATENATE("'Gastos com Pessoal'!",$CC47)))
+SUM((C$1&gt;='Gastos com Pessoal'!$E$7:$E$106)*(C$1&lt;='Gastos com Pessoal'!$F$7:$F$106)*(IF('Gastos com Pessoal'!$V$7:$V$106&lt;=C$1,1,0))*INDIRECT(CONCATENATE("'Gastos com Pessoal'!",$CD47)))
+SUM((C$1&gt;='Gastos com Pessoal'!$E$113:$E$122)*(C$1&lt;='Gastos com Pessoal'!$F$113:$F$122)*(IF('Gastos com Pessoal'!$V$113:$V$122&lt;=C$1,1,0))*INDIRECT(CONCATENATE("'Gastos com Pessoal'!",$CE47)))
+SUM((C$1&gt;='Gastos com Pessoal'!$E$7:$E$106)*(C$1&lt;='Gastos com Pessoal'!$F$7:$F$106)*(IF('Gastos com Pessoal'!$AA$7:$AA$106&lt;=C$1,1,0))*INDIRECT(CONCATENATE("'Gastos com Pessoal'!",$CF47)))
+SUM((C$1&gt;='Gastos com Pessoal'!$E$113:$E$122)*(C$1&lt;='Gastos com Pessoal'!$F$113:$F$122)*(IF('Gastos com Pessoal'!$AA$113:$AA$122&lt;=C$1,1,0))*INDIRECT(CONCATENATE("'Gastos com Pessoal'!",$CG47)))</f>
        <v>700</v>
      </c>
      <c r="D47" s="147">
        <f t="array" aca="1" ref="D47" ca="1">SUM((D$1&gt;='Gastos com Pessoal'!$E$7:$E$106)*(D$1&lt;='Gastos com Pessoal'!$F$7:$F$106)*INDIRECT(CONCATENATE("'Encargos e Benefícios'!",$BV47)))
+SUM((D$1&gt;='Gastos com Pessoal'!$E$113:$E$122)*(D$1&lt;='Gastos com Pessoal'!$F$113:$F$122)*INDIRECT(CONCATENATE("'Encargos e Benefícios'!",$BW47)))
+SUM((D$1&gt;='Gastos com Pessoal'!$E$7:$E$106)*(D$1&lt;='Gastos com Pessoal'!$F$7:$F$106)*(IF('Gastos com Pessoal'!$G$7:$G$106&lt;=D$1,1,0))*INDIRECT(CONCATENATE("'Gastos com Pessoal'!",$BX47)))
+SUM((D$1&gt;='Gastos com Pessoal'!$E$113:$E$122)*(D$1&lt;='Gastos com Pessoal'!$F$113:$F$122)*(IF('Gastos com Pessoal'!$G$113:$G$122&lt;=D$1,1,0))*INDIRECT(CONCATENATE("'Gastos com Pessoal'!",$BY47)))
+SUM((D$1&gt;='Gastos com Pessoal'!$E$7:$E$106)*(D$1&lt;='Gastos com Pessoal'!$F$7:$F$106)*(IF('Gastos com Pessoal'!$L$7:$L$106&lt;=D$1,1,0))*INDIRECT(CONCATENATE("'Gastos com Pessoal'!",$BZ47)))
+SUM((D$1&gt;='Gastos com Pessoal'!$E$113:$E$122)*(D$1&lt;='Gastos com Pessoal'!$F$113:$F$122)*(IF('Gastos com Pessoal'!$L$113:$L$122&lt;=D$1,1,0))*INDIRECT(CONCATENATE("'Gastos com Pessoal'!",$CA47)))
+SUM((D$1&gt;='Gastos com Pessoal'!$E$7:$E$106)*(D$1&lt;='Gastos com Pessoal'!$F$7:$F$106)*(IF('Gastos com Pessoal'!$Q$7:$Q$106&lt;=D$1,1,0))*INDIRECT(CONCATENATE("'Gastos com Pessoal'!",$CB47)))
+SUM((D$1&gt;='Gastos com Pessoal'!$E$113:$E$122)*(D$1&lt;='Gastos com Pessoal'!$F$113:$F$122)*(IF('Gastos com Pessoal'!$Q$113:$Q$122&lt;=D$1,1,0))*INDIRECT(CONCATENATE("'Gastos com Pessoal'!",$CC47)))
+SUM((D$1&gt;='Gastos com Pessoal'!$E$7:$E$106)*(D$1&lt;='Gastos com Pessoal'!$F$7:$F$106)*(IF('Gastos com Pessoal'!$V$7:$V$106&lt;=D$1,1,0))*INDIRECT(CONCATENATE("'Gastos com Pessoal'!",$CD47)))
+SUM((D$1&gt;='Gastos com Pessoal'!$E$113:$E$122)*(D$1&lt;='Gastos com Pessoal'!$F$113:$F$122)*(IF('Gastos com Pessoal'!$V$113:$V$122&lt;=D$1,1,0))*INDIRECT(CONCATENATE("'Gastos com Pessoal'!",$CE47)))
+SUM((D$1&gt;='Gastos com Pessoal'!$E$7:$E$106)*(D$1&lt;='Gastos com Pessoal'!$F$7:$F$106)*(IF('Gastos com Pessoal'!$AA$7:$AA$106&lt;=D$1,1,0))*INDIRECT(CONCATENATE("'Gastos com Pessoal'!",$CF47)))
+SUM((D$1&gt;='Gastos com Pessoal'!$E$113:$E$122)*(D$1&lt;='Gastos com Pessoal'!$F$113:$F$122)*(IF('Gastos com Pessoal'!$AA$113:$AA$122&lt;=D$1,1,0))*INDIRECT(CONCATENATE("'Gastos com Pessoal'!",$CG47)))</f>
        <v>800</v>
      </c>
      <c r="E47" s="147">
        <f t="array" aca="1" ref="E47" ca="1">SUM((E$1&gt;='Gastos com Pessoal'!$E$7:$E$106)*(E$1&lt;='Gastos com Pessoal'!$F$7:$F$106)*INDIRECT(CONCATENATE("'Encargos e Benefícios'!",$BV47)))
+SUM((E$1&gt;='Gastos com Pessoal'!$E$113:$E$122)*(E$1&lt;='Gastos com Pessoal'!$F$113:$F$122)*INDIRECT(CONCATENATE("'Encargos e Benefícios'!",$BW47)))
+SUM((E$1&gt;='Gastos com Pessoal'!$E$7:$E$106)*(E$1&lt;='Gastos com Pessoal'!$F$7:$F$106)*(IF('Gastos com Pessoal'!$G$7:$G$106&lt;=E$1,1,0))*INDIRECT(CONCATENATE("'Gastos com Pessoal'!",$BX47)))
+SUM((E$1&gt;='Gastos com Pessoal'!$E$113:$E$122)*(E$1&lt;='Gastos com Pessoal'!$F$113:$F$122)*(IF('Gastos com Pessoal'!$G$113:$G$122&lt;=E$1,1,0))*INDIRECT(CONCATENATE("'Gastos com Pessoal'!",$BY47)))
+SUM((E$1&gt;='Gastos com Pessoal'!$E$7:$E$106)*(E$1&lt;='Gastos com Pessoal'!$F$7:$F$106)*(IF('Gastos com Pessoal'!$L$7:$L$106&lt;=E$1,1,0))*INDIRECT(CONCATENATE("'Gastos com Pessoal'!",$BZ47)))
+SUM((E$1&gt;='Gastos com Pessoal'!$E$113:$E$122)*(E$1&lt;='Gastos com Pessoal'!$F$113:$F$122)*(IF('Gastos com Pessoal'!$L$113:$L$122&lt;=E$1,1,0))*INDIRECT(CONCATENATE("'Gastos com Pessoal'!",$CA47)))
+SUM((E$1&gt;='Gastos com Pessoal'!$E$7:$E$106)*(E$1&lt;='Gastos com Pessoal'!$F$7:$F$106)*(IF('Gastos com Pessoal'!$Q$7:$Q$106&lt;=E$1,1,0))*INDIRECT(CONCATENATE("'Gastos com Pessoal'!",$CB47)))
+SUM((E$1&gt;='Gastos com Pessoal'!$E$113:$E$122)*(E$1&lt;='Gastos com Pessoal'!$F$113:$F$122)*(IF('Gastos com Pessoal'!$Q$113:$Q$122&lt;=E$1,1,0))*INDIRECT(CONCATENATE("'Gastos com Pessoal'!",$CC47)))
+SUM((E$1&gt;='Gastos com Pessoal'!$E$7:$E$106)*(E$1&lt;='Gastos com Pessoal'!$F$7:$F$106)*(IF('Gastos com Pessoal'!$V$7:$V$106&lt;=E$1,1,0))*INDIRECT(CONCATENATE("'Gastos com Pessoal'!",$CD47)))
+SUM((E$1&gt;='Gastos com Pessoal'!$E$113:$E$122)*(E$1&lt;='Gastos com Pessoal'!$F$113:$F$122)*(IF('Gastos com Pessoal'!$V$113:$V$122&lt;=E$1,1,0))*INDIRECT(CONCATENATE("'Gastos com Pessoal'!",$CE47)))
+SUM((E$1&gt;='Gastos com Pessoal'!$E$7:$E$106)*(E$1&lt;='Gastos com Pessoal'!$F$7:$F$106)*(IF('Gastos com Pessoal'!$AA$7:$AA$106&lt;=E$1,1,0))*INDIRECT(CONCATENATE("'Gastos com Pessoal'!",$CF47)))
+SUM((E$1&gt;='Gastos com Pessoal'!$E$113:$E$122)*(E$1&lt;='Gastos com Pessoal'!$F$113:$F$122)*(IF('Gastos com Pessoal'!$AA$113:$AA$122&lt;=E$1,1,0))*INDIRECT(CONCATENATE("'Gastos com Pessoal'!",$CG47)))</f>
        <v>830</v>
      </c>
      <c r="F47" s="147">
        <f t="array" aca="1" ref="F47" ca="1">SUM((F$1&gt;='Gastos com Pessoal'!$E$7:$E$106)*(F$1&lt;='Gastos com Pessoal'!$F$7:$F$106)*INDIRECT(CONCATENATE("'Encargos e Benefícios'!",$BV47)))
+SUM((F$1&gt;='Gastos com Pessoal'!$E$113:$E$122)*(F$1&lt;='Gastos com Pessoal'!$F$113:$F$122)*INDIRECT(CONCATENATE("'Encargos e Benefícios'!",$BW47)))
+SUM((F$1&gt;='Gastos com Pessoal'!$E$7:$E$106)*(F$1&lt;='Gastos com Pessoal'!$F$7:$F$106)*(IF('Gastos com Pessoal'!$G$7:$G$106&lt;=F$1,1,0))*INDIRECT(CONCATENATE("'Gastos com Pessoal'!",$BX47)))
+SUM((F$1&gt;='Gastos com Pessoal'!$E$113:$E$122)*(F$1&lt;='Gastos com Pessoal'!$F$113:$F$122)*(IF('Gastos com Pessoal'!$G$113:$G$122&lt;=F$1,1,0))*INDIRECT(CONCATENATE("'Gastos com Pessoal'!",$BY47)))
+SUM((F$1&gt;='Gastos com Pessoal'!$E$7:$E$106)*(F$1&lt;='Gastos com Pessoal'!$F$7:$F$106)*(IF('Gastos com Pessoal'!$L$7:$L$106&lt;=F$1,1,0))*INDIRECT(CONCATENATE("'Gastos com Pessoal'!",$BZ47)))
+SUM((F$1&gt;='Gastos com Pessoal'!$E$113:$E$122)*(F$1&lt;='Gastos com Pessoal'!$F$113:$F$122)*(IF('Gastos com Pessoal'!$L$113:$L$122&lt;=F$1,1,0))*INDIRECT(CONCATENATE("'Gastos com Pessoal'!",$CA47)))
+SUM((F$1&gt;='Gastos com Pessoal'!$E$7:$E$106)*(F$1&lt;='Gastos com Pessoal'!$F$7:$F$106)*(IF('Gastos com Pessoal'!$Q$7:$Q$106&lt;=F$1,1,0))*INDIRECT(CONCATENATE("'Gastos com Pessoal'!",$CB47)))
+SUM((F$1&gt;='Gastos com Pessoal'!$E$113:$E$122)*(F$1&lt;='Gastos com Pessoal'!$F$113:$F$122)*(IF('Gastos com Pessoal'!$Q$113:$Q$122&lt;=F$1,1,0))*INDIRECT(CONCATENATE("'Gastos com Pessoal'!",$CC47)))
+SUM((F$1&gt;='Gastos com Pessoal'!$E$7:$E$106)*(F$1&lt;='Gastos com Pessoal'!$F$7:$F$106)*(IF('Gastos com Pessoal'!$V$7:$V$106&lt;=F$1,1,0))*INDIRECT(CONCATENATE("'Gastos com Pessoal'!",$CD47)))
+SUM((F$1&gt;='Gastos com Pessoal'!$E$113:$E$122)*(F$1&lt;='Gastos com Pessoal'!$F$113:$F$122)*(IF('Gastos com Pessoal'!$V$113:$V$122&lt;=F$1,1,0))*INDIRECT(CONCATENATE("'Gastos com Pessoal'!",$CE47)))
+SUM((F$1&gt;='Gastos com Pessoal'!$E$7:$E$106)*(F$1&lt;='Gastos com Pessoal'!$F$7:$F$106)*(IF('Gastos com Pessoal'!$AA$7:$AA$106&lt;=F$1,1,0))*INDIRECT(CONCATENATE("'Gastos com Pessoal'!",$CF47)))
+SUM((F$1&gt;='Gastos com Pessoal'!$E$113:$E$122)*(F$1&lt;='Gastos com Pessoal'!$F$113:$F$122)*(IF('Gastos com Pessoal'!$AA$113:$AA$122&lt;=F$1,1,0))*INDIRECT(CONCATENATE("'Gastos com Pessoal'!",$CG47)))</f>
        <v>1330</v>
      </c>
      <c r="G47" s="147">
        <f t="array" aca="1" ref="G47" ca="1">SUM((G$1&gt;='Gastos com Pessoal'!$E$7:$E$106)*(G$1&lt;='Gastos com Pessoal'!$F$7:$F$106)*INDIRECT(CONCATENATE("'Encargos e Benefícios'!",$BV47)))
+SUM((G$1&gt;='Gastos com Pessoal'!$E$113:$E$122)*(G$1&lt;='Gastos com Pessoal'!$F$113:$F$122)*INDIRECT(CONCATENATE("'Encargos e Benefícios'!",$BW47)))
+SUM((G$1&gt;='Gastos com Pessoal'!$E$7:$E$106)*(G$1&lt;='Gastos com Pessoal'!$F$7:$F$106)*(IF('Gastos com Pessoal'!$G$7:$G$106&lt;=G$1,1,0))*INDIRECT(CONCATENATE("'Gastos com Pessoal'!",$BX47)))
+SUM((G$1&gt;='Gastos com Pessoal'!$E$113:$E$122)*(G$1&lt;='Gastos com Pessoal'!$F$113:$F$122)*(IF('Gastos com Pessoal'!$G$113:$G$122&lt;=G$1,1,0))*INDIRECT(CONCATENATE("'Gastos com Pessoal'!",$BY47)))
+SUM((G$1&gt;='Gastos com Pessoal'!$E$7:$E$106)*(G$1&lt;='Gastos com Pessoal'!$F$7:$F$106)*(IF('Gastos com Pessoal'!$L$7:$L$106&lt;=G$1,1,0))*INDIRECT(CONCATENATE("'Gastos com Pessoal'!",$BZ47)))
+SUM((G$1&gt;='Gastos com Pessoal'!$E$113:$E$122)*(G$1&lt;='Gastos com Pessoal'!$F$113:$F$122)*(IF('Gastos com Pessoal'!$L$113:$L$122&lt;=G$1,1,0))*INDIRECT(CONCATENATE("'Gastos com Pessoal'!",$CA47)))
+SUM((G$1&gt;='Gastos com Pessoal'!$E$7:$E$106)*(G$1&lt;='Gastos com Pessoal'!$F$7:$F$106)*(IF('Gastos com Pessoal'!$Q$7:$Q$106&lt;=G$1,1,0))*INDIRECT(CONCATENATE("'Gastos com Pessoal'!",$CB47)))
+SUM((G$1&gt;='Gastos com Pessoal'!$E$113:$E$122)*(G$1&lt;='Gastos com Pessoal'!$F$113:$F$122)*(IF('Gastos com Pessoal'!$Q$113:$Q$122&lt;=G$1,1,0))*INDIRECT(CONCATENATE("'Gastos com Pessoal'!",$CC47)))
+SUM((G$1&gt;='Gastos com Pessoal'!$E$7:$E$106)*(G$1&lt;='Gastos com Pessoal'!$F$7:$F$106)*(IF('Gastos com Pessoal'!$V$7:$V$106&lt;=G$1,1,0))*INDIRECT(CONCATENATE("'Gastos com Pessoal'!",$CD47)))
+SUM((G$1&gt;='Gastos com Pessoal'!$E$113:$E$122)*(G$1&lt;='Gastos com Pessoal'!$F$113:$F$122)*(IF('Gastos com Pessoal'!$V$113:$V$122&lt;=G$1,1,0))*INDIRECT(CONCATENATE("'Gastos com Pessoal'!",$CE47)))
+SUM((G$1&gt;='Gastos com Pessoal'!$E$7:$E$106)*(G$1&lt;='Gastos com Pessoal'!$F$7:$F$106)*(IF('Gastos com Pessoal'!$AA$7:$AA$106&lt;=G$1,1,0))*INDIRECT(CONCATENATE("'Gastos com Pessoal'!",$CF47)))
+SUM((G$1&gt;='Gastos com Pessoal'!$E$113:$E$122)*(G$1&lt;='Gastos com Pessoal'!$F$113:$F$122)*(IF('Gastos com Pessoal'!$AA$113:$AA$122&lt;=G$1,1,0))*INDIRECT(CONCATENATE("'Gastos com Pessoal'!",$CG47)))</f>
        <v>1330</v>
      </c>
      <c r="H47" s="147">
        <f t="array" aca="1" ref="H47" ca="1">SUM((H$1&gt;='Gastos com Pessoal'!$E$7:$E$106)*(H$1&lt;='Gastos com Pessoal'!$F$7:$F$106)*INDIRECT(CONCATENATE("'Encargos e Benefícios'!",$BV47)))
+SUM((H$1&gt;='Gastos com Pessoal'!$E$113:$E$122)*(H$1&lt;='Gastos com Pessoal'!$F$113:$F$122)*INDIRECT(CONCATENATE("'Encargos e Benefícios'!",$BW47)))
+SUM((H$1&gt;='Gastos com Pessoal'!$E$7:$E$106)*(H$1&lt;='Gastos com Pessoal'!$F$7:$F$106)*(IF('Gastos com Pessoal'!$G$7:$G$106&lt;=H$1,1,0))*INDIRECT(CONCATENATE("'Gastos com Pessoal'!",$BX47)))
+SUM((H$1&gt;='Gastos com Pessoal'!$E$113:$E$122)*(H$1&lt;='Gastos com Pessoal'!$F$113:$F$122)*(IF('Gastos com Pessoal'!$G$113:$G$122&lt;=H$1,1,0))*INDIRECT(CONCATENATE("'Gastos com Pessoal'!",$BY47)))
+SUM((H$1&gt;='Gastos com Pessoal'!$E$7:$E$106)*(H$1&lt;='Gastos com Pessoal'!$F$7:$F$106)*(IF('Gastos com Pessoal'!$L$7:$L$106&lt;=H$1,1,0))*INDIRECT(CONCATENATE("'Gastos com Pessoal'!",$BZ47)))
+SUM((H$1&gt;='Gastos com Pessoal'!$E$113:$E$122)*(H$1&lt;='Gastos com Pessoal'!$F$113:$F$122)*(IF('Gastos com Pessoal'!$L$113:$L$122&lt;=H$1,1,0))*INDIRECT(CONCATENATE("'Gastos com Pessoal'!",$CA47)))
+SUM((H$1&gt;='Gastos com Pessoal'!$E$7:$E$106)*(H$1&lt;='Gastos com Pessoal'!$F$7:$F$106)*(IF('Gastos com Pessoal'!$Q$7:$Q$106&lt;=H$1,1,0))*INDIRECT(CONCATENATE("'Gastos com Pessoal'!",$CB47)))
+SUM((H$1&gt;='Gastos com Pessoal'!$E$113:$E$122)*(H$1&lt;='Gastos com Pessoal'!$F$113:$F$122)*(IF('Gastos com Pessoal'!$Q$113:$Q$122&lt;=H$1,1,0))*INDIRECT(CONCATENATE("'Gastos com Pessoal'!",$CC47)))
+SUM((H$1&gt;='Gastos com Pessoal'!$E$7:$E$106)*(H$1&lt;='Gastos com Pessoal'!$F$7:$F$106)*(IF('Gastos com Pessoal'!$V$7:$V$106&lt;=H$1,1,0))*INDIRECT(CONCATENATE("'Gastos com Pessoal'!",$CD47)))
+SUM((H$1&gt;='Gastos com Pessoal'!$E$113:$E$122)*(H$1&lt;='Gastos com Pessoal'!$F$113:$F$122)*(IF('Gastos com Pessoal'!$V$113:$V$122&lt;=H$1,1,0))*INDIRECT(CONCATENATE("'Gastos com Pessoal'!",$CE47)))
+SUM((H$1&gt;='Gastos com Pessoal'!$E$7:$E$106)*(H$1&lt;='Gastos com Pessoal'!$F$7:$F$106)*(IF('Gastos com Pessoal'!$AA$7:$AA$106&lt;=H$1,1,0))*INDIRECT(CONCATENATE("'Gastos com Pessoal'!",$CF47)))
+SUM((H$1&gt;='Gastos com Pessoal'!$E$113:$E$122)*(H$1&lt;='Gastos com Pessoal'!$F$113:$F$122)*(IF('Gastos com Pessoal'!$AA$113:$AA$122&lt;=H$1,1,0))*INDIRECT(CONCATENATE("'Gastos com Pessoal'!",$CG47)))</f>
        <v>1930</v>
      </c>
      <c r="I47" s="147">
        <f t="array" aca="1" ref="I47" ca="1">SUM((I$1&gt;='Gastos com Pessoal'!$E$7:$E$106)*(I$1&lt;='Gastos com Pessoal'!$F$7:$F$106)*INDIRECT(CONCATENATE("'Encargos e Benefícios'!",$BV47)))
+SUM((I$1&gt;='Gastos com Pessoal'!$E$113:$E$122)*(I$1&lt;='Gastos com Pessoal'!$F$113:$F$122)*INDIRECT(CONCATENATE("'Encargos e Benefícios'!",$BW47)))
+SUM((I$1&gt;='Gastos com Pessoal'!$E$7:$E$106)*(I$1&lt;='Gastos com Pessoal'!$F$7:$F$106)*(IF('Gastos com Pessoal'!$G$7:$G$106&lt;=I$1,1,0))*INDIRECT(CONCATENATE("'Gastos com Pessoal'!",$BX47)))
+SUM((I$1&gt;='Gastos com Pessoal'!$E$113:$E$122)*(I$1&lt;='Gastos com Pessoal'!$F$113:$F$122)*(IF('Gastos com Pessoal'!$G$113:$G$122&lt;=I$1,1,0))*INDIRECT(CONCATENATE("'Gastos com Pessoal'!",$BY47)))
+SUM((I$1&gt;='Gastos com Pessoal'!$E$7:$E$106)*(I$1&lt;='Gastos com Pessoal'!$F$7:$F$106)*(IF('Gastos com Pessoal'!$L$7:$L$106&lt;=I$1,1,0))*INDIRECT(CONCATENATE("'Gastos com Pessoal'!",$BZ47)))
+SUM((I$1&gt;='Gastos com Pessoal'!$E$113:$E$122)*(I$1&lt;='Gastos com Pessoal'!$F$113:$F$122)*(IF('Gastos com Pessoal'!$L$113:$L$122&lt;=I$1,1,0))*INDIRECT(CONCATENATE("'Gastos com Pessoal'!",$CA47)))
+SUM((I$1&gt;='Gastos com Pessoal'!$E$7:$E$106)*(I$1&lt;='Gastos com Pessoal'!$F$7:$F$106)*(IF('Gastos com Pessoal'!$Q$7:$Q$106&lt;=I$1,1,0))*INDIRECT(CONCATENATE("'Gastos com Pessoal'!",$CB47)))
+SUM((I$1&gt;='Gastos com Pessoal'!$E$113:$E$122)*(I$1&lt;='Gastos com Pessoal'!$F$113:$F$122)*(IF('Gastos com Pessoal'!$Q$113:$Q$122&lt;=I$1,1,0))*INDIRECT(CONCATENATE("'Gastos com Pessoal'!",$CC47)))
+SUM((I$1&gt;='Gastos com Pessoal'!$E$7:$E$106)*(I$1&lt;='Gastos com Pessoal'!$F$7:$F$106)*(IF('Gastos com Pessoal'!$V$7:$V$106&lt;=I$1,1,0))*INDIRECT(CONCATENATE("'Gastos com Pessoal'!",$CD47)))
+SUM((I$1&gt;='Gastos com Pessoal'!$E$113:$E$122)*(I$1&lt;='Gastos com Pessoal'!$F$113:$F$122)*(IF('Gastos com Pessoal'!$V$113:$V$122&lt;=I$1,1,0))*INDIRECT(CONCATENATE("'Gastos com Pessoal'!",$CE47)))
+SUM((I$1&gt;='Gastos com Pessoal'!$E$7:$E$106)*(I$1&lt;='Gastos com Pessoal'!$F$7:$F$106)*(IF('Gastos com Pessoal'!$AA$7:$AA$106&lt;=I$1,1,0))*INDIRECT(CONCATENATE("'Gastos com Pessoal'!",$CF47)))
+SUM((I$1&gt;='Gastos com Pessoal'!$E$113:$E$122)*(I$1&lt;='Gastos com Pessoal'!$F$113:$F$122)*(IF('Gastos com Pessoal'!$AA$113:$AA$122&lt;=I$1,1,0))*INDIRECT(CONCATENATE("'Gastos com Pessoal'!",$CG47)))</f>
        <v>1930</v>
      </c>
      <c r="J47" s="147">
        <f t="array" aca="1" ref="J47" ca="1">SUM((J$1&gt;='Gastos com Pessoal'!$E$7:$E$106)*(J$1&lt;='Gastos com Pessoal'!$F$7:$F$106)*INDIRECT(CONCATENATE("'Encargos e Benefícios'!",$BV47)))
+SUM((J$1&gt;='Gastos com Pessoal'!$E$113:$E$122)*(J$1&lt;='Gastos com Pessoal'!$F$113:$F$122)*INDIRECT(CONCATENATE("'Encargos e Benefícios'!",$BW47)))
+SUM((J$1&gt;='Gastos com Pessoal'!$E$7:$E$106)*(J$1&lt;='Gastos com Pessoal'!$F$7:$F$106)*(IF('Gastos com Pessoal'!$G$7:$G$106&lt;=J$1,1,0))*INDIRECT(CONCATENATE("'Gastos com Pessoal'!",$BX47)))
+SUM((J$1&gt;='Gastos com Pessoal'!$E$113:$E$122)*(J$1&lt;='Gastos com Pessoal'!$F$113:$F$122)*(IF('Gastos com Pessoal'!$G$113:$G$122&lt;=J$1,1,0))*INDIRECT(CONCATENATE("'Gastos com Pessoal'!",$BY47)))
+SUM((J$1&gt;='Gastos com Pessoal'!$E$7:$E$106)*(J$1&lt;='Gastos com Pessoal'!$F$7:$F$106)*(IF('Gastos com Pessoal'!$L$7:$L$106&lt;=J$1,1,0))*INDIRECT(CONCATENATE("'Gastos com Pessoal'!",$BZ47)))
+SUM((J$1&gt;='Gastos com Pessoal'!$E$113:$E$122)*(J$1&lt;='Gastos com Pessoal'!$F$113:$F$122)*(IF('Gastos com Pessoal'!$L$113:$L$122&lt;=J$1,1,0))*INDIRECT(CONCATENATE("'Gastos com Pessoal'!",$CA47)))
+SUM((J$1&gt;='Gastos com Pessoal'!$E$7:$E$106)*(J$1&lt;='Gastos com Pessoal'!$F$7:$F$106)*(IF('Gastos com Pessoal'!$Q$7:$Q$106&lt;=J$1,1,0))*INDIRECT(CONCATENATE("'Gastos com Pessoal'!",$CB47)))
+SUM((J$1&gt;='Gastos com Pessoal'!$E$113:$E$122)*(J$1&lt;='Gastos com Pessoal'!$F$113:$F$122)*(IF('Gastos com Pessoal'!$Q$113:$Q$122&lt;=J$1,1,0))*INDIRECT(CONCATENATE("'Gastos com Pessoal'!",$CC47)))
+SUM((J$1&gt;='Gastos com Pessoal'!$E$7:$E$106)*(J$1&lt;='Gastos com Pessoal'!$F$7:$F$106)*(IF('Gastos com Pessoal'!$V$7:$V$106&lt;=J$1,1,0))*INDIRECT(CONCATENATE("'Gastos com Pessoal'!",$CD47)))
+SUM((J$1&gt;='Gastos com Pessoal'!$E$113:$E$122)*(J$1&lt;='Gastos com Pessoal'!$F$113:$F$122)*(IF('Gastos com Pessoal'!$V$113:$V$122&lt;=J$1,1,0))*INDIRECT(CONCATENATE("'Gastos com Pessoal'!",$CE47)))
+SUM((J$1&gt;='Gastos com Pessoal'!$E$7:$E$106)*(J$1&lt;='Gastos com Pessoal'!$F$7:$F$106)*(IF('Gastos com Pessoal'!$AA$7:$AA$106&lt;=J$1,1,0))*INDIRECT(CONCATENATE("'Gastos com Pessoal'!",$CF47)))
+SUM((J$1&gt;='Gastos com Pessoal'!$E$113:$E$122)*(J$1&lt;='Gastos com Pessoal'!$F$113:$F$122)*(IF('Gastos com Pessoal'!$AA$113:$AA$122&lt;=J$1,1,0))*INDIRECT(CONCATENATE("'Gastos com Pessoal'!",$CG47)))</f>
        <v>2338</v>
      </c>
      <c r="K47" s="147">
        <f t="array" aca="1" ref="K47" ca="1">SUM((K$1&gt;='Gastos com Pessoal'!$E$7:$E$106)*(K$1&lt;='Gastos com Pessoal'!$F$7:$F$106)*INDIRECT(CONCATENATE("'Encargos e Benefícios'!",$BV47)))
+SUM((K$1&gt;='Gastos com Pessoal'!$E$113:$E$122)*(K$1&lt;='Gastos com Pessoal'!$F$113:$F$122)*INDIRECT(CONCATENATE("'Encargos e Benefícios'!",$BW47)))
+SUM((K$1&gt;='Gastos com Pessoal'!$E$7:$E$106)*(K$1&lt;='Gastos com Pessoal'!$F$7:$F$106)*(IF('Gastos com Pessoal'!$G$7:$G$106&lt;=K$1,1,0))*INDIRECT(CONCATENATE("'Gastos com Pessoal'!",$BX47)))
+SUM((K$1&gt;='Gastos com Pessoal'!$E$113:$E$122)*(K$1&lt;='Gastos com Pessoal'!$F$113:$F$122)*(IF('Gastos com Pessoal'!$G$113:$G$122&lt;=K$1,1,0))*INDIRECT(CONCATENATE("'Gastos com Pessoal'!",$BY47)))
+SUM((K$1&gt;='Gastos com Pessoal'!$E$7:$E$106)*(K$1&lt;='Gastos com Pessoal'!$F$7:$F$106)*(IF('Gastos com Pessoal'!$L$7:$L$106&lt;=K$1,1,0))*INDIRECT(CONCATENATE("'Gastos com Pessoal'!",$BZ47)))
+SUM((K$1&gt;='Gastos com Pessoal'!$E$113:$E$122)*(K$1&lt;='Gastos com Pessoal'!$F$113:$F$122)*(IF('Gastos com Pessoal'!$L$113:$L$122&lt;=K$1,1,0))*INDIRECT(CONCATENATE("'Gastos com Pessoal'!",$CA47)))
+SUM((K$1&gt;='Gastos com Pessoal'!$E$7:$E$106)*(K$1&lt;='Gastos com Pessoal'!$F$7:$F$106)*(IF('Gastos com Pessoal'!$Q$7:$Q$106&lt;=K$1,1,0))*INDIRECT(CONCATENATE("'Gastos com Pessoal'!",$CB47)))
+SUM((K$1&gt;='Gastos com Pessoal'!$E$113:$E$122)*(K$1&lt;='Gastos com Pessoal'!$F$113:$F$122)*(IF('Gastos com Pessoal'!$Q$113:$Q$122&lt;=K$1,1,0))*INDIRECT(CONCATENATE("'Gastos com Pessoal'!",$CC47)))
+SUM((K$1&gt;='Gastos com Pessoal'!$E$7:$E$106)*(K$1&lt;='Gastos com Pessoal'!$F$7:$F$106)*(IF('Gastos com Pessoal'!$V$7:$V$106&lt;=K$1,1,0))*INDIRECT(CONCATENATE("'Gastos com Pessoal'!",$CD47)))
+SUM((K$1&gt;='Gastos com Pessoal'!$E$113:$E$122)*(K$1&lt;='Gastos com Pessoal'!$F$113:$F$122)*(IF('Gastos com Pessoal'!$V$113:$V$122&lt;=K$1,1,0))*INDIRECT(CONCATENATE("'Gastos com Pessoal'!",$CE47)))
+SUM((K$1&gt;='Gastos com Pessoal'!$E$7:$E$106)*(K$1&lt;='Gastos com Pessoal'!$F$7:$F$106)*(IF('Gastos com Pessoal'!$AA$7:$AA$106&lt;=K$1,1,0))*INDIRECT(CONCATENATE("'Gastos com Pessoal'!",$CF47)))
+SUM((K$1&gt;='Gastos com Pessoal'!$E$113:$E$122)*(K$1&lt;='Gastos com Pessoal'!$F$113:$F$122)*(IF('Gastos com Pessoal'!$AA$113:$AA$122&lt;=K$1,1,0))*INDIRECT(CONCATENATE("'Gastos com Pessoal'!",$CG47)))</f>
        <v>2338</v>
      </c>
      <c r="L47" s="147">
        <f t="array" aca="1" ref="L47" ca="1">SUM((L$1&gt;='Gastos com Pessoal'!$E$7:$E$106)*(L$1&lt;='Gastos com Pessoal'!$F$7:$F$106)*INDIRECT(CONCATENATE("'Encargos e Benefícios'!",$BV47)))
+SUM((L$1&gt;='Gastos com Pessoal'!$E$113:$E$122)*(L$1&lt;='Gastos com Pessoal'!$F$113:$F$122)*INDIRECT(CONCATENATE("'Encargos e Benefícios'!",$BW47)))
+SUM((L$1&gt;='Gastos com Pessoal'!$E$7:$E$106)*(L$1&lt;='Gastos com Pessoal'!$F$7:$F$106)*(IF('Gastos com Pessoal'!$G$7:$G$106&lt;=L$1,1,0))*INDIRECT(CONCATENATE("'Gastos com Pessoal'!",$BX47)))
+SUM((L$1&gt;='Gastos com Pessoal'!$E$113:$E$122)*(L$1&lt;='Gastos com Pessoal'!$F$113:$F$122)*(IF('Gastos com Pessoal'!$G$113:$G$122&lt;=L$1,1,0))*INDIRECT(CONCATENATE("'Gastos com Pessoal'!",$BY47)))
+SUM((L$1&gt;='Gastos com Pessoal'!$E$7:$E$106)*(L$1&lt;='Gastos com Pessoal'!$F$7:$F$106)*(IF('Gastos com Pessoal'!$L$7:$L$106&lt;=L$1,1,0))*INDIRECT(CONCATENATE("'Gastos com Pessoal'!",$BZ47)))
+SUM((L$1&gt;='Gastos com Pessoal'!$E$113:$E$122)*(L$1&lt;='Gastos com Pessoal'!$F$113:$F$122)*(IF('Gastos com Pessoal'!$L$113:$L$122&lt;=L$1,1,0))*INDIRECT(CONCATENATE("'Gastos com Pessoal'!",$CA47)))
+SUM((L$1&gt;='Gastos com Pessoal'!$E$7:$E$106)*(L$1&lt;='Gastos com Pessoal'!$F$7:$F$106)*(IF('Gastos com Pessoal'!$Q$7:$Q$106&lt;=L$1,1,0))*INDIRECT(CONCATENATE("'Gastos com Pessoal'!",$CB47)))
+SUM((L$1&gt;='Gastos com Pessoal'!$E$113:$E$122)*(L$1&lt;='Gastos com Pessoal'!$F$113:$F$122)*(IF('Gastos com Pessoal'!$Q$113:$Q$122&lt;=L$1,1,0))*INDIRECT(CONCATENATE("'Gastos com Pessoal'!",$CC47)))
+SUM((L$1&gt;='Gastos com Pessoal'!$E$7:$E$106)*(L$1&lt;='Gastos com Pessoal'!$F$7:$F$106)*(IF('Gastos com Pessoal'!$V$7:$V$106&lt;=L$1,1,0))*INDIRECT(CONCATENATE("'Gastos com Pessoal'!",$CD47)))
+SUM((L$1&gt;='Gastos com Pessoal'!$E$113:$E$122)*(L$1&lt;='Gastos com Pessoal'!$F$113:$F$122)*(IF('Gastos com Pessoal'!$V$113:$V$122&lt;=L$1,1,0))*INDIRECT(CONCATENATE("'Gastos com Pessoal'!",$CE47)))
+SUM((L$1&gt;='Gastos com Pessoal'!$E$7:$E$106)*(L$1&lt;='Gastos com Pessoal'!$F$7:$F$106)*(IF('Gastos com Pessoal'!$AA$7:$AA$106&lt;=L$1,1,0))*INDIRECT(CONCATENATE("'Gastos com Pessoal'!",$CF47)))
+SUM((L$1&gt;='Gastos com Pessoal'!$E$113:$E$122)*(L$1&lt;='Gastos com Pessoal'!$F$113:$F$122)*(IF('Gastos com Pessoal'!$AA$113:$AA$122&lt;=L$1,1,0))*INDIRECT(CONCATENATE("'Gastos com Pessoal'!",$CG47)))</f>
        <v>2338</v>
      </c>
      <c r="M47" s="147">
        <f t="array" aca="1" ref="M47" ca="1">SUM((M$1&gt;='Gastos com Pessoal'!$E$7:$E$106)*(M$1&lt;='Gastos com Pessoal'!$F$7:$F$106)*INDIRECT(CONCATENATE("'Encargos e Benefícios'!",$BV47)))
+SUM((M$1&gt;='Gastos com Pessoal'!$E$113:$E$122)*(M$1&lt;='Gastos com Pessoal'!$F$113:$F$122)*INDIRECT(CONCATENATE("'Encargos e Benefícios'!",$BW47)))
+SUM((M$1&gt;='Gastos com Pessoal'!$E$7:$E$106)*(M$1&lt;='Gastos com Pessoal'!$F$7:$F$106)*(IF('Gastos com Pessoal'!$G$7:$G$106&lt;=M$1,1,0))*INDIRECT(CONCATENATE("'Gastos com Pessoal'!",$BX47)))
+SUM((M$1&gt;='Gastos com Pessoal'!$E$113:$E$122)*(M$1&lt;='Gastos com Pessoal'!$F$113:$F$122)*(IF('Gastos com Pessoal'!$G$113:$G$122&lt;=M$1,1,0))*INDIRECT(CONCATENATE("'Gastos com Pessoal'!",$BY47)))
+SUM((M$1&gt;='Gastos com Pessoal'!$E$7:$E$106)*(M$1&lt;='Gastos com Pessoal'!$F$7:$F$106)*(IF('Gastos com Pessoal'!$L$7:$L$106&lt;=M$1,1,0))*INDIRECT(CONCATENATE("'Gastos com Pessoal'!",$BZ47)))
+SUM((M$1&gt;='Gastos com Pessoal'!$E$113:$E$122)*(M$1&lt;='Gastos com Pessoal'!$F$113:$F$122)*(IF('Gastos com Pessoal'!$L$113:$L$122&lt;=M$1,1,0))*INDIRECT(CONCATENATE("'Gastos com Pessoal'!",$CA47)))
+SUM((M$1&gt;='Gastos com Pessoal'!$E$7:$E$106)*(M$1&lt;='Gastos com Pessoal'!$F$7:$F$106)*(IF('Gastos com Pessoal'!$Q$7:$Q$106&lt;=M$1,1,0))*INDIRECT(CONCATENATE("'Gastos com Pessoal'!",$CB47)))
+SUM((M$1&gt;='Gastos com Pessoal'!$E$113:$E$122)*(M$1&lt;='Gastos com Pessoal'!$F$113:$F$122)*(IF('Gastos com Pessoal'!$Q$113:$Q$122&lt;=M$1,1,0))*INDIRECT(CONCATENATE("'Gastos com Pessoal'!",$CC47)))
+SUM((M$1&gt;='Gastos com Pessoal'!$E$7:$E$106)*(M$1&lt;='Gastos com Pessoal'!$F$7:$F$106)*(IF('Gastos com Pessoal'!$V$7:$V$106&lt;=M$1,1,0))*INDIRECT(CONCATENATE("'Gastos com Pessoal'!",$CD47)))
+SUM((M$1&gt;='Gastos com Pessoal'!$E$113:$E$122)*(M$1&lt;='Gastos com Pessoal'!$F$113:$F$122)*(IF('Gastos com Pessoal'!$V$113:$V$122&lt;=M$1,1,0))*INDIRECT(CONCATENATE("'Gastos com Pessoal'!",$CE47)))
+SUM((M$1&gt;='Gastos com Pessoal'!$E$7:$E$106)*(M$1&lt;='Gastos com Pessoal'!$F$7:$F$106)*(IF('Gastos com Pessoal'!$AA$7:$AA$106&lt;=M$1,1,0))*INDIRECT(CONCATENATE("'Gastos com Pessoal'!",$CF47)))
+SUM((M$1&gt;='Gastos com Pessoal'!$E$113:$E$122)*(M$1&lt;='Gastos com Pessoal'!$F$113:$F$122)*(IF('Gastos com Pessoal'!$AA$113:$AA$122&lt;=M$1,1,0))*INDIRECT(CONCATENATE("'Gastos com Pessoal'!",$CG47)))</f>
        <v>2338</v>
      </c>
      <c r="N47" s="147">
        <f t="array" aca="1" ref="N47" ca="1">SUM((N$1&gt;='Gastos com Pessoal'!$E$7:$E$106)*(N$1&lt;='Gastos com Pessoal'!$F$7:$F$106)*INDIRECT(CONCATENATE("'Encargos e Benefícios'!",$BV47)))
+SUM((N$1&gt;='Gastos com Pessoal'!$E$113:$E$122)*(N$1&lt;='Gastos com Pessoal'!$F$113:$F$122)*INDIRECT(CONCATENATE("'Encargos e Benefícios'!",$BW47)))
+SUM((N$1&gt;='Gastos com Pessoal'!$E$7:$E$106)*(N$1&lt;='Gastos com Pessoal'!$F$7:$F$106)*(IF('Gastos com Pessoal'!$G$7:$G$106&lt;=N$1,1,0))*INDIRECT(CONCATENATE("'Gastos com Pessoal'!",$BX47)))
+SUM((N$1&gt;='Gastos com Pessoal'!$E$113:$E$122)*(N$1&lt;='Gastos com Pessoal'!$F$113:$F$122)*(IF('Gastos com Pessoal'!$G$113:$G$122&lt;=N$1,1,0))*INDIRECT(CONCATENATE("'Gastos com Pessoal'!",$BY47)))
+SUM((N$1&gt;='Gastos com Pessoal'!$E$7:$E$106)*(N$1&lt;='Gastos com Pessoal'!$F$7:$F$106)*(IF('Gastos com Pessoal'!$L$7:$L$106&lt;=N$1,1,0))*INDIRECT(CONCATENATE("'Gastos com Pessoal'!",$BZ47)))
+SUM((N$1&gt;='Gastos com Pessoal'!$E$113:$E$122)*(N$1&lt;='Gastos com Pessoal'!$F$113:$F$122)*(IF('Gastos com Pessoal'!$L$113:$L$122&lt;=N$1,1,0))*INDIRECT(CONCATENATE("'Gastos com Pessoal'!",$CA47)))
+SUM((N$1&gt;='Gastos com Pessoal'!$E$7:$E$106)*(N$1&lt;='Gastos com Pessoal'!$F$7:$F$106)*(IF('Gastos com Pessoal'!$Q$7:$Q$106&lt;=N$1,1,0))*INDIRECT(CONCATENATE("'Gastos com Pessoal'!",$CB47)))
+SUM((N$1&gt;='Gastos com Pessoal'!$E$113:$E$122)*(N$1&lt;='Gastos com Pessoal'!$F$113:$F$122)*(IF('Gastos com Pessoal'!$Q$113:$Q$122&lt;=N$1,1,0))*INDIRECT(CONCATENATE("'Gastos com Pessoal'!",$CC47)))
+SUM((N$1&gt;='Gastos com Pessoal'!$E$7:$E$106)*(N$1&lt;='Gastos com Pessoal'!$F$7:$F$106)*(IF('Gastos com Pessoal'!$V$7:$V$106&lt;=N$1,1,0))*INDIRECT(CONCATENATE("'Gastos com Pessoal'!",$CD47)))
+SUM((N$1&gt;='Gastos com Pessoal'!$E$113:$E$122)*(N$1&lt;='Gastos com Pessoal'!$F$113:$F$122)*(IF('Gastos com Pessoal'!$V$113:$V$122&lt;=N$1,1,0))*INDIRECT(CONCATENATE("'Gastos com Pessoal'!",$CE47)))
+SUM((N$1&gt;='Gastos com Pessoal'!$E$7:$E$106)*(N$1&lt;='Gastos com Pessoal'!$F$7:$F$106)*(IF('Gastos com Pessoal'!$AA$7:$AA$106&lt;=N$1,1,0))*INDIRECT(CONCATENATE("'Gastos com Pessoal'!",$CF47)))
+SUM((N$1&gt;='Gastos com Pessoal'!$E$113:$E$122)*(N$1&lt;='Gastos com Pessoal'!$F$113:$F$122)*(IF('Gastos com Pessoal'!$AA$113:$AA$122&lt;=N$1,1,0))*INDIRECT(CONCATENATE("'Gastos com Pessoal'!",$CG47)))</f>
        <v>2338</v>
      </c>
      <c r="O47" s="147">
        <f t="array" aca="1" ref="O47" ca="1">SUM((O$1&gt;='Gastos com Pessoal'!$E$7:$E$106)*(O$1&lt;='Gastos com Pessoal'!$F$7:$F$106)*INDIRECT(CONCATENATE("'Encargos e Benefícios'!",$BV47)))
+SUM((O$1&gt;='Gastos com Pessoal'!$E$113:$E$122)*(O$1&lt;='Gastos com Pessoal'!$F$113:$F$122)*INDIRECT(CONCATENATE("'Encargos e Benefícios'!",$BW47)))
+SUM((O$1&gt;='Gastos com Pessoal'!$E$7:$E$106)*(O$1&lt;='Gastos com Pessoal'!$F$7:$F$106)*(IF('Gastos com Pessoal'!$G$7:$G$106&lt;=O$1,1,0))*INDIRECT(CONCATENATE("'Gastos com Pessoal'!",$BX47)))
+SUM((O$1&gt;='Gastos com Pessoal'!$E$113:$E$122)*(O$1&lt;='Gastos com Pessoal'!$F$113:$F$122)*(IF('Gastos com Pessoal'!$G$113:$G$122&lt;=O$1,1,0))*INDIRECT(CONCATENATE("'Gastos com Pessoal'!",$BY47)))
+SUM((O$1&gt;='Gastos com Pessoal'!$E$7:$E$106)*(O$1&lt;='Gastos com Pessoal'!$F$7:$F$106)*(IF('Gastos com Pessoal'!$L$7:$L$106&lt;=O$1,1,0))*INDIRECT(CONCATENATE("'Gastos com Pessoal'!",$BZ47)))
+SUM((O$1&gt;='Gastos com Pessoal'!$E$113:$E$122)*(O$1&lt;='Gastos com Pessoal'!$F$113:$F$122)*(IF('Gastos com Pessoal'!$L$113:$L$122&lt;=O$1,1,0))*INDIRECT(CONCATENATE("'Gastos com Pessoal'!",$CA47)))
+SUM((O$1&gt;='Gastos com Pessoal'!$E$7:$E$106)*(O$1&lt;='Gastos com Pessoal'!$F$7:$F$106)*(IF('Gastos com Pessoal'!$Q$7:$Q$106&lt;=O$1,1,0))*INDIRECT(CONCATENATE("'Gastos com Pessoal'!",$CB47)))
+SUM((O$1&gt;='Gastos com Pessoal'!$E$113:$E$122)*(O$1&lt;='Gastos com Pessoal'!$F$113:$F$122)*(IF('Gastos com Pessoal'!$Q$113:$Q$122&lt;=O$1,1,0))*INDIRECT(CONCATENATE("'Gastos com Pessoal'!",$CC47)))
+SUM((O$1&gt;='Gastos com Pessoal'!$E$7:$E$106)*(O$1&lt;='Gastos com Pessoal'!$F$7:$F$106)*(IF('Gastos com Pessoal'!$V$7:$V$106&lt;=O$1,1,0))*INDIRECT(CONCATENATE("'Gastos com Pessoal'!",$CD47)))
+SUM((O$1&gt;='Gastos com Pessoal'!$E$113:$E$122)*(O$1&lt;='Gastos com Pessoal'!$F$113:$F$122)*(IF('Gastos com Pessoal'!$V$113:$V$122&lt;=O$1,1,0))*INDIRECT(CONCATENATE("'Gastos com Pessoal'!",$CE47)))
+SUM((O$1&gt;='Gastos com Pessoal'!$E$7:$E$106)*(O$1&lt;='Gastos com Pessoal'!$F$7:$F$106)*(IF('Gastos com Pessoal'!$AA$7:$AA$106&lt;=O$1,1,0))*INDIRECT(CONCATENATE("'Gastos com Pessoal'!",$CF47)))
+SUM((O$1&gt;='Gastos com Pessoal'!$E$113:$E$122)*(O$1&lt;='Gastos com Pessoal'!$F$113:$F$122)*(IF('Gastos com Pessoal'!$AA$113:$AA$122&lt;=O$1,1,0))*INDIRECT(CONCATENATE("'Gastos com Pessoal'!",$CG47)))</f>
        <v>2338</v>
      </c>
      <c r="P47" s="147">
        <f t="array" aca="1" ref="P47" ca="1">SUM((P$1&gt;='Gastos com Pessoal'!$E$7:$E$106)*(P$1&lt;='Gastos com Pessoal'!$F$7:$F$106)*INDIRECT(CONCATENATE("'Encargos e Benefícios'!",$BV47)))
+SUM((P$1&gt;='Gastos com Pessoal'!$E$113:$E$122)*(P$1&lt;='Gastos com Pessoal'!$F$113:$F$122)*INDIRECT(CONCATENATE("'Encargos e Benefícios'!",$BW47)))
+SUM((P$1&gt;='Gastos com Pessoal'!$E$7:$E$106)*(P$1&lt;='Gastos com Pessoal'!$F$7:$F$106)*(IF('Gastos com Pessoal'!$G$7:$G$106&lt;=P$1,1,0))*INDIRECT(CONCATENATE("'Gastos com Pessoal'!",$BX47)))
+SUM((P$1&gt;='Gastos com Pessoal'!$E$113:$E$122)*(P$1&lt;='Gastos com Pessoal'!$F$113:$F$122)*(IF('Gastos com Pessoal'!$G$113:$G$122&lt;=P$1,1,0))*INDIRECT(CONCATENATE("'Gastos com Pessoal'!",$BY47)))
+SUM((P$1&gt;='Gastos com Pessoal'!$E$7:$E$106)*(P$1&lt;='Gastos com Pessoal'!$F$7:$F$106)*(IF('Gastos com Pessoal'!$L$7:$L$106&lt;=P$1,1,0))*INDIRECT(CONCATENATE("'Gastos com Pessoal'!",$BZ47)))
+SUM((P$1&gt;='Gastos com Pessoal'!$E$113:$E$122)*(P$1&lt;='Gastos com Pessoal'!$F$113:$F$122)*(IF('Gastos com Pessoal'!$L$113:$L$122&lt;=P$1,1,0))*INDIRECT(CONCATENATE("'Gastos com Pessoal'!",$CA47)))
+SUM((P$1&gt;='Gastos com Pessoal'!$E$7:$E$106)*(P$1&lt;='Gastos com Pessoal'!$F$7:$F$106)*(IF('Gastos com Pessoal'!$Q$7:$Q$106&lt;=P$1,1,0))*INDIRECT(CONCATENATE("'Gastos com Pessoal'!",$CB47)))
+SUM((P$1&gt;='Gastos com Pessoal'!$E$113:$E$122)*(P$1&lt;='Gastos com Pessoal'!$F$113:$F$122)*(IF('Gastos com Pessoal'!$Q$113:$Q$122&lt;=P$1,1,0))*INDIRECT(CONCATENATE("'Gastos com Pessoal'!",$CC47)))
+SUM((P$1&gt;='Gastos com Pessoal'!$E$7:$E$106)*(P$1&lt;='Gastos com Pessoal'!$F$7:$F$106)*(IF('Gastos com Pessoal'!$V$7:$V$106&lt;=P$1,1,0))*INDIRECT(CONCATENATE("'Gastos com Pessoal'!",$CD47)))
+SUM((P$1&gt;='Gastos com Pessoal'!$E$113:$E$122)*(P$1&lt;='Gastos com Pessoal'!$F$113:$F$122)*(IF('Gastos com Pessoal'!$V$113:$V$122&lt;=P$1,1,0))*INDIRECT(CONCATENATE("'Gastos com Pessoal'!",$CE47)))
+SUM((P$1&gt;='Gastos com Pessoal'!$E$7:$E$106)*(P$1&lt;='Gastos com Pessoal'!$F$7:$F$106)*(IF('Gastos com Pessoal'!$AA$7:$AA$106&lt;=P$1,1,0))*INDIRECT(CONCATENATE("'Gastos com Pessoal'!",$CF47)))
+SUM((P$1&gt;='Gastos com Pessoal'!$E$113:$E$122)*(P$1&lt;='Gastos com Pessoal'!$F$113:$F$122)*(IF('Gastos com Pessoal'!$AA$113:$AA$122&lt;=P$1,1,0))*INDIRECT(CONCATENATE("'Gastos com Pessoal'!",$CG47)))</f>
        <v>2338</v>
      </c>
      <c r="Q47" s="147">
        <f t="array" aca="1" ref="Q47" ca="1">SUM((Q$1&gt;='Gastos com Pessoal'!$E$7:$E$106)*(Q$1&lt;='Gastos com Pessoal'!$F$7:$F$106)*INDIRECT(CONCATENATE("'Encargos e Benefícios'!",$BV47)))
+SUM((Q$1&gt;='Gastos com Pessoal'!$E$113:$E$122)*(Q$1&lt;='Gastos com Pessoal'!$F$113:$F$122)*INDIRECT(CONCATENATE("'Encargos e Benefícios'!",$BW47)))
+SUM((Q$1&gt;='Gastos com Pessoal'!$E$7:$E$106)*(Q$1&lt;='Gastos com Pessoal'!$F$7:$F$106)*(IF('Gastos com Pessoal'!$G$7:$G$106&lt;=Q$1,1,0))*INDIRECT(CONCATENATE("'Gastos com Pessoal'!",$BX47)))
+SUM((Q$1&gt;='Gastos com Pessoal'!$E$113:$E$122)*(Q$1&lt;='Gastos com Pessoal'!$F$113:$F$122)*(IF('Gastos com Pessoal'!$G$113:$G$122&lt;=Q$1,1,0))*INDIRECT(CONCATENATE("'Gastos com Pessoal'!",$BY47)))
+SUM((Q$1&gt;='Gastos com Pessoal'!$E$7:$E$106)*(Q$1&lt;='Gastos com Pessoal'!$F$7:$F$106)*(IF('Gastos com Pessoal'!$L$7:$L$106&lt;=Q$1,1,0))*INDIRECT(CONCATENATE("'Gastos com Pessoal'!",$BZ47)))
+SUM((Q$1&gt;='Gastos com Pessoal'!$E$113:$E$122)*(Q$1&lt;='Gastos com Pessoal'!$F$113:$F$122)*(IF('Gastos com Pessoal'!$L$113:$L$122&lt;=Q$1,1,0))*INDIRECT(CONCATENATE("'Gastos com Pessoal'!",$CA47)))
+SUM((Q$1&gt;='Gastos com Pessoal'!$E$7:$E$106)*(Q$1&lt;='Gastos com Pessoal'!$F$7:$F$106)*(IF('Gastos com Pessoal'!$Q$7:$Q$106&lt;=Q$1,1,0))*INDIRECT(CONCATENATE("'Gastos com Pessoal'!",$CB47)))
+SUM((Q$1&gt;='Gastos com Pessoal'!$E$113:$E$122)*(Q$1&lt;='Gastos com Pessoal'!$F$113:$F$122)*(IF('Gastos com Pessoal'!$Q$113:$Q$122&lt;=Q$1,1,0))*INDIRECT(CONCATENATE("'Gastos com Pessoal'!",$CC47)))
+SUM((Q$1&gt;='Gastos com Pessoal'!$E$7:$E$106)*(Q$1&lt;='Gastos com Pessoal'!$F$7:$F$106)*(IF('Gastos com Pessoal'!$V$7:$V$106&lt;=Q$1,1,0))*INDIRECT(CONCATENATE("'Gastos com Pessoal'!",$CD47)))
+SUM((Q$1&gt;='Gastos com Pessoal'!$E$113:$E$122)*(Q$1&lt;='Gastos com Pessoal'!$F$113:$F$122)*(IF('Gastos com Pessoal'!$V$113:$V$122&lt;=Q$1,1,0))*INDIRECT(CONCATENATE("'Gastos com Pessoal'!",$CE47)))
+SUM((Q$1&gt;='Gastos com Pessoal'!$E$7:$E$106)*(Q$1&lt;='Gastos com Pessoal'!$F$7:$F$106)*(IF('Gastos com Pessoal'!$AA$7:$AA$106&lt;=Q$1,1,0))*INDIRECT(CONCATENATE("'Gastos com Pessoal'!",$CF47)))
+SUM((Q$1&gt;='Gastos com Pessoal'!$E$113:$E$122)*(Q$1&lt;='Gastos com Pessoal'!$F$113:$F$122)*(IF('Gastos com Pessoal'!$AA$113:$AA$122&lt;=Q$1,1,0))*INDIRECT(CONCATENATE("'Gastos com Pessoal'!",$CG47)))</f>
        <v>2339.8000000000002</v>
      </c>
      <c r="R47" s="147">
        <f t="array" aca="1" ref="R47" ca="1">SUM((R$1&gt;='Gastos com Pessoal'!$E$7:$E$106)*(R$1&lt;='Gastos com Pessoal'!$F$7:$F$106)*INDIRECT(CONCATENATE("'Encargos e Benefícios'!",$BV47)))
+SUM((R$1&gt;='Gastos com Pessoal'!$E$113:$E$122)*(R$1&lt;='Gastos com Pessoal'!$F$113:$F$122)*INDIRECT(CONCATENATE("'Encargos e Benefícios'!",$BW47)))
+SUM((R$1&gt;='Gastos com Pessoal'!$E$7:$E$106)*(R$1&lt;='Gastos com Pessoal'!$F$7:$F$106)*(IF('Gastos com Pessoal'!$G$7:$G$106&lt;=R$1,1,0))*INDIRECT(CONCATENATE("'Gastos com Pessoal'!",$BX47)))
+SUM((R$1&gt;='Gastos com Pessoal'!$E$113:$E$122)*(R$1&lt;='Gastos com Pessoal'!$F$113:$F$122)*(IF('Gastos com Pessoal'!$G$113:$G$122&lt;=R$1,1,0))*INDIRECT(CONCATENATE("'Gastos com Pessoal'!",$BY47)))
+SUM((R$1&gt;='Gastos com Pessoal'!$E$7:$E$106)*(R$1&lt;='Gastos com Pessoal'!$F$7:$F$106)*(IF('Gastos com Pessoal'!$L$7:$L$106&lt;=R$1,1,0))*INDIRECT(CONCATENATE("'Gastos com Pessoal'!",$BZ47)))
+SUM((R$1&gt;='Gastos com Pessoal'!$E$113:$E$122)*(R$1&lt;='Gastos com Pessoal'!$F$113:$F$122)*(IF('Gastos com Pessoal'!$L$113:$L$122&lt;=R$1,1,0))*INDIRECT(CONCATENATE("'Gastos com Pessoal'!",$CA47)))
+SUM((R$1&gt;='Gastos com Pessoal'!$E$7:$E$106)*(R$1&lt;='Gastos com Pessoal'!$F$7:$F$106)*(IF('Gastos com Pessoal'!$Q$7:$Q$106&lt;=R$1,1,0))*INDIRECT(CONCATENATE("'Gastos com Pessoal'!",$CB47)))
+SUM((R$1&gt;='Gastos com Pessoal'!$E$113:$E$122)*(R$1&lt;='Gastos com Pessoal'!$F$113:$F$122)*(IF('Gastos com Pessoal'!$Q$113:$Q$122&lt;=R$1,1,0))*INDIRECT(CONCATENATE("'Gastos com Pessoal'!",$CC47)))
+SUM((R$1&gt;='Gastos com Pessoal'!$E$7:$E$106)*(R$1&lt;='Gastos com Pessoal'!$F$7:$F$106)*(IF('Gastos com Pessoal'!$V$7:$V$106&lt;=R$1,1,0))*INDIRECT(CONCATENATE("'Gastos com Pessoal'!",$CD47)))
+SUM((R$1&gt;='Gastos com Pessoal'!$E$113:$E$122)*(R$1&lt;='Gastos com Pessoal'!$F$113:$F$122)*(IF('Gastos com Pessoal'!$V$113:$V$122&lt;=R$1,1,0))*INDIRECT(CONCATENATE("'Gastos com Pessoal'!",$CE47)))
+SUM((R$1&gt;='Gastos com Pessoal'!$E$7:$E$106)*(R$1&lt;='Gastos com Pessoal'!$F$7:$F$106)*(IF('Gastos com Pessoal'!$AA$7:$AA$106&lt;=R$1,1,0))*INDIRECT(CONCATENATE("'Gastos com Pessoal'!",$CF47)))
+SUM((R$1&gt;='Gastos com Pessoal'!$E$113:$E$122)*(R$1&lt;='Gastos com Pessoal'!$F$113:$F$122)*(IF('Gastos com Pessoal'!$AA$113:$AA$122&lt;=R$1,1,0))*INDIRECT(CONCATENATE("'Gastos com Pessoal'!",$CG47)))</f>
        <v>2339.8000000000002</v>
      </c>
      <c r="S47" s="147">
        <f t="array" aca="1" ref="S47" ca="1">SUM((S$1&gt;='Gastos com Pessoal'!$E$7:$E$106)*(S$1&lt;='Gastos com Pessoal'!$F$7:$F$106)*INDIRECT(CONCATENATE("'Encargos e Benefícios'!",$BV47)))
+SUM((S$1&gt;='Gastos com Pessoal'!$E$113:$E$122)*(S$1&lt;='Gastos com Pessoal'!$F$113:$F$122)*INDIRECT(CONCATENATE("'Encargos e Benefícios'!",$BW47)))
+SUM((S$1&gt;='Gastos com Pessoal'!$E$7:$E$106)*(S$1&lt;='Gastos com Pessoal'!$F$7:$F$106)*(IF('Gastos com Pessoal'!$G$7:$G$106&lt;=S$1,1,0))*INDIRECT(CONCATENATE("'Gastos com Pessoal'!",$BX47)))
+SUM((S$1&gt;='Gastos com Pessoal'!$E$113:$E$122)*(S$1&lt;='Gastos com Pessoal'!$F$113:$F$122)*(IF('Gastos com Pessoal'!$G$113:$G$122&lt;=S$1,1,0))*INDIRECT(CONCATENATE("'Gastos com Pessoal'!",$BY47)))
+SUM((S$1&gt;='Gastos com Pessoal'!$E$7:$E$106)*(S$1&lt;='Gastos com Pessoal'!$F$7:$F$106)*(IF('Gastos com Pessoal'!$L$7:$L$106&lt;=S$1,1,0))*INDIRECT(CONCATENATE("'Gastos com Pessoal'!",$BZ47)))
+SUM((S$1&gt;='Gastos com Pessoal'!$E$113:$E$122)*(S$1&lt;='Gastos com Pessoal'!$F$113:$F$122)*(IF('Gastos com Pessoal'!$L$113:$L$122&lt;=S$1,1,0))*INDIRECT(CONCATENATE("'Gastos com Pessoal'!",$CA47)))
+SUM((S$1&gt;='Gastos com Pessoal'!$E$7:$E$106)*(S$1&lt;='Gastos com Pessoal'!$F$7:$F$106)*(IF('Gastos com Pessoal'!$Q$7:$Q$106&lt;=S$1,1,0))*INDIRECT(CONCATENATE("'Gastos com Pessoal'!",$CB47)))
+SUM((S$1&gt;='Gastos com Pessoal'!$E$113:$E$122)*(S$1&lt;='Gastos com Pessoal'!$F$113:$F$122)*(IF('Gastos com Pessoal'!$Q$113:$Q$122&lt;=S$1,1,0))*INDIRECT(CONCATENATE("'Gastos com Pessoal'!",$CC47)))
+SUM((S$1&gt;='Gastos com Pessoal'!$E$7:$E$106)*(S$1&lt;='Gastos com Pessoal'!$F$7:$F$106)*(IF('Gastos com Pessoal'!$V$7:$V$106&lt;=S$1,1,0))*INDIRECT(CONCATENATE("'Gastos com Pessoal'!",$CD47)))
+SUM((S$1&gt;='Gastos com Pessoal'!$E$113:$E$122)*(S$1&lt;='Gastos com Pessoal'!$F$113:$F$122)*(IF('Gastos com Pessoal'!$V$113:$V$122&lt;=S$1,1,0))*INDIRECT(CONCATENATE("'Gastos com Pessoal'!",$CE47)))
+SUM((S$1&gt;='Gastos com Pessoal'!$E$7:$E$106)*(S$1&lt;='Gastos com Pessoal'!$F$7:$F$106)*(IF('Gastos com Pessoal'!$AA$7:$AA$106&lt;=S$1,1,0))*INDIRECT(CONCATENATE("'Gastos com Pessoal'!",$CF47)))
+SUM((S$1&gt;='Gastos com Pessoal'!$E$113:$E$122)*(S$1&lt;='Gastos com Pessoal'!$F$113:$F$122)*(IF('Gastos com Pessoal'!$AA$113:$AA$122&lt;=S$1,1,0))*INDIRECT(CONCATENATE("'Gastos com Pessoal'!",$CG47)))</f>
        <v>2339.8000000000002</v>
      </c>
      <c r="T47" s="147">
        <f t="array" aca="1" ref="T47" ca="1">SUM((T$1&gt;='Gastos com Pessoal'!$E$7:$E$106)*(T$1&lt;='Gastos com Pessoal'!$F$7:$F$106)*INDIRECT(CONCATENATE("'Encargos e Benefícios'!",$BV47)))
+SUM((T$1&gt;='Gastos com Pessoal'!$E$113:$E$122)*(T$1&lt;='Gastos com Pessoal'!$F$113:$F$122)*INDIRECT(CONCATENATE("'Encargos e Benefícios'!",$BW47)))
+SUM((T$1&gt;='Gastos com Pessoal'!$E$7:$E$106)*(T$1&lt;='Gastos com Pessoal'!$F$7:$F$106)*(IF('Gastos com Pessoal'!$G$7:$G$106&lt;=T$1,1,0))*INDIRECT(CONCATENATE("'Gastos com Pessoal'!",$BX47)))
+SUM((T$1&gt;='Gastos com Pessoal'!$E$113:$E$122)*(T$1&lt;='Gastos com Pessoal'!$F$113:$F$122)*(IF('Gastos com Pessoal'!$G$113:$G$122&lt;=T$1,1,0))*INDIRECT(CONCATENATE("'Gastos com Pessoal'!",$BY47)))
+SUM((T$1&gt;='Gastos com Pessoal'!$E$7:$E$106)*(T$1&lt;='Gastos com Pessoal'!$F$7:$F$106)*(IF('Gastos com Pessoal'!$L$7:$L$106&lt;=T$1,1,0))*INDIRECT(CONCATENATE("'Gastos com Pessoal'!",$BZ47)))
+SUM((T$1&gt;='Gastos com Pessoal'!$E$113:$E$122)*(T$1&lt;='Gastos com Pessoal'!$F$113:$F$122)*(IF('Gastos com Pessoal'!$L$113:$L$122&lt;=T$1,1,0))*INDIRECT(CONCATENATE("'Gastos com Pessoal'!",$CA47)))
+SUM((T$1&gt;='Gastos com Pessoal'!$E$7:$E$106)*(T$1&lt;='Gastos com Pessoal'!$F$7:$F$106)*(IF('Gastos com Pessoal'!$Q$7:$Q$106&lt;=T$1,1,0))*INDIRECT(CONCATENATE("'Gastos com Pessoal'!",$CB47)))
+SUM((T$1&gt;='Gastos com Pessoal'!$E$113:$E$122)*(T$1&lt;='Gastos com Pessoal'!$F$113:$F$122)*(IF('Gastos com Pessoal'!$Q$113:$Q$122&lt;=T$1,1,0))*INDIRECT(CONCATENATE("'Gastos com Pessoal'!",$CC47)))
+SUM((T$1&gt;='Gastos com Pessoal'!$E$7:$E$106)*(T$1&lt;='Gastos com Pessoal'!$F$7:$F$106)*(IF('Gastos com Pessoal'!$V$7:$V$106&lt;=T$1,1,0))*INDIRECT(CONCATENATE("'Gastos com Pessoal'!",$CD47)))
+SUM((T$1&gt;='Gastos com Pessoal'!$E$113:$E$122)*(T$1&lt;='Gastos com Pessoal'!$F$113:$F$122)*(IF('Gastos com Pessoal'!$V$113:$V$122&lt;=T$1,1,0))*INDIRECT(CONCATENATE("'Gastos com Pessoal'!",$CE47)))
+SUM((T$1&gt;='Gastos com Pessoal'!$E$7:$E$106)*(T$1&lt;='Gastos com Pessoal'!$F$7:$F$106)*(IF('Gastos com Pessoal'!$AA$7:$AA$106&lt;=T$1,1,0))*INDIRECT(CONCATENATE("'Gastos com Pessoal'!",$CF47)))
+SUM((T$1&gt;='Gastos com Pessoal'!$E$113:$E$122)*(T$1&lt;='Gastos com Pessoal'!$F$113:$F$122)*(IF('Gastos com Pessoal'!$AA$113:$AA$122&lt;=T$1,1,0))*INDIRECT(CONCATENATE("'Gastos com Pessoal'!",$CG47)))</f>
        <v>2339.8000000000002</v>
      </c>
      <c r="U47" s="147">
        <f t="array" aca="1" ref="U47" ca="1">SUM((U$1&gt;='Gastos com Pessoal'!$E$7:$E$106)*(U$1&lt;='Gastos com Pessoal'!$F$7:$F$106)*INDIRECT(CONCATENATE("'Encargos e Benefícios'!",$BV47)))
+SUM((U$1&gt;='Gastos com Pessoal'!$E$113:$E$122)*(U$1&lt;='Gastos com Pessoal'!$F$113:$F$122)*INDIRECT(CONCATENATE("'Encargos e Benefícios'!",$BW47)))
+SUM((U$1&gt;='Gastos com Pessoal'!$E$7:$E$106)*(U$1&lt;='Gastos com Pessoal'!$F$7:$F$106)*(IF('Gastos com Pessoal'!$G$7:$G$106&lt;=U$1,1,0))*INDIRECT(CONCATENATE("'Gastos com Pessoal'!",$BX47)))
+SUM((U$1&gt;='Gastos com Pessoal'!$E$113:$E$122)*(U$1&lt;='Gastos com Pessoal'!$F$113:$F$122)*(IF('Gastos com Pessoal'!$G$113:$G$122&lt;=U$1,1,0))*INDIRECT(CONCATENATE("'Gastos com Pessoal'!",$BY47)))
+SUM((U$1&gt;='Gastos com Pessoal'!$E$7:$E$106)*(U$1&lt;='Gastos com Pessoal'!$F$7:$F$106)*(IF('Gastos com Pessoal'!$L$7:$L$106&lt;=U$1,1,0))*INDIRECT(CONCATENATE("'Gastos com Pessoal'!",$BZ47)))
+SUM((U$1&gt;='Gastos com Pessoal'!$E$113:$E$122)*(U$1&lt;='Gastos com Pessoal'!$F$113:$F$122)*(IF('Gastos com Pessoal'!$L$113:$L$122&lt;=U$1,1,0))*INDIRECT(CONCATENATE("'Gastos com Pessoal'!",$CA47)))
+SUM((U$1&gt;='Gastos com Pessoal'!$E$7:$E$106)*(U$1&lt;='Gastos com Pessoal'!$F$7:$F$106)*(IF('Gastos com Pessoal'!$Q$7:$Q$106&lt;=U$1,1,0))*INDIRECT(CONCATENATE("'Gastos com Pessoal'!",$CB47)))
+SUM((U$1&gt;='Gastos com Pessoal'!$E$113:$E$122)*(U$1&lt;='Gastos com Pessoal'!$F$113:$F$122)*(IF('Gastos com Pessoal'!$Q$113:$Q$122&lt;=U$1,1,0))*INDIRECT(CONCATENATE("'Gastos com Pessoal'!",$CC47)))
+SUM((U$1&gt;='Gastos com Pessoal'!$E$7:$E$106)*(U$1&lt;='Gastos com Pessoal'!$F$7:$F$106)*(IF('Gastos com Pessoal'!$V$7:$V$106&lt;=U$1,1,0))*INDIRECT(CONCATENATE("'Gastos com Pessoal'!",$CD47)))
+SUM((U$1&gt;='Gastos com Pessoal'!$E$113:$E$122)*(U$1&lt;='Gastos com Pessoal'!$F$113:$F$122)*(IF('Gastos com Pessoal'!$V$113:$V$122&lt;=U$1,1,0))*INDIRECT(CONCATENATE("'Gastos com Pessoal'!",$CE47)))
+SUM((U$1&gt;='Gastos com Pessoal'!$E$7:$E$106)*(U$1&lt;='Gastos com Pessoal'!$F$7:$F$106)*(IF('Gastos com Pessoal'!$AA$7:$AA$106&lt;=U$1,1,0))*INDIRECT(CONCATENATE("'Gastos com Pessoal'!",$CF47)))
+SUM((U$1&gt;='Gastos com Pessoal'!$E$113:$E$122)*(U$1&lt;='Gastos com Pessoal'!$F$113:$F$122)*(IF('Gastos com Pessoal'!$AA$113:$AA$122&lt;=U$1,1,0))*INDIRECT(CONCATENATE("'Gastos com Pessoal'!",$CG47)))</f>
        <v>2339.8000000000002</v>
      </c>
      <c r="V47" s="147">
        <f t="array" aca="1" ref="V47" ca="1">SUM((V$1&gt;='Gastos com Pessoal'!$E$7:$E$106)*(V$1&lt;='Gastos com Pessoal'!$F$7:$F$106)*INDIRECT(CONCATENATE("'Encargos e Benefícios'!",$BV47)))
+SUM((V$1&gt;='Gastos com Pessoal'!$E$113:$E$122)*(V$1&lt;='Gastos com Pessoal'!$F$113:$F$122)*INDIRECT(CONCATENATE("'Encargos e Benefícios'!",$BW47)))
+SUM((V$1&gt;='Gastos com Pessoal'!$E$7:$E$106)*(V$1&lt;='Gastos com Pessoal'!$F$7:$F$106)*(IF('Gastos com Pessoal'!$G$7:$G$106&lt;=V$1,1,0))*INDIRECT(CONCATENATE("'Gastos com Pessoal'!",$BX47)))
+SUM((V$1&gt;='Gastos com Pessoal'!$E$113:$E$122)*(V$1&lt;='Gastos com Pessoal'!$F$113:$F$122)*(IF('Gastos com Pessoal'!$G$113:$G$122&lt;=V$1,1,0))*INDIRECT(CONCATENATE("'Gastos com Pessoal'!",$BY47)))
+SUM((V$1&gt;='Gastos com Pessoal'!$E$7:$E$106)*(V$1&lt;='Gastos com Pessoal'!$F$7:$F$106)*(IF('Gastos com Pessoal'!$L$7:$L$106&lt;=V$1,1,0))*INDIRECT(CONCATENATE("'Gastos com Pessoal'!",$BZ47)))
+SUM((V$1&gt;='Gastos com Pessoal'!$E$113:$E$122)*(V$1&lt;='Gastos com Pessoal'!$F$113:$F$122)*(IF('Gastos com Pessoal'!$L$113:$L$122&lt;=V$1,1,0))*INDIRECT(CONCATENATE("'Gastos com Pessoal'!",$CA47)))
+SUM((V$1&gt;='Gastos com Pessoal'!$E$7:$E$106)*(V$1&lt;='Gastos com Pessoal'!$F$7:$F$106)*(IF('Gastos com Pessoal'!$Q$7:$Q$106&lt;=V$1,1,0))*INDIRECT(CONCATENATE("'Gastos com Pessoal'!",$CB47)))
+SUM((V$1&gt;='Gastos com Pessoal'!$E$113:$E$122)*(V$1&lt;='Gastos com Pessoal'!$F$113:$F$122)*(IF('Gastos com Pessoal'!$Q$113:$Q$122&lt;=V$1,1,0))*INDIRECT(CONCATENATE("'Gastos com Pessoal'!",$CC47)))
+SUM((V$1&gt;='Gastos com Pessoal'!$E$7:$E$106)*(V$1&lt;='Gastos com Pessoal'!$F$7:$F$106)*(IF('Gastos com Pessoal'!$V$7:$V$106&lt;=V$1,1,0))*INDIRECT(CONCATENATE("'Gastos com Pessoal'!",$CD47)))
+SUM((V$1&gt;='Gastos com Pessoal'!$E$113:$E$122)*(V$1&lt;='Gastos com Pessoal'!$F$113:$F$122)*(IF('Gastos com Pessoal'!$V$113:$V$122&lt;=V$1,1,0))*INDIRECT(CONCATENATE("'Gastos com Pessoal'!",$CE47)))
+SUM((V$1&gt;='Gastos com Pessoal'!$E$7:$E$106)*(V$1&lt;='Gastos com Pessoal'!$F$7:$F$106)*(IF('Gastos com Pessoal'!$AA$7:$AA$106&lt;=V$1,1,0))*INDIRECT(CONCATENATE("'Gastos com Pessoal'!",$CF47)))
+SUM((V$1&gt;='Gastos com Pessoal'!$E$113:$E$122)*(V$1&lt;='Gastos com Pessoal'!$F$113:$F$122)*(IF('Gastos com Pessoal'!$AA$113:$AA$122&lt;=V$1,1,0))*INDIRECT(CONCATENATE("'Gastos com Pessoal'!",$CG47)))</f>
        <v>2772.28</v>
      </c>
      <c r="W47" s="147">
        <f t="array" aca="1" ref="W47" ca="1">SUM((W$1&gt;='Gastos com Pessoal'!$E$7:$E$106)*(W$1&lt;='Gastos com Pessoal'!$F$7:$F$106)*INDIRECT(CONCATENATE("'Encargos e Benefícios'!",$BV47)))
+SUM((W$1&gt;='Gastos com Pessoal'!$E$113:$E$122)*(W$1&lt;='Gastos com Pessoal'!$F$113:$F$122)*INDIRECT(CONCATENATE("'Encargos e Benefícios'!",$BW47)))
+SUM((W$1&gt;='Gastos com Pessoal'!$E$7:$E$106)*(W$1&lt;='Gastos com Pessoal'!$F$7:$F$106)*(IF('Gastos com Pessoal'!$G$7:$G$106&lt;=W$1,1,0))*INDIRECT(CONCATENATE("'Gastos com Pessoal'!",$BX47)))
+SUM((W$1&gt;='Gastos com Pessoal'!$E$113:$E$122)*(W$1&lt;='Gastos com Pessoal'!$F$113:$F$122)*(IF('Gastos com Pessoal'!$G$113:$G$122&lt;=W$1,1,0))*INDIRECT(CONCATENATE("'Gastos com Pessoal'!",$BY47)))
+SUM((W$1&gt;='Gastos com Pessoal'!$E$7:$E$106)*(W$1&lt;='Gastos com Pessoal'!$F$7:$F$106)*(IF('Gastos com Pessoal'!$L$7:$L$106&lt;=W$1,1,0))*INDIRECT(CONCATENATE("'Gastos com Pessoal'!",$BZ47)))
+SUM((W$1&gt;='Gastos com Pessoal'!$E$113:$E$122)*(W$1&lt;='Gastos com Pessoal'!$F$113:$F$122)*(IF('Gastos com Pessoal'!$L$113:$L$122&lt;=W$1,1,0))*INDIRECT(CONCATENATE("'Gastos com Pessoal'!",$CA47)))
+SUM((W$1&gt;='Gastos com Pessoal'!$E$7:$E$106)*(W$1&lt;='Gastos com Pessoal'!$F$7:$F$106)*(IF('Gastos com Pessoal'!$Q$7:$Q$106&lt;=W$1,1,0))*INDIRECT(CONCATENATE("'Gastos com Pessoal'!",$CB47)))
+SUM((W$1&gt;='Gastos com Pessoal'!$E$113:$E$122)*(W$1&lt;='Gastos com Pessoal'!$F$113:$F$122)*(IF('Gastos com Pessoal'!$Q$113:$Q$122&lt;=W$1,1,0))*INDIRECT(CONCATENATE("'Gastos com Pessoal'!",$CC47)))
+SUM((W$1&gt;='Gastos com Pessoal'!$E$7:$E$106)*(W$1&lt;='Gastos com Pessoal'!$F$7:$F$106)*(IF('Gastos com Pessoal'!$V$7:$V$106&lt;=W$1,1,0))*INDIRECT(CONCATENATE("'Gastos com Pessoal'!",$CD47)))
+SUM((W$1&gt;='Gastos com Pessoal'!$E$113:$E$122)*(W$1&lt;='Gastos com Pessoal'!$F$113:$F$122)*(IF('Gastos com Pessoal'!$V$113:$V$122&lt;=W$1,1,0))*INDIRECT(CONCATENATE("'Gastos com Pessoal'!",$CE47)))
+SUM((W$1&gt;='Gastos com Pessoal'!$E$7:$E$106)*(W$1&lt;='Gastos com Pessoal'!$F$7:$F$106)*(IF('Gastos com Pessoal'!$AA$7:$AA$106&lt;=W$1,1,0))*INDIRECT(CONCATENATE("'Gastos com Pessoal'!",$CF47)))
+SUM((W$1&gt;='Gastos com Pessoal'!$E$113:$E$122)*(W$1&lt;='Gastos com Pessoal'!$F$113:$F$122)*(IF('Gastos com Pessoal'!$AA$113:$AA$122&lt;=W$1,1,0))*INDIRECT(CONCATENATE("'Gastos com Pessoal'!",$CG47)))</f>
        <v>2772.28</v>
      </c>
      <c r="X47" s="147">
        <f t="array" aca="1" ref="X47" ca="1">SUM((X$1&gt;='Gastos com Pessoal'!$E$7:$E$106)*(X$1&lt;='Gastos com Pessoal'!$F$7:$F$106)*INDIRECT(CONCATENATE("'Encargos e Benefícios'!",$BV47)))
+SUM((X$1&gt;='Gastos com Pessoal'!$E$113:$E$122)*(X$1&lt;='Gastos com Pessoal'!$F$113:$F$122)*INDIRECT(CONCATENATE("'Encargos e Benefícios'!",$BW47)))
+SUM((X$1&gt;='Gastos com Pessoal'!$E$7:$E$106)*(X$1&lt;='Gastos com Pessoal'!$F$7:$F$106)*(IF('Gastos com Pessoal'!$G$7:$G$106&lt;=X$1,1,0))*INDIRECT(CONCATENATE("'Gastos com Pessoal'!",$BX47)))
+SUM((X$1&gt;='Gastos com Pessoal'!$E$113:$E$122)*(X$1&lt;='Gastos com Pessoal'!$F$113:$F$122)*(IF('Gastos com Pessoal'!$G$113:$G$122&lt;=X$1,1,0))*INDIRECT(CONCATENATE("'Gastos com Pessoal'!",$BY47)))
+SUM((X$1&gt;='Gastos com Pessoal'!$E$7:$E$106)*(X$1&lt;='Gastos com Pessoal'!$F$7:$F$106)*(IF('Gastos com Pessoal'!$L$7:$L$106&lt;=X$1,1,0))*INDIRECT(CONCATENATE("'Gastos com Pessoal'!",$BZ47)))
+SUM((X$1&gt;='Gastos com Pessoal'!$E$113:$E$122)*(X$1&lt;='Gastos com Pessoal'!$F$113:$F$122)*(IF('Gastos com Pessoal'!$L$113:$L$122&lt;=X$1,1,0))*INDIRECT(CONCATENATE("'Gastos com Pessoal'!",$CA47)))
+SUM((X$1&gt;='Gastos com Pessoal'!$E$7:$E$106)*(X$1&lt;='Gastos com Pessoal'!$F$7:$F$106)*(IF('Gastos com Pessoal'!$Q$7:$Q$106&lt;=X$1,1,0))*INDIRECT(CONCATENATE("'Gastos com Pessoal'!",$CB47)))
+SUM((X$1&gt;='Gastos com Pessoal'!$E$113:$E$122)*(X$1&lt;='Gastos com Pessoal'!$F$113:$F$122)*(IF('Gastos com Pessoal'!$Q$113:$Q$122&lt;=X$1,1,0))*INDIRECT(CONCATENATE("'Gastos com Pessoal'!",$CC47)))
+SUM((X$1&gt;='Gastos com Pessoal'!$E$7:$E$106)*(X$1&lt;='Gastos com Pessoal'!$F$7:$F$106)*(IF('Gastos com Pessoal'!$V$7:$V$106&lt;=X$1,1,0))*INDIRECT(CONCATENATE("'Gastos com Pessoal'!",$CD47)))
+SUM((X$1&gt;='Gastos com Pessoal'!$E$113:$E$122)*(X$1&lt;='Gastos com Pessoal'!$F$113:$F$122)*(IF('Gastos com Pessoal'!$V$113:$V$122&lt;=X$1,1,0))*INDIRECT(CONCATENATE("'Gastos com Pessoal'!",$CE47)))
+SUM((X$1&gt;='Gastos com Pessoal'!$E$7:$E$106)*(X$1&lt;='Gastos com Pessoal'!$F$7:$F$106)*(IF('Gastos com Pessoal'!$AA$7:$AA$106&lt;=X$1,1,0))*INDIRECT(CONCATENATE("'Gastos com Pessoal'!",$CF47)))
+SUM((X$1&gt;='Gastos com Pessoal'!$E$113:$E$122)*(X$1&lt;='Gastos com Pessoal'!$F$113:$F$122)*(IF('Gastos com Pessoal'!$AA$113:$AA$122&lt;=X$1,1,0))*INDIRECT(CONCATENATE("'Gastos com Pessoal'!",$CG47)))</f>
        <v>3684.28</v>
      </c>
      <c r="Y47" s="147">
        <f t="array" aca="1" ref="Y47" ca="1">SUM((Y$1&gt;='Gastos com Pessoal'!$E$7:$E$106)*(Y$1&lt;='Gastos com Pessoal'!$F$7:$F$106)*INDIRECT(CONCATENATE("'Encargos e Benefícios'!",$BV47)))
+SUM((Y$1&gt;='Gastos com Pessoal'!$E$113:$E$122)*(Y$1&lt;='Gastos com Pessoal'!$F$113:$F$122)*INDIRECT(CONCATENATE("'Encargos e Benefícios'!",$BW47)))
+SUM((Y$1&gt;='Gastos com Pessoal'!$E$7:$E$106)*(Y$1&lt;='Gastos com Pessoal'!$F$7:$F$106)*(IF('Gastos com Pessoal'!$G$7:$G$106&lt;=Y$1,1,0))*INDIRECT(CONCATENATE("'Gastos com Pessoal'!",$BX47)))
+SUM((Y$1&gt;='Gastos com Pessoal'!$E$113:$E$122)*(Y$1&lt;='Gastos com Pessoal'!$F$113:$F$122)*(IF('Gastos com Pessoal'!$G$113:$G$122&lt;=Y$1,1,0))*INDIRECT(CONCATENATE("'Gastos com Pessoal'!",$BY47)))
+SUM((Y$1&gt;='Gastos com Pessoal'!$E$7:$E$106)*(Y$1&lt;='Gastos com Pessoal'!$F$7:$F$106)*(IF('Gastos com Pessoal'!$L$7:$L$106&lt;=Y$1,1,0))*INDIRECT(CONCATENATE("'Gastos com Pessoal'!",$BZ47)))
+SUM((Y$1&gt;='Gastos com Pessoal'!$E$113:$E$122)*(Y$1&lt;='Gastos com Pessoal'!$F$113:$F$122)*(IF('Gastos com Pessoal'!$L$113:$L$122&lt;=Y$1,1,0))*INDIRECT(CONCATENATE("'Gastos com Pessoal'!",$CA47)))
+SUM((Y$1&gt;='Gastos com Pessoal'!$E$7:$E$106)*(Y$1&lt;='Gastos com Pessoal'!$F$7:$F$106)*(IF('Gastos com Pessoal'!$Q$7:$Q$106&lt;=Y$1,1,0))*INDIRECT(CONCATENATE("'Gastos com Pessoal'!",$CB47)))
+SUM((Y$1&gt;='Gastos com Pessoal'!$E$113:$E$122)*(Y$1&lt;='Gastos com Pessoal'!$F$113:$F$122)*(IF('Gastos com Pessoal'!$Q$113:$Q$122&lt;=Y$1,1,0))*INDIRECT(CONCATENATE("'Gastos com Pessoal'!",$CC47)))
+SUM((Y$1&gt;='Gastos com Pessoal'!$E$7:$E$106)*(Y$1&lt;='Gastos com Pessoal'!$F$7:$F$106)*(IF('Gastos com Pessoal'!$V$7:$V$106&lt;=Y$1,1,0))*INDIRECT(CONCATENATE("'Gastos com Pessoal'!",$CD47)))
+SUM((Y$1&gt;='Gastos com Pessoal'!$E$113:$E$122)*(Y$1&lt;='Gastos com Pessoal'!$F$113:$F$122)*(IF('Gastos com Pessoal'!$V$113:$V$122&lt;=Y$1,1,0))*INDIRECT(CONCATENATE("'Gastos com Pessoal'!",$CE47)))
+SUM((Y$1&gt;='Gastos com Pessoal'!$E$7:$E$106)*(Y$1&lt;='Gastos com Pessoal'!$F$7:$F$106)*(IF('Gastos com Pessoal'!$AA$7:$AA$106&lt;=Y$1,1,0))*INDIRECT(CONCATENATE("'Gastos com Pessoal'!",$CF47)))
+SUM((Y$1&gt;='Gastos com Pessoal'!$E$113:$E$122)*(Y$1&lt;='Gastos com Pessoal'!$F$113:$F$122)*(IF('Gastos com Pessoal'!$AA$113:$AA$122&lt;=Y$1,1,0))*INDIRECT(CONCATENATE("'Gastos com Pessoal'!",$CG47)))</f>
        <v>3684.28</v>
      </c>
      <c r="Z47" s="147">
        <f t="array" aca="1" ref="Z47" ca="1">SUM((Z$1&gt;='Gastos com Pessoal'!$E$7:$E$106)*(Z$1&lt;='Gastos com Pessoal'!$F$7:$F$106)*INDIRECT(CONCATENATE("'Encargos e Benefícios'!",$BV47)))
+SUM((Z$1&gt;='Gastos com Pessoal'!$E$113:$E$122)*(Z$1&lt;='Gastos com Pessoal'!$F$113:$F$122)*INDIRECT(CONCATENATE("'Encargos e Benefícios'!",$BW47)))
+SUM((Z$1&gt;='Gastos com Pessoal'!$E$7:$E$106)*(Z$1&lt;='Gastos com Pessoal'!$F$7:$F$106)*(IF('Gastos com Pessoal'!$G$7:$G$106&lt;=Z$1,1,0))*INDIRECT(CONCATENATE("'Gastos com Pessoal'!",$BX47)))
+SUM((Z$1&gt;='Gastos com Pessoal'!$E$113:$E$122)*(Z$1&lt;='Gastos com Pessoal'!$F$113:$F$122)*(IF('Gastos com Pessoal'!$G$113:$G$122&lt;=Z$1,1,0))*INDIRECT(CONCATENATE("'Gastos com Pessoal'!",$BY47)))
+SUM((Z$1&gt;='Gastos com Pessoal'!$E$7:$E$106)*(Z$1&lt;='Gastos com Pessoal'!$F$7:$F$106)*(IF('Gastos com Pessoal'!$L$7:$L$106&lt;=Z$1,1,0))*INDIRECT(CONCATENATE("'Gastos com Pessoal'!",$BZ47)))
+SUM((Z$1&gt;='Gastos com Pessoal'!$E$113:$E$122)*(Z$1&lt;='Gastos com Pessoal'!$F$113:$F$122)*(IF('Gastos com Pessoal'!$L$113:$L$122&lt;=Z$1,1,0))*INDIRECT(CONCATENATE("'Gastos com Pessoal'!",$CA47)))
+SUM((Z$1&gt;='Gastos com Pessoal'!$E$7:$E$106)*(Z$1&lt;='Gastos com Pessoal'!$F$7:$F$106)*(IF('Gastos com Pessoal'!$Q$7:$Q$106&lt;=Z$1,1,0))*INDIRECT(CONCATENATE("'Gastos com Pessoal'!",$CB47)))
+SUM((Z$1&gt;='Gastos com Pessoal'!$E$113:$E$122)*(Z$1&lt;='Gastos com Pessoal'!$F$113:$F$122)*(IF('Gastos com Pessoal'!$Q$113:$Q$122&lt;=Z$1,1,0))*INDIRECT(CONCATENATE("'Gastos com Pessoal'!",$CC47)))
+SUM((Z$1&gt;='Gastos com Pessoal'!$E$7:$E$106)*(Z$1&lt;='Gastos com Pessoal'!$F$7:$F$106)*(IF('Gastos com Pessoal'!$V$7:$V$106&lt;=Z$1,1,0))*INDIRECT(CONCATENATE("'Gastos com Pessoal'!",$CD47)))
+SUM((Z$1&gt;='Gastos com Pessoal'!$E$113:$E$122)*(Z$1&lt;='Gastos com Pessoal'!$F$113:$F$122)*(IF('Gastos com Pessoal'!$V$113:$V$122&lt;=Z$1,1,0))*INDIRECT(CONCATENATE("'Gastos com Pessoal'!",$CE47)))
+SUM((Z$1&gt;='Gastos com Pessoal'!$E$7:$E$106)*(Z$1&lt;='Gastos com Pessoal'!$F$7:$F$106)*(IF('Gastos com Pessoal'!$AA$7:$AA$106&lt;=Z$1,1,0))*INDIRECT(CONCATENATE("'Gastos com Pessoal'!",$CF47)))
+SUM((Z$1&gt;='Gastos com Pessoal'!$E$113:$E$122)*(Z$1&lt;='Gastos com Pessoal'!$F$113:$F$122)*(IF('Gastos com Pessoal'!$AA$113:$AA$122&lt;=Z$1,1,0))*INDIRECT(CONCATENATE("'Gastos com Pessoal'!",$CG47)))</f>
        <v>3684.28</v>
      </c>
      <c r="AA47" s="147">
        <f t="array" aca="1" ref="AA47" ca="1">SUM((AA$1&gt;='Gastos com Pessoal'!$E$7:$E$106)*(AA$1&lt;='Gastos com Pessoal'!$F$7:$F$106)*INDIRECT(CONCATENATE("'Encargos e Benefícios'!",$BV47)))
+SUM((AA$1&gt;='Gastos com Pessoal'!$E$113:$E$122)*(AA$1&lt;='Gastos com Pessoal'!$F$113:$F$122)*INDIRECT(CONCATENATE("'Encargos e Benefícios'!",$BW47)))
+SUM((AA$1&gt;='Gastos com Pessoal'!$E$7:$E$106)*(AA$1&lt;='Gastos com Pessoal'!$F$7:$F$106)*(IF('Gastos com Pessoal'!$G$7:$G$106&lt;=AA$1,1,0))*INDIRECT(CONCATENATE("'Gastos com Pessoal'!",$BX47)))
+SUM((AA$1&gt;='Gastos com Pessoal'!$E$113:$E$122)*(AA$1&lt;='Gastos com Pessoal'!$F$113:$F$122)*(IF('Gastos com Pessoal'!$G$113:$G$122&lt;=AA$1,1,0))*INDIRECT(CONCATENATE("'Gastos com Pessoal'!",$BY47)))
+SUM((AA$1&gt;='Gastos com Pessoal'!$E$7:$E$106)*(AA$1&lt;='Gastos com Pessoal'!$F$7:$F$106)*(IF('Gastos com Pessoal'!$L$7:$L$106&lt;=AA$1,1,0))*INDIRECT(CONCATENATE("'Gastos com Pessoal'!",$BZ47)))
+SUM((AA$1&gt;='Gastos com Pessoal'!$E$113:$E$122)*(AA$1&lt;='Gastos com Pessoal'!$F$113:$F$122)*(IF('Gastos com Pessoal'!$L$113:$L$122&lt;=AA$1,1,0))*INDIRECT(CONCATENATE("'Gastos com Pessoal'!",$CA47)))
+SUM((AA$1&gt;='Gastos com Pessoal'!$E$7:$E$106)*(AA$1&lt;='Gastos com Pessoal'!$F$7:$F$106)*(IF('Gastos com Pessoal'!$Q$7:$Q$106&lt;=AA$1,1,0))*INDIRECT(CONCATENATE("'Gastos com Pessoal'!",$CB47)))
+SUM((AA$1&gt;='Gastos com Pessoal'!$E$113:$E$122)*(AA$1&lt;='Gastos com Pessoal'!$F$113:$F$122)*(IF('Gastos com Pessoal'!$Q$113:$Q$122&lt;=AA$1,1,0))*INDIRECT(CONCATENATE("'Gastos com Pessoal'!",$CC47)))
+SUM((AA$1&gt;='Gastos com Pessoal'!$E$7:$E$106)*(AA$1&lt;='Gastos com Pessoal'!$F$7:$F$106)*(IF('Gastos com Pessoal'!$V$7:$V$106&lt;=AA$1,1,0))*INDIRECT(CONCATENATE("'Gastos com Pessoal'!",$CD47)))
+SUM((AA$1&gt;='Gastos com Pessoal'!$E$113:$E$122)*(AA$1&lt;='Gastos com Pessoal'!$F$113:$F$122)*(IF('Gastos com Pessoal'!$V$113:$V$122&lt;=AA$1,1,0))*INDIRECT(CONCATENATE("'Gastos com Pessoal'!",$CE47)))
+SUM((AA$1&gt;='Gastos com Pessoal'!$E$7:$E$106)*(AA$1&lt;='Gastos com Pessoal'!$F$7:$F$106)*(IF('Gastos com Pessoal'!$AA$7:$AA$106&lt;=AA$1,1,0))*INDIRECT(CONCATENATE("'Gastos com Pessoal'!",$CF47)))
+SUM((AA$1&gt;='Gastos com Pessoal'!$E$113:$E$122)*(AA$1&lt;='Gastos com Pessoal'!$F$113:$F$122)*(IF('Gastos com Pessoal'!$AA$113:$AA$122&lt;=AA$1,1,0))*INDIRECT(CONCATENATE("'Gastos com Pessoal'!",$CG47)))</f>
        <v>3684.28</v>
      </c>
      <c r="AB47" s="147">
        <f t="array" aca="1" ref="AB47" ca="1">SUM((AB$1&gt;='Gastos com Pessoal'!$E$7:$E$106)*(AB$1&lt;='Gastos com Pessoal'!$F$7:$F$106)*INDIRECT(CONCATENATE("'Encargos e Benefícios'!",$BV47)))
+SUM((AB$1&gt;='Gastos com Pessoal'!$E$113:$E$122)*(AB$1&lt;='Gastos com Pessoal'!$F$113:$F$122)*INDIRECT(CONCATENATE("'Encargos e Benefícios'!",$BW47)))
+SUM((AB$1&gt;='Gastos com Pessoal'!$E$7:$E$106)*(AB$1&lt;='Gastos com Pessoal'!$F$7:$F$106)*(IF('Gastos com Pessoal'!$G$7:$G$106&lt;=AB$1,1,0))*INDIRECT(CONCATENATE("'Gastos com Pessoal'!",$BX47)))
+SUM((AB$1&gt;='Gastos com Pessoal'!$E$113:$E$122)*(AB$1&lt;='Gastos com Pessoal'!$F$113:$F$122)*(IF('Gastos com Pessoal'!$G$113:$G$122&lt;=AB$1,1,0))*INDIRECT(CONCATENATE("'Gastos com Pessoal'!",$BY47)))
+SUM((AB$1&gt;='Gastos com Pessoal'!$E$7:$E$106)*(AB$1&lt;='Gastos com Pessoal'!$F$7:$F$106)*(IF('Gastos com Pessoal'!$L$7:$L$106&lt;=AB$1,1,0))*INDIRECT(CONCATENATE("'Gastos com Pessoal'!",$BZ47)))
+SUM((AB$1&gt;='Gastos com Pessoal'!$E$113:$E$122)*(AB$1&lt;='Gastos com Pessoal'!$F$113:$F$122)*(IF('Gastos com Pessoal'!$L$113:$L$122&lt;=AB$1,1,0))*INDIRECT(CONCATENATE("'Gastos com Pessoal'!",$CA47)))
+SUM((AB$1&gt;='Gastos com Pessoal'!$E$7:$E$106)*(AB$1&lt;='Gastos com Pessoal'!$F$7:$F$106)*(IF('Gastos com Pessoal'!$Q$7:$Q$106&lt;=AB$1,1,0))*INDIRECT(CONCATENATE("'Gastos com Pessoal'!",$CB47)))
+SUM((AB$1&gt;='Gastos com Pessoal'!$E$113:$E$122)*(AB$1&lt;='Gastos com Pessoal'!$F$113:$F$122)*(IF('Gastos com Pessoal'!$Q$113:$Q$122&lt;=AB$1,1,0))*INDIRECT(CONCATENATE("'Gastos com Pessoal'!",$CC47)))
+SUM((AB$1&gt;='Gastos com Pessoal'!$E$7:$E$106)*(AB$1&lt;='Gastos com Pessoal'!$F$7:$F$106)*(IF('Gastos com Pessoal'!$V$7:$V$106&lt;=AB$1,1,0))*INDIRECT(CONCATENATE("'Gastos com Pessoal'!",$CD47)))
+SUM((AB$1&gt;='Gastos com Pessoal'!$E$113:$E$122)*(AB$1&lt;='Gastos com Pessoal'!$F$113:$F$122)*(IF('Gastos com Pessoal'!$V$113:$V$122&lt;=AB$1,1,0))*INDIRECT(CONCATENATE("'Gastos com Pessoal'!",$CE47)))
+SUM((AB$1&gt;='Gastos com Pessoal'!$E$7:$E$106)*(AB$1&lt;='Gastos com Pessoal'!$F$7:$F$106)*(IF('Gastos com Pessoal'!$AA$7:$AA$106&lt;=AB$1,1,0))*INDIRECT(CONCATENATE("'Gastos com Pessoal'!",$CF47)))
+SUM((AB$1&gt;='Gastos com Pessoal'!$E$113:$E$122)*(AB$1&lt;='Gastos com Pessoal'!$F$113:$F$122)*(IF('Gastos com Pessoal'!$AA$113:$AA$122&lt;=AB$1,1,0))*INDIRECT(CONCATENATE("'Gastos com Pessoal'!",$CG47)))</f>
        <v>3684.28</v>
      </c>
      <c r="AC47" s="147">
        <f t="array" aca="1" ref="AC47" ca="1">SUM((AC$1&gt;='Gastos com Pessoal'!$E$7:$E$106)*(AC$1&lt;='Gastos com Pessoal'!$F$7:$F$106)*INDIRECT(CONCATENATE("'Encargos e Benefícios'!",$BV47)))
+SUM((AC$1&gt;='Gastos com Pessoal'!$E$113:$E$122)*(AC$1&lt;='Gastos com Pessoal'!$F$113:$F$122)*INDIRECT(CONCATENATE("'Encargos e Benefícios'!",$BW47)))
+SUM((AC$1&gt;='Gastos com Pessoal'!$E$7:$E$106)*(AC$1&lt;='Gastos com Pessoal'!$F$7:$F$106)*(IF('Gastos com Pessoal'!$G$7:$G$106&lt;=AC$1,1,0))*INDIRECT(CONCATENATE("'Gastos com Pessoal'!",$BX47)))
+SUM((AC$1&gt;='Gastos com Pessoal'!$E$113:$E$122)*(AC$1&lt;='Gastos com Pessoal'!$F$113:$F$122)*(IF('Gastos com Pessoal'!$G$113:$G$122&lt;=AC$1,1,0))*INDIRECT(CONCATENATE("'Gastos com Pessoal'!",$BY47)))
+SUM((AC$1&gt;='Gastos com Pessoal'!$E$7:$E$106)*(AC$1&lt;='Gastos com Pessoal'!$F$7:$F$106)*(IF('Gastos com Pessoal'!$L$7:$L$106&lt;=AC$1,1,0))*INDIRECT(CONCATENATE("'Gastos com Pessoal'!",$BZ47)))
+SUM((AC$1&gt;='Gastos com Pessoal'!$E$113:$E$122)*(AC$1&lt;='Gastos com Pessoal'!$F$113:$F$122)*(IF('Gastos com Pessoal'!$L$113:$L$122&lt;=AC$1,1,0))*INDIRECT(CONCATENATE("'Gastos com Pessoal'!",$CA47)))
+SUM((AC$1&gt;='Gastos com Pessoal'!$E$7:$E$106)*(AC$1&lt;='Gastos com Pessoal'!$F$7:$F$106)*(IF('Gastos com Pessoal'!$Q$7:$Q$106&lt;=AC$1,1,0))*INDIRECT(CONCATENATE("'Gastos com Pessoal'!",$CB47)))
+SUM((AC$1&gt;='Gastos com Pessoal'!$E$113:$E$122)*(AC$1&lt;='Gastos com Pessoal'!$F$113:$F$122)*(IF('Gastos com Pessoal'!$Q$113:$Q$122&lt;=AC$1,1,0))*INDIRECT(CONCATENATE("'Gastos com Pessoal'!",$CC47)))
+SUM((AC$1&gt;='Gastos com Pessoal'!$E$7:$E$106)*(AC$1&lt;='Gastos com Pessoal'!$F$7:$F$106)*(IF('Gastos com Pessoal'!$V$7:$V$106&lt;=AC$1,1,0))*INDIRECT(CONCATENATE("'Gastos com Pessoal'!",$CD47)))
+SUM((AC$1&gt;='Gastos com Pessoal'!$E$113:$E$122)*(AC$1&lt;='Gastos com Pessoal'!$F$113:$F$122)*(IF('Gastos com Pessoal'!$V$113:$V$122&lt;=AC$1,1,0))*INDIRECT(CONCATENATE("'Gastos com Pessoal'!",$CE47)))
+SUM((AC$1&gt;='Gastos com Pessoal'!$E$7:$E$106)*(AC$1&lt;='Gastos com Pessoal'!$F$7:$F$106)*(IF('Gastos com Pessoal'!$AA$7:$AA$106&lt;=AC$1,1,0))*INDIRECT(CONCATENATE("'Gastos com Pessoal'!",$CF47)))
+SUM((AC$1&gt;='Gastos com Pessoal'!$E$113:$E$122)*(AC$1&lt;='Gastos com Pessoal'!$F$113:$F$122)*(IF('Gastos com Pessoal'!$AA$113:$AA$122&lt;=AC$1,1,0))*INDIRECT(CONCATENATE("'Gastos com Pessoal'!",$CG47)))</f>
        <v>3686.1880000000001</v>
      </c>
      <c r="AD47" s="147">
        <f t="array" aca="1" ref="AD47" ca="1">SUM((AD$1&gt;='Gastos com Pessoal'!$E$7:$E$106)*(AD$1&lt;='Gastos com Pessoal'!$F$7:$F$106)*INDIRECT(CONCATENATE("'Encargos e Benefícios'!",$BV47)))
+SUM((AD$1&gt;='Gastos com Pessoal'!$E$113:$E$122)*(AD$1&lt;='Gastos com Pessoal'!$F$113:$F$122)*INDIRECT(CONCATENATE("'Encargos e Benefícios'!",$BW47)))
+SUM((AD$1&gt;='Gastos com Pessoal'!$E$7:$E$106)*(AD$1&lt;='Gastos com Pessoal'!$F$7:$F$106)*(IF('Gastos com Pessoal'!$G$7:$G$106&lt;=AD$1,1,0))*INDIRECT(CONCATENATE("'Gastos com Pessoal'!",$BX47)))
+SUM((AD$1&gt;='Gastos com Pessoal'!$E$113:$E$122)*(AD$1&lt;='Gastos com Pessoal'!$F$113:$F$122)*(IF('Gastos com Pessoal'!$G$113:$G$122&lt;=AD$1,1,0))*INDIRECT(CONCATENATE("'Gastos com Pessoal'!",$BY47)))
+SUM((AD$1&gt;='Gastos com Pessoal'!$E$7:$E$106)*(AD$1&lt;='Gastos com Pessoal'!$F$7:$F$106)*(IF('Gastos com Pessoal'!$L$7:$L$106&lt;=AD$1,1,0))*INDIRECT(CONCATENATE("'Gastos com Pessoal'!",$BZ47)))
+SUM((AD$1&gt;='Gastos com Pessoal'!$E$113:$E$122)*(AD$1&lt;='Gastos com Pessoal'!$F$113:$F$122)*(IF('Gastos com Pessoal'!$L$113:$L$122&lt;=AD$1,1,0))*INDIRECT(CONCATENATE("'Gastos com Pessoal'!",$CA47)))
+SUM((AD$1&gt;='Gastos com Pessoal'!$E$7:$E$106)*(AD$1&lt;='Gastos com Pessoal'!$F$7:$F$106)*(IF('Gastos com Pessoal'!$Q$7:$Q$106&lt;=AD$1,1,0))*INDIRECT(CONCATENATE("'Gastos com Pessoal'!",$CB47)))
+SUM((AD$1&gt;='Gastos com Pessoal'!$E$113:$E$122)*(AD$1&lt;='Gastos com Pessoal'!$F$113:$F$122)*(IF('Gastos com Pessoal'!$Q$113:$Q$122&lt;=AD$1,1,0))*INDIRECT(CONCATENATE("'Gastos com Pessoal'!",$CC47)))
+SUM((AD$1&gt;='Gastos com Pessoal'!$E$7:$E$106)*(AD$1&lt;='Gastos com Pessoal'!$F$7:$F$106)*(IF('Gastos com Pessoal'!$V$7:$V$106&lt;=AD$1,1,0))*INDIRECT(CONCATENATE("'Gastos com Pessoal'!",$CD47)))
+SUM((AD$1&gt;='Gastos com Pessoal'!$E$113:$E$122)*(AD$1&lt;='Gastos com Pessoal'!$F$113:$F$122)*(IF('Gastos com Pessoal'!$V$113:$V$122&lt;=AD$1,1,0))*INDIRECT(CONCATENATE("'Gastos com Pessoal'!",$CE47)))
+SUM((AD$1&gt;='Gastos com Pessoal'!$E$7:$E$106)*(AD$1&lt;='Gastos com Pessoal'!$F$7:$F$106)*(IF('Gastos com Pessoal'!$AA$7:$AA$106&lt;=AD$1,1,0))*INDIRECT(CONCATENATE("'Gastos com Pessoal'!",$CF47)))
+SUM((AD$1&gt;='Gastos com Pessoal'!$E$113:$E$122)*(AD$1&lt;='Gastos com Pessoal'!$F$113:$F$122)*(IF('Gastos com Pessoal'!$AA$113:$AA$122&lt;=AD$1,1,0))*INDIRECT(CONCATENATE("'Gastos com Pessoal'!",$CG47)))</f>
        <v>3686.1880000000001</v>
      </c>
      <c r="AE47" s="147">
        <f t="array" aca="1" ref="AE47" ca="1">SUM((AE$1&gt;='Gastos com Pessoal'!$E$7:$E$106)*(AE$1&lt;='Gastos com Pessoal'!$F$7:$F$106)*INDIRECT(CONCATENATE("'Encargos e Benefícios'!",$BV47)))
+SUM((AE$1&gt;='Gastos com Pessoal'!$E$113:$E$122)*(AE$1&lt;='Gastos com Pessoal'!$F$113:$F$122)*INDIRECT(CONCATENATE("'Encargos e Benefícios'!",$BW47)))
+SUM((AE$1&gt;='Gastos com Pessoal'!$E$7:$E$106)*(AE$1&lt;='Gastos com Pessoal'!$F$7:$F$106)*(IF('Gastos com Pessoal'!$G$7:$G$106&lt;=AE$1,1,0))*INDIRECT(CONCATENATE("'Gastos com Pessoal'!",$BX47)))
+SUM((AE$1&gt;='Gastos com Pessoal'!$E$113:$E$122)*(AE$1&lt;='Gastos com Pessoal'!$F$113:$F$122)*(IF('Gastos com Pessoal'!$G$113:$G$122&lt;=AE$1,1,0))*INDIRECT(CONCATENATE("'Gastos com Pessoal'!",$BY47)))
+SUM((AE$1&gt;='Gastos com Pessoal'!$E$7:$E$106)*(AE$1&lt;='Gastos com Pessoal'!$F$7:$F$106)*(IF('Gastos com Pessoal'!$L$7:$L$106&lt;=AE$1,1,0))*INDIRECT(CONCATENATE("'Gastos com Pessoal'!",$BZ47)))
+SUM((AE$1&gt;='Gastos com Pessoal'!$E$113:$E$122)*(AE$1&lt;='Gastos com Pessoal'!$F$113:$F$122)*(IF('Gastos com Pessoal'!$L$113:$L$122&lt;=AE$1,1,0))*INDIRECT(CONCATENATE("'Gastos com Pessoal'!",$CA47)))
+SUM((AE$1&gt;='Gastos com Pessoal'!$E$7:$E$106)*(AE$1&lt;='Gastos com Pessoal'!$F$7:$F$106)*(IF('Gastos com Pessoal'!$Q$7:$Q$106&lt;=AE$1,1,0))*INDIRECT(CONCATENATE("'Gastos com Pessoal'!",$CB47)))
+SUM((AE$1&gt;='Gastos com Pessoal'!$E$113:$E$122)*(AE$1&lt;='Gastos com Pessoal'!$F$113:$F$122)*(IF('Gastos com Pessoal'!$Q$113:$Q$122&lt;=AE$1,1,0))*INDIRECT(CONCATENATE("'Gastos com Pessoal'!",$CC47)))
+SUM((AE$1&gt;='Gastos com Pessoal'!$E$7:$E$106)*(AE$1&lt;='Gastos com Pessoal'!$F$7:$F$106)*(IF('Gastos com Pessoal'!$V$7:$V$106&lt;=AE$1,1,0))*INDIRECT(CONCATENATE("'Gastos com Pessoal'!",$CD47)))
+SUM((AE$1&gt;='Gastos com Pessoal'!$E$113:$E$122)*(AE$1&lt;='Gastos com Pessoal'!$F$113:$F$122)*(IF('Gastos com Pessoal'!$V$113:$V$122&lt;=AE$1,1,0))*INDIRECT(CONCATENATE("'Gastos com Pessoal'!",$CE47)))
+SUM((AE$1&gt;='Gastos com Pessoal'!$E$7:$E$106)*(AE$1&lt;='Gastos com Pessoal'!$F$7:$F$106)*(IF('Gastos com Pessoal'!$AA$7:$AA$106&lt;=AE$1,1,0))*INDIRECT(CONCATENATE("'Gastos com Pessoal'!",$CF47)))
+SUM((AE$1&gt;='Gastos com Pessoal'!$E$113:$E$122)*(AE$1&lt;='Gastos com Pessoal'!$F$113:$F$122)*(IF('Gastos com Pessoal'!$AA$113:$AA$122&lt;=AE$1,1,0))*INDIRECT(CONCATENATE("'Gastos com Pessoal'!",$CG47)))</f>
        <v>3686.1880000000001</v>
      </c>
      <c r="AF47" s="147">
        <f t="array" aca="1" ref="AF47" ca="1">SUM((AF$1&gt;='Gastos com Pessoal'!$E$7:$E$106)*(AF$1&lt;='Gastos com Pessoal'!$F$7:$F$106)*INDIRECT(CONCATENATE("'Encargos e Benefícios'!",$BV47)))
+SUM((AF$1&gt;='Gastos com Pessoal'!$E$113:$E$122)*(AF$1&lt;='Gastos com Pessoal'!$F$113:$F$122)*INDIRECT(CONCATENATE("'Encargos e Benefícios'!",$BW47)))
+SUM((AF$1&gt;='Gastos com Pessoal'!$E$7:$E$106)*(AF$1&lt;='Gastos com Pessoal'!$F$7:$F$106)*(IF('Gastos com Pessoal'!$G$7:$G$106&lt;=AF$1,1,0))*INDIRECT(CONCATENATE("'Gastos com Pessoal'!",$BX47)))
+SUM((AF$1&gt;='Gastos com Pessoal'!$E$113:$E$122)*(AF$1&lt;='Gastos com Pessoal'!$F$113:$F$122)*(IF('Gastos com Pessoal'!$G$113:$G$122&lt;=AF$1,1,0))*INDIRECT(CONCATENATE("'Gastos com Pessoal'!",$BY47)))
+SUM((AF$1&gt;='Gastos com Pessoal'!$E$7:$E$106)*(AF$1&lt;='Gastos com Pessoal'!$F$7:$F$106)*(IF('Gastos com Pessoal'!$L$7:$L$106&lt;=AF$1,1,0))*INDIRECT(CONCATENATE("'Gastos com Pessoal'!",$BZ47)))
+SUM((AF$1&gt;='Gastos com Pessoal'!$E$113:$E$122)*(AF$1&lt;='Gastos com Pessoal'!$F$113:$F$122)*(IF('Gastos com Pessoal'!$L$113:$L$122&lt;=AF$1,1,0))*INDIRECT(CONCATENATE("'Gastos com Pessoal'!",$CA47)))
+SUM((AF$1&gt;='Gastos com Pessoal'!$E$7:$E$106)*(AF$1&lt;='Gastos com Pessoal'!$F$7:$F$106)*(IF('Gastos com Pessoal'!$Q$7:$Q$106&lt;=AF$1,1,0))*INDIRECT(CONCATENATE("'Gastos com Pessoal'!",$CB47)))
+SUM((AF$1&gt;='Gastos com Pessoal'!$E$113:$E$122)*(AF$1&lt;='Gastos com Pessoal'!$F$113:$F$122)*(IF('Gastos com Pessoal'!$Q$113:$Q$122&lt;=AF$1,1,0))*INDIRECT(CONCATENATE("'Gastos com Pessoal'!",$CC47)))
+SUM((AF$1&gt;='Gastos com Pessoal'!$E$7:$E$106)*(AF$1&lt;='Gastos com Pessoal'!$F$7:$F$106)*(IF('Gastos com Pessoal'!$V$7:$V$106&lt;=AF$1,1,0))*INDIRECT(CONCATENATE("'Gastos com Pessoal'!",$CD47)))
+SUM((AF$1&gt;='Gastos com Pessoal'!$E$113:$E$122)*(AF$1&lt;='Gastos com Pessoal'!$F$113:$F$122)*(IF('Gastos com Pessoal'!$V$113:$V$122&lt;=AF$1,1,0))*INDIRECT(CONCATENATE("'Gastos com Pessoal'!",$CE47)))
+SUM((AF$1&gt;='Gastos com Pessoal'!$E$7:$E$106)*(AF$1&lt;='Gastos com Pessoal'!$F$7:$F$106)*(IF('Gastos com Pessoal'!$AA$7:$AA$106&lt;=AF$1,1,0))*INDIRECT(CONCATENATE("'Gastos com Pessoal'!",$CF47)))
+SUM((AF$1&gt;='Gastos com Pessoal'!$E$113:$E$122)*(AF$1&lt;='Gastos com Pessoal'!$F$113:$F$122)*(IF('Gastos com Pessoal'!$AA$113:$AA$122&lt;=AF$1,1,0))*INDIRECT(CONCATENATE("'Gastos com Pessoal'!",$CG47)))</f>
        <v>3686.1880000000001</v>
      </c>
      <c r="AG47" s="147">
        <f t="array" aca="1" ref="AG47" ca="1">SUM((AG$1&gt;='Gastos com Pessoal'!$E$7:$E$106)*(AG$1&lt;='Gastos com Pessoal'!$F$7:$F$106)*INDIRECT(CONCATENATE("'Encargos e Benefícios'!",$BV47)))
+SUM((AG$1&gt;='Gastos com Pessoal'!$E$113:$E$122)*(AG$1&lt;='Gastos com Pessoal'!$F$113:$F$122)*INDIRECT(CONCATENATE("'Encargos e Benefícios'!",$BW47)))
+SUM((AG$1&gt;='Gastos com Pessoal'!$E$7:$E$106)*(AG$1&lt;='Gastos com Pessoal'!$F$7:$F$106)*(IF('Gastos com Pessoal'!$G$7:$G$106&lt;=AG$1,1,0))*INDIRECT(CONCATENATE("'Gastos com Pessoal'!",$BX47)))
+SUM((AG$1&gt;='Gastos com Pessoal'!$E$113:$E$122)*(AG$1&lt;='Gastos com Pessoal'!$F$113:$F$122)*(IF('Gastos com Pessoal'!$G$113:$G$122&lt;=AG$1,1,0))*INDIRECT(CONCATENATE("'Gastos com Pessoal'!",$BY47)))
+SUM((AG$1&gt;='Gastos com Pessoal'!$E$7:$E$106)*(AG$1&lt;='Gastos com Pessoal'!$F$7:$F$106)*(IF('Gastos com Pessoal'!$L$7:$L$106&lt;=AG$1,1,0))*INDIRECT(CONCATENATE("'Gastos com Pessoal'!",$BZ47)))
+SUM((AG$1&gt;='Gastos com Pessoal'!$E$113:$E$122)*(AG$1&lt;='Gastos com Pessoal'!$F$113:$F$122)*(IF('Gastos com Pessoal'!$L$113:$L$122&lt;=AG$1,1,0))*INDIRECT(CONCATENATE("'Gastos com Pessoal'!",$CA47)))
+SUM((AG$1&gt;='Gastos com Pessoal'!$E$7:$E$106)*(AG$1&lt;='Gastos com Pessoal'!$F$7:$F$106)*(IF('Gastos com Pessoal'!$Q$7:$Q$106&lt;=AG$1,1,0))*INDIRECT(CONCATENATE("'Gastos com Pessoal'!",$CB47)))
+SUM((AG$1&gt;='Gastos com Pessoal'!$E$113:$E$122)*(AG$1&lt;='Gastos com Pessoal'!$F$113:$F$122)*(IF('Gastos com Pessoal'!$Q$113:$Q$122&lt;=AG$1,1,0))*INDIRECT(CONCATENATE("'Gastos com Pessoal'!",$CC47)))
+SUM((AG$1&gt;='Gastos com Pessoal'!$E$7:$E$106)*(AG$1&lt;='Gastos com Pessoal'!$F$7:$F$106)*(IF('Gastos com Pessoal'!$V$7:$V$106&lt;=AG$1,1,0))*INDIRECT(CONCATENATE("'Gastos com Pessoal'!",$CD47)))
+SUM((AG$1&gt;='Gastos com Pessoal'!$E$113:$E$122)*(AG$1&lt;='Gastos com Pessoal'!$F$113:$F$122)*(IF('Gastos com Pessoal'!$V$113:$V$122&lt;=AG$1,1,0))*INDIRECT(CONCATENATE("'Gastos com Pessoal'!",$CE47)))
+SUM((AG$1&gt;='Gastos com Pessoal'!$E$7:$E$106)*(AG$1&lt;='Gastos com Pessoal'!$F$7:$F$106)*(IF('Gastos com Pessoal'!$AA$7:$AA$106&lt;=AG$1,1,0))*INDIRECT(CONCATENATE("'Gastos com Pessoal'!",$CF47)))
+SUM((AG$1&gt;='Gastos com Pessoal'!$E$113:$E$122)*(AG$1&lt;='Gastos com Pessoal'!$F$113:$F$122)*(IF('Gastos com Pessoal'!$AA$113:$AA$122&lt;=AG$1,1,0))*INDIRECT(CONCATENATE("'Gastos com Pessoal'!",$CG47)))</f>
        <v>3686.1880000000001</v>
      </c>
      <c r="AH47" s="147">
        <f t="array" aca="1" ref="AH47" ca="1">SUM((AH$1&gt;='Gastos com Pessoal'!$E$7:$E$106)*(AH$1&lt;='Gastos com Pessoal'!$F$7:$F$106)*INDIRECT(CONCATENATE("'Encargos e Benefícios'!",$BV47)))
+SUM((AH$1&gt;='Gastos com Pessoal'!$E$113:$E$122)*(AH$1&lt;='Gastos com Pessoal'!$F$113:$F$122)*INDIRECT(CONCATENATE("'Encargos e Benefícios'!",$BW47)))
+SUM((AH$1&gt;='Gastos com Pessoal'!$E$7:$E$106)*(AH$1&lt;='Gastos com Pessoal'!$F$7:$F$106)*(IF('Gastos com Pessoal'!$G$7:$G$106&lt;=AH$1,1,0))*INDIRECT(CONCATENATE("'Gastos com Pessoal'!",$BX47)))
+SUM((AH$1&gt;='Gastos com Pessoal'!$E$113:$E$122)*(AH$1&lt;='Gastos com Pessoal'!$F$113:$F$122)*(IF('Gastos com Pessoal'!$G$113:$G$122&lt;=AH$1,1,0))*INDIRECT(CONCATENATE("'Gastos com Pessoal'!",$BY47)))
+SUM((AH$1&gt;='Gastos com Pessoal'!$E$7:$E$106)*(AH$1&lt;='Gastos com Pessoal'!$F$7:$F$106)*(IF('Gastos com Pessoal'!$L$7:$L$106&lt;=AH$1,1,0))*INDIRECT(CONCATENATE("'Gastos com Pessoal'!",$BZ47)))
+SUM((AH$1&gt;='Gastos com Pessoal'!$E$113:$E$122)*(AH$1&lt;='Gastos com Pessoal'!$F$113:$F$122)*(IF('Gastos com Pessoal'!$L$113:$L$122&lt;=AH$1,1,0))*INDIRECT(CONCATENATE("'Gastos com Pessoal'!",$CA47)))
+SUM((AH$1&gt;='Gastos com Pessoal'!$E$7:$E$106)*(AH$1&lt;='Gastos com Pessoal'!$F$7:$F$106)*(IF('Gastos com Pessoal'!$Q$7:$Q$106&lt;=AH$1,1,0))*INDIRECT(CONCATENATE("'Gastos com Pessoal'!",$CB47)))
+SUM((AH$1&gt;='Gastos com Pessoal'!$E$113:$E$122)*(AH$1&lt;='Gastos com Pessoal'!$F$113:$F$122)*(IF('Gastos com Pessoal'!$Q$113:$Q$122&lt;=AH$1,1,0))*INDIRECT(CONCATENATE("'Gastos com Pessoal'!",$CC47)))
+SUM((AH$1&gt;='Gastos com Pessoal'!$E$7:$E$106)*(AH$1&lt;='Gastos com Pessoal'!$F$7:$F$106)*(IF('Gastos com Pessoal'!$V$7:$V$106&lt;=AH$1,1,0))*INDIRECT(CONCATENATE("'Gastos com Pessoal'!",$CD47)))
+SUM((AH$1&gt;='Gastos com Pessoal'!$E$113:$E$122)*(AH$1&lt;='Gastos com Pessoal'!$F$113:$F$122)*(IF('Gastos com Pessoal'!$V$113:$V$122&lt;=AH$1,1,0))*INDIRECT(CONCATENATE("'Gastos com Pessoal'!",$CE47)))
+SUM((AH$1&gt;='Gastos com Pessoal'!$E$7:$E$106)*(AH$1&lt;='Gastos com Pessoal'!$F$7:$F$106)*(IF('Gastos com Pessoal'!$AA$7:$AA$106&lt;=AH$1,1,0))*INDIRECT(CONCATENATE("'Gastos com Pessoal'!",$CF47)))
+SUM((AH$1&gt;='Gastos com Pessoal'!$E$113:$E$122)*(AH$1&lt;='Gastos com Pessoal'!$F$113:$F$122)*(IF('Gastos com Pessoal'!$AA$113:$AA$122&lt;=AH$1,1,0))*INDIRECT(CONCATENATE("'Gastos com Pessoal'!",$CG47)))</f>
        <v>4369.3368</v>
      </c>
      <c r="AI47" s="147">
        <f t="array" aca="1" ref="AI47" ca="1">SUM((AI$1&gt;='Gastos com Pessoal'!$E$7:$E$106)*(AI$1&lt;='Gastos com Pessoal'!$F$7:$F$106)*INDIRECT(CONCATENATE("'Encargos e Benefícios'!",$BV47)))
+SUM((AI$1&gt;='Gastos com Pessoal'!$E$113:$E$122)*(AI$1&lt;='Gastos com Pessoal'!$F$113:$F$122)*INDIRECT(CONCATENATE("'Encargos e Benefícios'!",$BW47)))
+SUM((AI$1&gt;='Gastos com Pessoal'!$E$7:$E$106)*(AI$1&lt;='Gastos com Pessoal'!$F$7:$F$106)*(IF('Gastos com Pessoal'!$G$7:$G$106&lt;=AI$1,1,0))*INDIRECT(CONCATENATE("'Gastos com Pessoal'!",$BX47)))
+SUM((AI$1&gt;='Gastos com Pessoal'!$E$113:$E$122)*(AI$1&lt;='Gastos com Pessoal'!$F$113:$F$122)*(IF('Gastos com Pessoal'!$G$113:$G$122&lt;=AI$1,1,0))*INDIRECT(CONCATENATE("'Gastos com Pessoal'!",$BY47)))
+SUM((AI$1&gt;='Gastos com Pessoal'!$E$7:$E$106)*(AI$1&lt;='Gastos com Pessoal'!$F$7:$F$106)*(IF('Gastos com Pessoal'!$L$7:$L$106&lt;=AI$1,1,0))*INDIRECT(CONCATENATE("'Gastos com Pessoal'!",$BZ47)))
+SUM((AI$1&gt;='Gastos com Pessoal'!$E$113:$E$122)*(AI$1&lt;='Gastos com Pessoal'!$F$113:$F$122)*(IF('Gastos com Pessoal'!$L$113:$L$122&lt;=AI$1,1,0))*INDIRECT(CONCATENATE("'Gastos com Pessoal'!",$CA47)))
+SUM((AI$1&gt;='Gastos com Pessoal'!$E$7:$E$106)*(AI$1&lt;='Gastos com Pessoal'!$F$7:$F$106)*(IF('Gastos com Pessoal'!$Q$7:$Q$106&lt;=AI$1,1,0))*INDIRECT(CONCATENATE("'Gastos com Pessoal'!",$CB47)))
+SUM((AI$1&gt;='Gastos com Pessoal'!$E$113:$E$122)*(AI$1&lt;='Gastos com Pessoal'!$F$113:$F$122)*(IF('Gastos com Pessoal'!$Q$113:$Q$122&lt;=AI$1,1,0))*INDIRECT(CONCATENATE("'Gastos com Pessoal'!",$CC47)))
+SUM((AI$1&gt;='Gastos com Pessoal'!$E$7:$E$106)*(AI$1&lt;='Gastos com Pessoal'!$F$7:$F$106)*(IF('Gastos com Pessoal'!$V$7:$V$106&lt;=AI$1,1,0))*INDIRECT(CONCATENATE("'Gastos com Pessoal'!",$CD47)))
+SUM((AI$1&gt;='Gastos com Pessoal'!$E$113:$E$122)*(AI$1&lt;='Gastos com Pessoal'!$F$113:$F$122)*(IF('Gastos com Pessoal'!$V$113:$V$122&lt;=AI$1,1,0))*INDIRECT(CONCATENATE("'Gastos com Pessoal'!",$CE47)))
+SUM((AI$1&gt;='Gastos com Pessoal'!$E$7:$E$106)*(AI$1&lt;='Gastos com Pessoal'!$F$7:$F$106)*(IF('Gastos com Pessoal'!$AA$7:$AA$106&lt;=AI$1,1,0))*INDIRECT(CONCATENATE("'Gastos com Pessoal'!",$CF47)))
+SUM((AI$1&gt;='Gastos com Pessoal'!$E$113:$E$122)*(AI$1&lt;='Gastos com Pessoal'!$F$113:$F$122)*(IF('Gastos com Pessoal'!$AA$113:$AA$122&lt;=AI$1,1,0))*INDIRECT(CONCATENATE("'Gastos com Pessoal'!",$CG47)))</f>
        <v>4369.3368</v>
      </c>
      <c r="AJ47" s="147">
        <f t="array" aca="1" ref="AJ47" ca="1">SUM((AJ$1&gt;='Gastos com Pessoal'!$E$7:$E$106)*(AJ$1&lt;='Gastos com Pessoal'!$F$7:$F$106)*INDIRECT(CONCATENATE("'Encargos e Benefícios'!",$BV47)))
+SUM((AJ$1&gt;='Gastos com Pessoal'!$E$113:$E$122)*(AJ$1&lt;='Gastos com Pessoal'!$F$113:$F$122)*INDIRECT(CONCATENATE("'Encargos e Benefícios'!",$BW47)))
+SUM((AJ$1&gt;='Gastos com Pessoal'!$E$7:$E$106)*(AJ$1&lt;='Gastos com Pessoal'!$F$7:$F$106)*(IF('Gastos com Pessoal'!$G$7:$G$106&lt;=AJ$1,1,0))*INDIRECT(CONCATENATE("'Gastos com Pessoal'!",$BX47)))
+SUM((AJ$1&gt;='Gastos com Pessoal'!$E$113:$E$122)*(AJ$1&lt;='Gastos com Pessoal'!$F$113:$F$122)*(IF('Gastos com Pessoal'!$G$113:$G$122&lt;=AJ$1,1,0))*INDIRECT(CONCATENATE("'Gastos com Pessoal'!",$BY47)))
+SUM((AJ$1&gt;='Gastos com Pessoal'!$E$7:$E$106)*(AJ$1&lt;='Gastos com Pessoal'!$F$7:$F$106)*(IF('Gastos com Pessoal'!$L$7:$L$106&lt;=AJ$1,1,0))*INDIRECT(CONCATENATE("'Gastos com Pessoal'!",$BZ47)))
+SUM((AJ$1&gt;='Gastos com Pessoal'!$E$113:$E$122)*(AJ$1&lt;='Gastos com Pessoal'!$F$113:$F$122)*(IF('Gastos com Pessoal'!$L$113:$L$122&lt;=AJ$1,1,0))*INDIRECT(CONCATENATE("'Gastos com Pessoal'!",$CA47)))
+SUM((AJ$1&gt;='Gastos com Pessoal'!$E$7:$E$106)*(AJ$1&lt;='Gastos com Pessoal'!$F$7:$F$106)*(IF('Gastos com Pessoal'!$Q$7:$Q$106&lt;=AJ$1,1,0))*INDIRECT(CONCATENATE("'Gastos com Pessoal'!",$CB47)))
+SUM((AJ$1&gt;='Gastos com Pessoal'!$E$113:$E$122)*(AJ$1&lt;='Gastos com Pessoal'!$F$113:$F$122)*(IF('Gastos com Pessoal'!$Q$113:$Q$122&lt;=AJ$1,1,0))*INDIRECT(CONCATENATE("'Gastos com Pessoal'!",$CC47)))
+SUM((AJ$1&gt;='Gastos com Pessoal'!$E$7:$E$106)*(AJ$1&lt;='Gastos com Pessoal'!$F$7:$F$106)*(IF('Gastos com Pessoal'!$V$7:$V$106&lt;=AJ$1,1,0))*INDIRECT(CONCATENATE("'Gastos com Pessoal'!",$CD47)))
+SUM((AJ$1&gt;='Gastos com Pessoal'!$E$113:$E$122)*(AJ$1&lt;='Gastos com Pessoal'!$F$113:$F$122)*(IF('Gastos com Pessoal'!$V$113:$V$122&lt;=AJ$1,1,0))*INDIRECT(CONCATENATE("'Gastos com Pessoal'!",$CE47)))
+SUM((AJ$1&gt;='Gastos com Pessoal'!$E$7:$E$106)*(AJ$1&lt;='Gastos com Pessoal'!$F$7:$F$106)*(IF('Gastos com Pessoal'!$AA$7:$AA$106&lt;=AJ$1,1,0))*INDIRECT(CONCATENATE("'Gastos com Pessoal'!",$CF47)))
+SUM((AJ$1&gt;='Gastos com Pessoal'!$E$113:$E$122)*(AJ$1&lt;='Gastos com Pessoal'!$F$113:$F$122)*(IF('Gastos com Pessoal'!$AA$113:$AA$122&lt;=AJ$1,1,0))*INDIRECT(CONCATENATE("'Gastos com Pessoal'!",$CG47)))</f>
        <v>4369.3368</v>
      </c>
      <c r="AK47" s="147">
        <f t="array" aca="1" ref="AK47" ca="1">SUM((AK$1&gt;='Gastos com Pessoal'!$E$7:$E$106)*(AK$1&lt;='Gastos com Pessoal'!$F$7:$F$106)*INDIRECT(CONCATENATE("'Encargos e Benefícios'!",$BV47)))
+SUM((AK$1&gt;='Gastos com Pessoal'!$E$113:$E$122)*(AK$1&lt;='Gastos com Pessoal'!$F$113:$F$122)*INDIRECT(CONCATENATE("'Encargos e Benefícios'!",$BW47)))
+SUM((AK$1&gt;='Gastos com Pessoal'!$E$7:$E$106)*(AK$1&lt;='Gastos com Pessoal'!$F$7:$F$106)*(IF('Gastos com Pessoal'!$G$7:$G$106&lt;=AK$1,1,0))*INDIRECT(CONCATENATE("'Gastos com Pessoal'!",$BX47)))
+SUM((AK$1&gt;='Gastos com Pessoal'!$E$113:$E$122)*(AK$1&lt;='Gastos com Pessoal'!$F$113:$F$122)*(IF('Gastos com Pessoal'!$G$113:$G$122&lt;=AK$1,1,0))*INDIRECT(CONCATENATE("'Gastos com Pessoal'!",$BY47)))
+SUM((AK$1&gt;='Gastos com Pessoal'!$E$7:$E$106)*(AK$1&lt;='Gastos com Pessoal'!$F$7:$F$106)*(IF('Gastos com Pessoal'!$L$7:$L$106&lt;=AK$1,1,0))*INDIRECT(CONCATENATE("'Gastos com Pessoal'!",$BZ47)))
+SUM((AK$1&gt;='Gastos com Pessoal'!$E$113:$E$122)*(AK$1&lt;='Gastos com Pessoal'!$F$113:$F$122)*(IF('Gastos com Pessoal'!$L$113:$L$122&lt;=AK$1,1,0))*INDIRECT(CONCATENATE("'Gastos com Pessoal'!",$CA47)))
+SUM((AK$1&gt;='Gastos com Pessoal'!$E$7:$E$106)*(AK$1&lt;='Gastos com Pessoal'!$F$7:$F$106)*(IF('Gastos com Pessoal'!$Q$7:$Q$106&lt;=AK$1,1,0))*INDIRECT(CONCATENATE("'Gastos com Pessoal'!",$CB47)))
+SUM((AK$1&gt;='Gastos com Pessoal'!$E$113:$E$122)*(AK$1&lt;='Gastos com Pessoal'!$F$113:$F$122)*(IF('Gastos com Pessoal'!$Q$113:$Q$122&lt;=AK$1,1,0))*INDIRECT(CONCATENATE("'Gastos com Pessoal'!",$CC47)))
+SUM((AK$1&gt;='Gastos com Pessoal'!$E$7:$E$106)*(AK$1&lt;='Gastos com Pessoal'!$F$7:$F$106)*(IF('Gastos com Pessoal'!$V$7:$V$106&lt;=AK$1,1,0))*INDIRECT(CONCATENATE("'Gastos com Pessoal'!",$CD47)))
+SUM((AK$1&gt;='Gastos com Pessoal'!$E$113:$E$122)*(AK$1&lt;='Gastos com Pessoal'!$F$113:$F$122)*(IF('Gastos com Pessoal'!$V$113:$V$122&lt;=AK$1,1,0))*INDIRECT(CONCATENATE("'Gastos com Pessoal'!",$CE47)))
+SUM((AK$1&gt;='Gastos com Pessoal'!$E$7:$E$106)*(AK$1&lt;='Gastos com Pessoal'!$F$7:$F$106)*(IF('Gastos com Pessoal'!$AA$7:$AA$106&lt;=AK$1,1,0))*INDIRECT(CONCATENATE("'Gastos com Pessoal'!",$CF47)))
+SUM((AK$1&gt;='Gastos com Pessoal'!$E$113:$E$122)*(AK$1&lt;='Gastos com Pessoal'!$F$113:$F$122)*(IF('Gastos com Pessoal'!$AA$113:$AA$122&lt;=AK$1,1,0))*INDIRECT(CONCATENATE("'Gastos com Pessoal'!",$CG47)))</f>
        <v>4369.3368</v>
      </c>
      <c r="AL47" s="147">
        <f t="array" aca="1" ref="AL47" ca="1">SUM((AL$1&gt;='Gastos com Pessoal'!$E$7:$E$106)*(AL$1&lt;='Gastos com Pessoal'!$F$7:$F$106)*INDIRECT(CONCATENATE("'Encargos e Benefícios'!",$BV47)))
+SUM((AL$1&gt;='Gastos com Pessoal'!$E$113:$E$122)*(AL$1&lt;='Gastos com Pessoal'!$F$113:$F$122)*INDIRECT(CONCATENATE("'Encargos e Benefícios'!",$BW47)))
+SUM((AL$1&gt;='Gastos com Pessoal'!$E$7:$E$106)*(AL$1&lt;='Gastos com Pessoal'!$F$7:$F$106)*(IF('Gastos com Pessoal'!$G$7:$G$106&lt;=AL$1,1,0))*INDIRECT(CONCATENATE("'Gastos com Pessoal'!",$BX47)))
+SUM((AL$1&gt;='Gastos com Pessoal'!$E$113:$E$122)*(AL$1&lt;='Gastos com Pessoal'!$F$113:$F$122)*(IF('Gastos com Pessoal'!$G$113:$G$122&lt;=AL$1,1,0))*INDIRECT(CONCATENATE("'Gastos com Pessoal'!",$BY47)))
+SUM((AL$1&gt;='Gastos com Pessoal'!$E$7:$E$106)*(AL$1&lt;='Gastos com Pessoal'!$F$7:$F$106)*(IF('Gastos com Pessoal'!$L$7:$L$106&lt;=AL$1,1,0))*INDIRECT(CONCATENATE("'Gastos com Pessoal'!",$BZ47)))
+SUM((AL$1&gt;='Gastos com Pessoal'!$E$113:$E$122)*(AL$1&lt;='Gastos com Pessoal'!$F$113:$F$122)*(IF('Gastos com Pessoal'!$L$113:$L$122&lt;=AL$1,1,0))*INDIRECT(CONCATENATE("'Gastos com Pessoal'!",$CA47)))
+SUM((AL$1&gt;='Gastos com Pessoal'!$E$7:$E$106)*(AL$1&lt;='Gastos com Pessoal'!$F$7:$F$106)*(IF('Gastos com Pessoal'!$Q$7:$Q$106&lt;=AL$1,1,0))*INDIRECT(CONCATENATE("'Gastos com Pessoal'!",$CB47)))
+SUM((AL$1&gt;='Gastos com Pessoal'!$E$113:$E$122)*(AL$1&lt;='Gastos com Pessoal'!$F$113:$F$122)*(IF('Gastos com Pessoal'!$Q$113:$Q$122&lt;=AL$1,1,0))*INDIRECT(CONCATENATE("'Gastos com Pessoal'!",$CC47)))
+SUM((AL$1&gt;='Gastos com Pessoal'!$E$7:$E$106)*(AL$1&lt;='Gastos com Pessoal'!$F$7:$F$106)*(IF('Gastos com Pessoal'!$V$7:$V$106&lt;=AL$1,1,0))*INDIRECT(CONCATENATE("'Gastos com Pessoal'!",$CD47)))
+SUM((AL$1&gt;='Gastos com Pessoal'!$E$113:$E$122)*(AL$1&lt;='Gastos com Pessoal'!$F$113:$F$122)*(IF('Gastos com Pessoal'!$V$113:$V$122&lt;=AL$1,1,0))*INDIRECT(CONCATENATE("'Gastos com Pessoal'!",$CE47)))
+SUM((AL$1&gt;='Gastos com Pessoal'!$E$7:$E$106)*(AL$1&lt;='Gastos com Pessoal'!$F$7:$F$106)*(IF('Gastos com Pessoal'!$AA$7:$AA$106&lt;=AL$1,1,0))*INDIRECT(CONCATENATE("'Gastos com Pessoal'!",$CF47)))
+SUM((AL$1&gt;='Gastos com Pessoal'!$E$113:$E$122)*(AL$1&lt;='Gastos com Pessoal'!$F$113:$F$122)*(IF('Gastos com Pessoal'!$AA$113:$AA$122&lt;=AL$1,1,0))*INDIRECT(CONCATENATE("'Gastos com Pessoal'!",$CG47)))</f>
        <v>4369.3368</v>
      </c>
      <c r="AM47" s="147">
        <f t="array" aca="1" ref="AM47" ca="1">SUM((AM$1&gt;='Gastos com Pessoal'!$E$7:$E$106)*(AM$1&lt;='Gastos com Pessoal'!$F$7:$F$106)*INDIRECT(CONCATENATE("'Encargos e Benefícios'!",$BV47)))
+SUM((AM$1&gt;='Gastos com Pessoal'!$E$113:$E$122)*(AM$1&lt;='Gastos com Pessoal'!$F$113:$F$122)*INDIRECT(CONCATENATE("'Encargos e Benefícios'!",$BW47)))
+SUM((AM$1&gt;='Gastos com Pessoal'!$E$7:$E$106)*(AM$1&lt;='Gastos com Pessoal'!$F$7:$F$106)*(IF('Gastos com Pessoal'!$G$7:$G$106&lt;=AM$1,1,0))*INDIRECT(CONCATENATE("'Gastos com Pessoal'!",$BX47)))
+SUM((AM$1&gt;='Gastos com Pessoal'!$E$113:$E$122)*(AM$1&lt;='Gastos com Pessoal'!$F$113:$F$122)*(IF('Gastos com Pessoal'!$G$113:$G$122&lt;=AM$1,1,0))*INDIRECT(CONCATENATE("'Gastos com Pessoal'!",$BY47)))
+SUM((AM$1&gt;='Gastos com Pessoal'!$E$7:$E$106)*(AM$1&lt;='Gastos com Pessoal'!$F$7:$F$106)*(IF('Gastos com Pessoal'!$L$7:$L$106&lt;=AM$1,1,0))*INDIRECT(CONCATENATE("'Gastos com Pessoal'!",$BZ47)))
+SUM((AM$1&gt;='Gastos com Pessoal'!$E$113:$E$122)*(AM$1&lt;='Gastos com Pessoal'!$F$113:$F$122)*(IF('Gastos com Pessoal'!$L$113:$L$122&lt;=AM$1,1,0))*INDIRECT(CONCATENATE("'Gastos com Pessoal'!",$CA47)))
+SUM((AM$1&gt;='Gastos com Pessoal'!$E$7:$E$106)*(AM$1&lt;='Gastos com Pessoal'!$F$7:$F$106)*(IF('Gastos com Pessoal'!$Q$7:$Q$106&lt;=AM$1,1,0))*INDIRECT(CONCATENATE("'Gastos com Pessoal'!",$CB47)))
+SUM((AM$1&gt;='Gastos com Pessoal'!$E$113:$E$122)*(AM$1&lt;='Gastos com Pessoal'!$F$113:$F$122)*(IF('Gastos com Pessoal'!$Q$113:$Q$122&lt;=AM$1,1,0))*INDIRECT(CONCATENATE("'Gastos com Pessoal'!",$CC47)))
+SUM((AM$1&gt;='Gastos com Pessoal'!$E$7:$E$106)*(AM$1&lt;='Gastos com Pessoal'!$F$7:$F$106)*(IF('Gastos com Pessoal'!$V$7:$V$106&lt;=AM$1,1,0))*INDIRECT(CONCATENATE("'Gastos com Pessoal'!",$CD47)))
+SUM((AM$1&gt;='Gastos com Pessoal'!$E$113:$E$122)*(AM$1&lt;='Gastos com Pessoal'!$F$113:$F$122)*(IF('Gastos com Pessoal'!$V$113:$V$122&lt;=AM$1,1,0))*INDIRECT(CONCATENATE("'Gastos com Pessoal'!",$CE47)))
+SUM((AM$1&gt;='Gastos com Pessoal'!$E$7:$E$106)*(AM$1&lt;='Gastos com Pessoal'!$F$7:$F$106)*(IF('Gastos com Pessoal'!$AA$7:$AA$106&lt;=AM$1,1,0))*INDIRECT(CONCATENATE("'Gastos com Pessoal'!",$CF47)))
+SUM((AM$1&gt;='Gastos com Pessoal'!$E$113:$E$122)*(AM$1&lt;='Gastos com Pessoal'!$F$113:$F$122)*(IF('Gastos com Pessoal'!$AA$113:$AA$122&lt;=AM$1,1,0))*INDIRECT(CONCATENATE("'Gastos com Pessoal'!",$CG47)))</f>
        <v>4369.3368</v>
      </c>
      <c r="AN47" s="147">
        <f t="array" aca="1" ref="AN47" ca="1">SUM((AN$1&gt;='Gastos com Pessoal'!$E$7:$E$106)*(AN$1&lt;='Gastos com Pessoal'!$F$7:$F$106)*INDIRECT(CONCATENATE("'Encargos e Benefícios'!",$BV47)))
+SUM((AN$1&gt;='Gastos com Pessoal'!$E$113:$E$122)*(AN$1&lt;='Gastos com Pessoal'!$F$113:$F$122)*INDIRECT(CONCATENATE("'Encargos e Benefícios'!",$BW47)))
+SUM((AN$1&gt;='Gastos com Pessoal'!$E$7:$E$106)*(AN$1&lt;='Gastos com Pessoal'!$F$7:$F$106)*(IF('Gastos com Pessoal'!$G$7:$G$106&lt;=AN$1,1,0))*INDIRECT(CONCATENATE("'Gastos com Pessoal'!",$BX47)))
+SUM((AN$1&gt;='Gastos com Pessoal'!$E$113:$E$122)*(AN$1&lt;='Gastos com Pessoal'!$F$113:$F$122)*(IF('Gastos com Pessoal'!$G$113:$G$122&lt;=AN$1,1,0))*INDIRECT(CONCATENATE("'Gastos com Pessoal'!",$BY47)))
+SUM((AN$1&gt;='Gastos com Pessoal'!$E$7:$E$106)*(AN$1&lt;='Gastos com Pessoal'!$F$7:$F$106)*(IF('Gastos com Pessoal'!$L$7:$L$106&lt;=AN$1,1,0))*INDIRECT(CONCATENATE("'Gastos com Pessoal'!",$BZ47)))
+SUM((AN$1&gt;='Gastos com Pessoal'!$E$113:$E$122)*(AN$1&lt;='Gastos com Pessoal'!$F$113:$F$122)*(IF('Gastos com Pessoal'!$L$113:$L$122&lt;=AN$1,1,0))*INDIRECT(CONCATENATE("'Gastos com Pessoal'!",$CA47)))
+SUM((AN$1&gt;='Gastos com Pessoal'!$E$7:$E$106)*(AN$1&lt;='Gastos com Pessoal'!$F$7:$F$106)*(IF('Gastos com Pessoal'!$Q$7:$Q$106&lt;=AN$1,1,0))*INDIRECT(CONCATENATE("'Gastos com Pessoal'!",$CB47)))
+SUM((AN$1&gt;='Gastos com Pessoal'!$E$113:$E$122)*(AN$1&lt;='Gastos com Pessoal'!$F$113:$F$122)*(IF('Gastos com Pessoal'!$Q$113:$Q$122&lt;=AN$1,1,0))*INDIRECT(CONCATENATE("'Gastos com Pessoal'!",$CC47)))
+SUM((AN$1&gt;='Gastos com Pessoal'!$E$7:$E$106)*(AN$1&lt;='Gastos com Pessoal'!$F$7:$F$106)*(IF('Gastos com Pessoal'!$V$7:$V$106&lt;=AN$1,1,0))*INDIRECT(CONCATENATE("'Gastos com Pessoal'!",$CD47)))
+SUM((AN$1&gt;='Gastos com Pessoal'!$E$113:$E$122)*(AN$1&lt;='Gastos com Pessoal'!$F$113:$F$122)*(IF('Gastos com Pessoal'!$V$113:$V$122&lt;=AN$1,1,0))*INDIRECT(CONCATENATE("'Gastos com Pessoal'!",$CE47)))
+SUM((AN$1&gt;='Gastos com Pessoal'!$E$7:$E$106)*(AN$1&lt;='Gastos com Pessoal'!$F$7:$F$106)*(IF('Gastos com Pessoal'!$AA$7:$AA$106&lt;=AN$1,1,0))*INDIRECT(CONCATENATE("'Gastos com Pessoal'!",$CF47)))
+SUM((AN$1&gt;='Gastos com Pessoal'!$E$113:$E$122)*(AN$1&lt;='Gastos com Pessoal'!$F$113:$F$122)*(IF('Gastos com Pessoal'!$AA$113:$AA$122&lt;=AN$1,1,0))*INDIRECT(CONCATENATE("'Gastos com Pessoal'!",$CG47)))</f>
        <v>4369.3368</v>
      </c>
      <c r="AO47" s="147">
        <f t="array" aca="1" ref="AO47" ca="1">SUM((AO$1&gt;='Gastos com Pessoal'!$E$7:$E$106)*(AO$1&lt;='Gastos com Pessoal'!$F$7:$F$106)*INDIRECT(CONCATENATE("'Encargos e Benefícios'!",$BV47)))
+SUM((AO$1&gt;='Gastos com Pessoal'!$E$113:$E$122)*(AO$1&lt;='Gastos com Pessoal'!$F$113:$F$122)*INDIRECT(CONCATENATE("'Encargos e Benefícios'!",$BW47)))
+SUM((AO$1&gt;='Gastos com Pessoal'!$E$7:$E$106)*(AO$1&lt;='Gastos com Pessoal'!$F$7:$F$106)*(IF('Gastos com Pessoal'!$G$7:$G$106&lt;=AO$1,1,0))*INDIRECT(CONCATENATE("'Gastos com Pessoal'!",$BX47)))
+SUM((AO$1&gt;='Gastos com Pessoal'!$E$113:$E$122)*(AO$1&lt;='Gastos com Pessoal'!$F$113:$F$122)*(IF('Gastos com Pessoal'!$G$113:$G$122&lt;=AO$1,1,0))*INDIRECT(CONCATENATE("'Gastos com Pessoal'!",$BY47)))
+SUM((AO$1&gt;='Gastos com Pessoal'!$E$7:$E$106)*(AO$1&lt;='Gastos com Pessoal'!$F$7:$F$106)*(IF('Gastos com Pessoal'!$L$7:$L$106&lt;=AO$1,1,0))*INDIRECT(CONCATENATE("'Gastos com Pessoal'!",$BZ47)))
+SUM((AO$1&gt;='Gastos com Pessoal'!$E$113:$E$122)*(AO$1&lt;='Gastos com Pessoal'!$F$113:$F$122)*(IF('Gastos com Pessoal'!$L$113:$L$122&lt;=AO$1,1,0))*INDIRECT(CONCATENATE("'Gastos com Pessoal'!",$CA47)))
+SUM((AO$1&gt;='Gastos com Pessoal'!$E$7:$E$106)*(AO$1&lt;='Gastos com Pessoal'!$F$7:$F$106)*(IF('Gastos com Pessoal'!$Q$7:$Q$106&lt;=AO$1,1,0))*INDIRECT(CONCATENATE("'Gastos com Pessoal'!",$CB47)))
+SUM((AO$1&gt;='Gastos com Pessoal'!$E$113:$E$122)*(AO$1&lt;='Gastos com Pessoal'!$F$113:$F$122)*(IF('Gastos com Pessoal'!$Q$113:$Q$122&lt;=AO$1,1,0))*INDIRECT(CONCATENATE("'Gastos com Pessoal'!",$CC47)))
+SUM((AO$1&gt;='Gastos com Pessoal'!$E$7:$E$106)*(AO$1&lt;='Gastos com Pessoal'!$F$7:$F$106)*(IF('Gastos com Pessoal'!$V$7:$V$106&lt;=AO$1,1,0))*INDIRECT(CONCATENATE("'Gastos com Pessoal'!",$CD47)))
+SUM((AO$1&gt;='Gastos com Pessoal'!$E$113:$E$122)*(AO$1&lt;='Gastos com Pessoal'!$F$113:$F$122)*(IF('Gastos com Pessoal'!$V$113:$V$122&lt;=AO$1,1,0))*INDIRECT(CONCATENATE("'Gastos com Pessoal'!",$CE47)))
+SUM((AO$1&gt;='Gastos com Pessoal'!$E$7:$E$106)*(AO$1&lt;='Gastos com Pessoal'!$F$7:$F$106)*(IF('Gastos com Pessoal'!$AA$7:$AA$106&lt;=AO$1,1,0))*INDIRECT(CONCATENATE("'Gastos com Pessoal'!",$CF47)))
+SUM((AO$1&gt;='Gastos com Pessoal'!$E$113:$E$122)*(AO$1&lt;='Gastos com Pessoal'!$F$113:$F$122)*(IF('Gastos com Pessoal'!$AA$113:$AA$122&lt;=AO$1,1,0))*INDIRECT(CONCATENATE("'Gastos com Pessoal'!",$CG47)))</f>
        <v>4371.3592799999997</v>
      </c>
      <c r="AP47" s="147">
        <f t="array" aca="1" ref="AP47" ca="1">SUM((AP$1&gt;='Gastos com Pessoal'!$E$7:$E$106)*(AP$1&lt;='Gastos com Pessoal'!$F$7:$F$106)*INDIRECT(CONCATENATE("'Encargos e Benefícios'!",$BV47)))
+SUM((AP$1&gt;='Gastos com Pessoal'!$E$113:$E$122)*(AP$1&lt;='Gastos com Pessoal'!$F$113:$F$122)*INDIRECT(CONCATENATE("'Encargos e Benefícios'!",$BW47)))
+SUM((AP$1&gt;='Gastos com Pessoal'!$E$7:$E$106)*(AP$1&lt;='Gastos com Pessoal'!$F$7:$F$106)*(IF('Gastos com Pessoal'!$G$7:$G$106&lt;=AP$1,1,0))*INDIRECT(CONCATENATE("'Gastos com Pessoal'!",$BX47)))
+SUM((AP$1&gt;='Gastos com Pessoal'!$E$113:$E$122)*(AP$1&lt;='Gastos com Pessoal'!$F$113:$F$122)*(IF('Gastos com Pessoal'!$G$113:$G$122&lt;=AP$1,1,0))*INDIRECT(CONCATENATE("'Gastos com Pessoal'!",$BY47)))
+SUM((AP$1&gt;='Gastos com Pessoal'!$E$7:$E$106)*(AP$1&lt;='Gastos com Pessoal'!$F$7:$F$106)*(IF('Gastos com Pessoal'!$L$7:$L$106&lt;=AP$1,1,0))*INDIRECT(CONCATENATE("'Gastos com Pessoal'!",$BZ47)))
+SUM((AP$1&gt;='Gastos com Pessoal'!$E$113:$E$122)*(AP$1&lt;='Gastos com Pessoal'!$F$113:$F$122)*(IF('Gastos com Pessoal'!$L$113:$L$122&lt;=AP$1,1,0))*INDIRECT(CONCATENATE("'Gastos com Pessoal'!",$CA47)))
+SUM((AP$1&gt;='Gastos com Pessoal'!$E$7:$E$106)*(AP$1&lt;='Gastos com Pessoal'!$F$7:$F$106)*(IF('Gastos com Pessoal'!$Q$7:$Q$106&lt;=AP$1,1,0))*INDIRECT(CONCATENATE("'Gastos com Pessoal'!",$CB47)))
+SUM((AP$1&gt;='Gastos com Pessoal'!$E$113:$E$122)*(AP$1&lt;='Gastos com Pessoal'!$F$113:$F$122)*(IF('Gastos com Pessoal'!$Q$113:$Q$122&lt;=AP$1,1,0))*INDIRECT(CONCATENATE("'Gastos com Pessoal'!",$CC47)))
+SUM((AP$1&gt;='Gastos com Pessoal'!$E$7:$E$106)*(AP$1&lt;='Gastos com Pessoal'!$F$7:$F$106)*(IF('Gastos com Pessoal'!$V$7:$V$106&lt;=AP$1,1,0))*INDIRECT(CONCATENATE("'Gastos com Pessoal'!",$CD47)))
+SUM((AP$1&gt;='Gastos com Pessoal'!$E$113:$E$122)*(AP$1&lt;='Gastos com Pessoal'!$F$113:$F$122)*(IF('Gastos com Pessoal'!$V$113:$V$122&lt;=AP$1,1,0))*INDIRECT(CONCATENATE("'Gastos com Pessoal'!",$CE47)))
+SUM((AP$1&gt;='Gastos com Pessoal'!$E$7:$E$106)*(AP$1&lt;='Gastos com Pessoal'!$F$7:$F$106)*(IF('Gastos com Pessoal'!$AA$7:$AA$106&lt;=AP$1,1,0))*INDIRECT(CONCATENATE("'Gastos com Pessoal'!",$CF47)))
+SUM((AP$1&gt;='Gastos com Pessoal'!$E$113:$E$122)*(AP$1&lt;='Gastos com Pessoal'!$F$113:$F$122)*(IF('Gastos com Pessoal'!$AA$113:$AA$122&lt;=AP$1,1,0))*INDIRECT(CONCATENATE("'Gastos com Pessoal'!",$CG47)))</f>
        <v>4371.3592799999997</v>
      </c>
      <c r="AQ47" s="147">
        <f t="array" aca="1" ref="AQ47" ca="1">SUM((AQ$1&gt;='Gastos com Pessoal'!$E$7:$E$106)*(AQ$1&lt;='Gastos com Pessoal'!$F$7:$F$106)*INDIRECT(CONCATENATE("'Encargos e Benefícios'!",$BV47)))
+SUM((AQ$1&gt;='Gastos com Pessoal'!$E$113:$E$122)*(AQ$1&lt;='Gastos com Pessoal'!$F$113:$F$122)*INDIRECT(CONCATENATE("'Encargos e Benefícios'!",$BW47)))
+SUM((AQ$1&gt;='Gastos com Pessoal'!$E$7:$E$106)*(AQ$1&lt;='Gastos com Pessoal'!$F$7:$F$106)*(IF('Gastos com Pessoal'!$G$7:$G$106&lt;=AQ$1,1,0))*INDIRECT(CONCATENATE("'Gastos com Pessoal'!",$BX47)))
+SUM((AQ$1&gt;='Gastos com Pessoal'!$E$113:$E$122)*(AQ$1&lt;='Gastos com Pessoal'!$F$113:$F$122)*(IF('Gastos com Pessoal'!$G$113:$G$122&lt;=AQ$1,1,0))*INDIRECT(CONCATENATE("'Gastos com Pessoal'!",$BY47)))
+SUM((AQ$1&gt;='Gastos com Pessoal'!$E$7:$E$106)*(AQ$1&lt;='Gastos com Pessoal'!$F$7:$F$106)*(IF('Gastos com Pessoal'!$L$7:$L$106&lt;=AQ$1,1,0))*INDIRECT(CONCATENATE("'Gastos com Pessoal'!",$BZ47)))
+SUM((AQ$1&gt;='Gastos com Pessoal'!$E$113:$E$122)*(AQ$1&lt;='Gastos com Pessoal'!$F$113:$F$122)*(IF('Gastos com Pessoal'!$L$113:$L$122&lt;=AQ$1,1,0))*INDIRECT(CONCATENATE("'Gastos com Pessoal'!",$CA47)))
+SUM((AQ$1&gt;='Gastos com Pessoal'!$E$7:$E$106)*(AQ$1&lt;='Gastos com Pessoal'!$F$7:$F$106)*(IF('Gastos com Pessoal'!$Q$7:$Q$106&lt;=AQ$1,1,0))*INDIRECT(CONCATENATE("'Gastos com Pessoal'!",$CB47)))
+SUM((AQ$1&gt;='Gastos com Pessoal'!$E$113:$E$122)*(AQ$1&lt;='Gastos com Pessoal'!$F$113:$F$122)*(IF('Gastos com Pessoal'!$Q$113:$Q$122&lt;=AQ$1,1,0))*INDIRECT(CONCATENATE("'Gastos com Pessoal'!",$CC47)))
+SUM((AQ$1&gt;='Gastos com Pessoal'!$E$7:$E$106)*(AQ$1&lt;='Gastos com Pessoal'!$F$7:$F$106)*(IF('Gastos com Pessoal'!$V$7:$V$106&lt;=AQ$1,1,0))*INDIRECT(CONCATENATE("'Gastos com Pessoal'!",$CD47)))
+SUM((AQ$1&gt;='Gastos com Pessoal'!$E$113:$E$122)*(AQ$1&lt;='Gastos com Pessoal'!$F$113:$F$122)*(IF('Gastos com Pessoal'!$V$113:$V$122&lt;=AQ$1,1,0))*INDIRECT(CONCATENATE("'Gastos com Pessoal'!",$CE47)))
+SUM((AQ$1&gt;='Gastos com Pessoal'!$E$7:$E$106)*(AQ$1&lt;='Gastos com Pessoal'!$F$7:$F$106)*(IF('Gastos com Pessoal'!$AA$7:$AA$106&lt;=AQ$1,1,0))*INDIRECT(CONCATENATE("'Gastos com Pessoal'!",$CF47)))
+SUM((AQ$1&gt;='Gastos com Pessoal'!$E$113:$E$122)*(AQ$1&lt;='Gastos com Pessoal'!$F$113:$F$122)*(IF('Gastos com Pessoal'!$AA$113:$AA$122&lt;=AQ$1,1,0))*INDIRECT(CONCATENATE("'Gastos com Pessoal'!",$CG47)))</f>
        <v>4371.3592799999997</v>
      </c>
      <c r="AR47" s="147">
        <f t="array" aca="1" ref="AR47" ca="1">SUM((AR$1&gt;='Gastos com Pessoal'!$E$7:$E$106)*(AR$1&lt;='Gastos com Pessoal'!$F$7:$F$106)*INDIRECT(CONCATENATE("'Encargos e Benefícios'!",$BV47)))
+SUM((AR$1&gt;='Gastos com Pessoal'!$E$113:$E$122)*(AR$1&lt;='Gastos com Pessoal'!$F$113:$F$122)*INDIRECT(CONCATENATE("'Encargos e Benefícios'!",$BW47)))
+SUM((AR$1&gt;='Gastos com Pessoal'!$E$7:$E$106)*(AR$1&lt;='Gastos com Pessoal'!$F$7:$F$106)*(IF('Gastos com Pessoal'!$G$7:$G$106&lt;=AR$1,1,0))*INDIRECT(CONCATENATE("'Gastos com Pessoal'!",$BX47)))
+SUM((AR$1&gt;='Gastos com Pessoal'!$E$113:$E$122)*(AR$1&lt;='Gastos com Pessoal'!$F$113:$F$122)*(IF('Gastos com Pessoal'!$G$113:$G$122&lt;=AR$1,1,0))*INDIRECT(CONCATENATE("'Gastos com Pessoal'!",$BY47)))
+SUM((AR$1&gt;='Gastos com Pessoal'!$E$7:$E$106)*(AR$1&lt;='Gastos com Pessoal'!$F$7:$F$106)*(IF('Gastos com Pessoal'!$L$7:$L$106&lt;=AR$1,1,0))*INDIRECT(CONCATENATE("'Gastos com Pessoal'!",$BZ47)))
+SUM((AR$1&gt;='Gastos com Pessoal'!$E$113:$E$122)*(AR$1&lt;='Gastos com Pessoal'!$F$113:$F$122)*(IF('Gastos com Pessoal'!$L$113:$L$122&lt;=AR$1,1,0))*INDIRECT(CONCATENATE("'Gastos com Pessoal'!",$CA47)))
+SUM((AR$1&gt;='Gastos com Pessoal'!$E$7:$E$106)*(AR$1&lt;='Gastos com Pessoal'!$F$7:$F$106)*(IF('Gastos com Pessoal'!$Q$7:$Q$106&lt;=AR$1,1,0))*INDIRECT(CONCATENATE("'Gastos com Pessoal'!",$CB47)))
+SUM((AR$1&gt;='Gastos com Pessoal'!$E$113:$E$122)*(AR$1&lt;='Gastos com Pessoal'!$F$113:$F$122)*(IF('Gastos com Pessoal'!$Q$113:$Q$122&lt;=AR$1,1,0))*INDIRECT(CONCATENATE("'Gastos com Pessoal'!",$CC47)))
+SUM((AR$1&gt;='Gastos com Pessoal'!$E$7:$E$106)*(AR$1&lt;='Gastos com Pessoal'!$F$7:$F$106)*(IF('Gastos com Pessoal'!$V$7:$V$106&lt;=AR$1,1,0))*INDIRECT(CONCATENATE("'Gastos com Pessoal'!",$CD47)))
+SUM((AR$1&gt;='Gastos com Pessoal'!$E$113:$E$122)*(AR$1&lt;='Gastos com Pessoal'!$F$113:$F$122)*(IF('Gastos com Pessoal'!$V$113:$V$122&lt;=AR$1,1,0))*INDIRECT(CONCATENATE("'Gastos com Pessoal'!",$CE47)))
+SUM((AR$1&gt;='Gastos com Pessoal'!$E$7:$E$106)*(AR$1&lt;='Gastos com Pessoal'!$F$7:$F$106)*(IF('Gastos com Pessoal'!$AA$7:$AA$106&lt;=AR$1,1,0))*INDIRECT(CONCATENATE("'Gastos com Pessoal'!",$CF47)))
+SUM((AR$1&gt;='Gastos com Pessoal'!$E$113:$E$122)*(AR$1&lt;='Gastos com Pessoal'!$F$113:$F$122)*(IF('Gastos com Pessoal'!$AA$113:$AA$122&lt;=AR$1,1,0))*INDIRECT(CONCATENATE("'Gastos com Pessoal'!",$CG47)))</f>
        <v>4371.3592799999997</v>
      </c>
      <c r="AS47" s="147">
        <f t="array" aca="1" ref="AS47" ca="1">SUM((AS$1&gt;='Gastos com Pessoal'!$E$7:$E$106)*(AS$1&lt;='Gastos com Pessoal'!$F$7:$F$106)*INDIRECT(CONCATENATE("'Encargos e Benefícios'!",$BV47)))
+SUM((AS$1&gt;='Gastos com Pessoal'!$E$113:$E$122)*(AS$1&lt;='Gastos com Pessoal'!$F$113:$F$122)*INDIRECT(CONCATENATE("'Encargos e Benefícios'!",$BW47)))
+SUM((AS$1&gt;='Gastos com Pessoal'!$E$7:$E$106)*(AS$1&lt;='Gastos com Pessoal'!$F$7:$F$106)*(IF('Gastos com Pessoal'!$G$7:$G$106&lt;=AS$1,1,0))*INDIRECT(CONCATENATE("'Gastos com Pessoal'!",$BX47)))
+SUM((AS$1&gt;='Gastos com Pessoal'!$E$113:$E$122)*(AS$1&lt;='Gastos com Pessoal'!$F$113:$F$122)*(IF('Gastos com Pessoal'!$G$113:$G$122&lt;=AS$1,1,0))*INDIRECT(CONCATENATE("'Gastos com Pessoal'!",$BY47)))
+SUM((AS$1&gt;='Gastos com Pessoal'!$E$7:$E$106)*(AS$1&lt;='Gastos com Pessoal'!$F$7:$F$106)*(IF('Gastos com Pessoal'!$L$7:$L$106&lt;=AS$1,1,0))*INDIRECT(CONCATENATE("'Gastos com Pessoal'!",$BZ47)))
+SUM((AS$1&gt;='Gastos com Pessoal'!$E$113:$E$122)*(AS$1&lt;='Gastos com Pessoal'!$F$113:$F$122)*(IF('Gastos com Pessoal'!$L$113:$L$122&lt;=AS$1,1,0))*INDIRECT(CONCATENATE("'Gastos com Pessoal'!",$CA47)))
+SUM((AS$1&gt;='Gastos com Pessoal'!$E$7:$E$106)*(AS$1&lt;='Gastos com Pessoal'!$F$7:$F$106)*(IF('Gastos com Pessoal'!$Q$7:$Q$106&lt;=AS$1,1,0))*INDIRECT(CONCATENATE("'Gastos com Pessoal'!",$CB47)))
+SUM((AS$1&gt;='Gastos com Pessoal'!$E$113:$E$122)*(AS$1&lt;='Gastos com Pessoal'!$F$113:$F$122)*(IF('Gastos com Pessoal'!$Q$113:$Q$122&lt;=AS$1,1,0))*INDIRECT(CONCATENATE("'Gastos com Pessoal'!",$CC47)))
+SUM((AS$1&gt;='Gastos com Pessoal'!$E$7:$E$106)*(AS$1&lt;='Gastos com Pessoal'!$F$7:$F$106)*(IF('Gastos com Pessoal'!$V$7:$V$106&lt;=AS$1,1,0))*INDIRECT(CONCATENATE("'Gastos com Pessoal'!",$CD47)))
+SUM((AS$1&gt;='Gastos com Pessoal'!$E$113:$E$122)*(AS$1&lt;='Gastos com Pessoal'!$F$113:$F$122)*(IF('Gastos com Pessoal'!$V$113:$V$122&lt;=AS$1,1,0))*INDIRECT(CONCATENATE("'Gastos com Pessoal'!",$CE47)))
+SUM((AS$1&gt;='Gastos com Pessoal'!$E$7:$E$106)*(AS$1&lt;='Gastos com Pessoal'!$F$7:$F$106)*(IF('Gastos com Pessoal'!$AA$7:$AA$106&lt;=AS$1,1,0))*INDIRECT(CONCATENATE("'Gastos com Pessoal'!",$CF47)))
+SUM((AS$1&gt;='Gastos com Pessoal'!$E$113:$E$122)*(AS$1&lt;='Gastos com Pessoal'!$F$113:$F$122)*(IF('Gastos com Pessoal'!$AA$113:$AA$122&lt;=AS$1,1,0))*INDIRECT(CONCATENATE("'Gastos com Pessoal'!",$CG47)))</f>
        <v>4371.3592799999997</v>
      </c>
      <c r="AT47" s="147">
        <f t="array" aca="1" ref="AT47" ca="1">SUM((AT$1&gt;='Gastos com Pessoal'!$E$7:$E$106)*(AT$1&lt;='Gastos com Pessoal'!$F$7:$F$106)*INDIRECT(CONCATENATE("'Encargos e Benefícios'!",$BV47)))
+SUM((AT$1&gt;='Gastos com Pessoal'!$E$113:$E$122)*(AT$1&lt;='Gastos com Pessoal'!$F$113:$F$122)*INDIRECT(CONCATENATE("'Encargos e Benefícios'!",$BW47)))
+SUM((AT$1&gt;='Gastos com Pessoal'!$E$7:$E$106)*(AT$1&lt;='Gastos com Pessoal'!$F$7:$F$106)*(IF('Gastos com Pessoal'!$G$7:$G$106&lt;=AT$1,1,0))*INDIRECT(CONCATENATE("'Gastos com Pessoal'!",$BX47)))
+SUM((AT$1&gt;='Gastos com Pessoal'!$E$113:$E$122)*(AT$1&lt;='Gastos com Pessoal'!$F$113:$F$122)*(IF('Gastos com Pessoal'!$G$113:$G$122&lt;=AT$1,1,0))*INDIRECT(CONCATENATE("'Gastos com Pessoal'!",$BY47)))
+SUM((AT$1&gt;='Gastos com Pessoal'!$E$7:$E$106)*(AT$1&lt;='Gastos com Pessoal'!$F$7:$F$106)*(IF('Gastos com Pessoal'!$L$7:$L$106&lt;=AT$1,1,0))*INDIRECT(CONCATENATE("'Gastos com Pessoal'!",$BZ47)))
+SUM((AT$1&gt;='Gastos com Pessoal'!$E$113:$E$122)*(AT$1&lt;='Gastos com Pessoal'!$F$113:$F$122)*(IF('Gastos com Pessoal'!$L$113:$L$122&lt;=AT$1,1,0))*INDIRECT(CONCATENATE("'Gastos com Pessoal'!",$CA47)))
+SUM((AT$1&gt;='Gastos com Pessoal'!$E$7:$E$106)*(AT$1&lt;='Gastos com Pessoal'!$F$7:$F$106)*(IF('Gastos com Pessoal'!$Q$7:$Q$106&lt;=AT$1,1,0))*INDIRECT(CONCATENATE("'Gastos com Pessoal'!",$CB47)))
+SUM((AT$1&gt;='Gastos com Pessoal'!$E$113:$E$122)*(AT$1&lt;='Gastos com Pessoal'!$F$113:$F$122)*(IF('Gastos com Pessoal'!$Q$113:$Q$122&lt;=AT$1,1,0))*INDIRECT(CONCATENATE("'Gastos com Pessoal'!",$CC47)))
+SUM((AT$1&gt;='Gastos com Pessoal'!$E$7:$E$106)*(AT$1&lt;='Gastos com Pessoal'!$F$7:$F$106)*(IF('Gastos com Pessoal'!$V$7:$V$106&lt;=AT$1,1,0))*INDIRECT(CONCATENATE("'Gastos com Pessoal'!",$CD47)))
+SUM((AT$1&gt;='Gastos com Pessoal'!$E$113:$E$122)*(AT$1&lt;='Gastos com Pessoal'!$F$113:$F$122)*(IF('Gastos com Pessoal'!$V$113:$V$122&lt;=AT$1,1,0))*INDIRECT(CONCATENATE("'Gastos com Pessoal'!",$CE47)))
+SUM((AT$1&gt;='Gastos com Pessoal'!$E$7:$E$106)*(AT$1&lt;='Gastos com Pessoal'!$F$7:$F$106)*(IF('Gastos com Pessoal'!$AA$7:$AA$106&lt;=AT$1,1,0))*INDIRECT(CONCATENATE("'Gastos com Pessoal'!",$CF47)))
+SUM((AT$1&gt;='Gastos com Pessoal'!$E$113:$E$122)*(AT$1&lt;='Gastos com Pessoal'!$F$113:$F$122)*(IF('Gastos com Pessoal'!$AA$113:$AA$122&lt;=AT$1,1,0))*INDIRECT(CONCATENATE("'Gastos com Pessoal'!",$CG47)))</f>
        <v>5095.4970080000003</v>
      </c>
      <c r="AU47" s="147">
        <f t="array" aca="1" ref="AU47" ca="1">SUM((AU$1&gt;='Gastos com Pessoal'!$E$7:$E$106)*(AU$1&lt;='Gastos com Pessoal'!$F$7:$F$106)*INDIRECT(CONCATENATE("'Encargos e Benefícios'!",$BV47)))
+SUM((AU$1&gt;='Gastos com Pessoal'!$E$113:$E$122)*(AU$1&lt;='Gastos com Pessoal'!$F$113:$F$122)*INDIRECT(CONCATENATE("'Encargos e Benefícios'!",$BW47)))
+SUM((AU$1&gt;='Gastos com Pessoal'!$E$7:$E$106)*(AU$1&lt;='Gastos com Pessoal'!$F$7:$F$106)*(IF('Gastos com Pessoal'!$G$7:$G$106&lt;=AU$1,1,0))*INDIRECT(CONCATENATE("'Gastos com Pessoal'!",$BX47)))
+SUM((AU$1&gt;='Gastos com Pessoal'!$E$113:$E$122)*(AU$1&lt;='Gastos com Pessoal'!$F$113:$F$122)*(IF('Gastos com Pessoal'!$G$113:$G$122&lt;=AU$1,1,0))*INDIRECT(CONCATENATE("'Gastos com Pessoal'!",$BY47)))
+SUM((AU$1&gt;='Gastos com Pessoal'!$E$7:$E$106)*(AU$1&lt;='Gastos com Pessoal'!$F$7:$F$106)*(IF('Gastos com Pessoal'!$L$7:$L$106&lt;=AU$1,1,0))*INDIRECT(CONCATENATE("'Gastos com Pessoal'!",$BZ47)))
+SUM((AU$1&gt;='Gastos com Pessoal'!$E$113:$E$122)*(AU$1&lt;='Gastos com Pessoal'!$F$113:$F$122)*(IF('Gastos com Pessoal'!$L$113:$L$122&lt;=AU$1,1,0))*INDIRECT(CONCATENATE("'Gastos com Pessoal'!",$CA47)))
+SUM((AU$1&gt;='Gastos com Pessoal'!$E$7:$E$106)*(AU$1&lt;='Gastos com Pessoal'!$F$7:$F$106)*(IF('Gastos com Pessoal'!$Q$7:$Q$106&lt;=AU$1,1,0))*INDIRECT(CONCATENATE("'Gastos com Pessoal'!",$CB47)))
+SUM((AU$1&gt;='Gastos com Pessoal'!$E$113:$E$122)*(AU$1&lt;='Gastos com Pessoal'!$F$113:$F$122)*(IF('Gastos com Pessoal'!$Q$113:$Q$122&lt;=AU$1,1,0))*INDIRECT(CONCATENATE("'Gastos com Pessoal'!",$CC47)))
+SUM((AU$1&gt;='Gastos com Pessoal'!$E$7:$E$106)*(AU$1&lt;='Gastos com Pessoal'!$F$7:$F$106)*(IF('Gastos com Pessoal'!$V$7:$V$106&lt;=AU$1,1,0))*INDIRECT(CONCATENATE("'Gastos com Pessoal'!",$CD47)))
+SUM((AU$1&gt;='Gastos com Pessoal'!$E$113:$E$122)*(AU$1&lt;='Gastos com Pessoal'!$F$113:$F$122)*(IF('Gastos com Pessoal'!$V$113:$V$122&lt;=AU$1,1,0))*INDIRECT(CONCATENATE("'Gastos com Pessoal'!",$CE47)))
+SUM((AU$1&gt;='Gastos com Pessoal'!$E$7:$E$106)*(AU$1&lt;='Gastos com Pessoal'!$F$7:$F$106)*(IF('Gastos com Pessoal'!$AA$7:$AA$106&lt;=AU$1,1,0))*INDIRECT(CONCATENATE("'Gastos com Pessoal'!",$CF47)))
+SUM((AU$1&gt;='Gastos com Pessoal'!$E$113:$E$122)*(AU$1&lt;='Gastos com Pessoal'!$F$113:$F$122)*(IF('Gastos com Pessoal'!$AA$113:$AA$122&lt;=AU$1,1,0))*INDIRECT(CONCATENATE("'Gastos com Pessoal'!",$CG47)))</f>
        <v>5095.4970080000003</v>
      </c>
      <c r="AV47" s="147">
        <f t="array" aca="1" ref="AV47" ca="1">SUM((AV$1&gt;='Gastos com Pessoal'!$E$7:$E$106)*(AV$1&lt;='Gastos com Pessoal'!$F$7:$F$106)*INDIRECT(CONCATENATE("'Encargos e Benefícios'!",$BV47)))
+SUM((AV$1&gt;='Gastos com Pessoal'!$E$113:$E$122)*(AV$1&lt;='Gastos com Pessoal'!$F$113:$F$122)*INDIRECT(CONCATENATE("'Encargos e Benefícios'!",$BW47)))
+SUM((AV$1&gt;='Gastos com Pessoal'!$E$7:$E$106)*(AV$1&lt;='Gastos com Pessoal'!$F$7:$F$106)*(IF('Gastos com Pessoal'!$G$7:$G$106&lt;=AV$1,1,0))*INDIRECT(CONCATENATE("'Gastos com Pessoal'!",$BX47)))
+SUM((AV$1&gt;='Gastos com Pessoal'!$E$113:$E$122)*(AV$1&lt;='Gastos com Pessoal'!$F$113:$F$122)*(IF('Gastos com Pessoal'!$G$113:$G$122&lt;=AV$1,1,0))*INDIRECT(CONCATENATE("'Gastos com Pessoal'!",$BY47)))
+SUM((AV$1&gt;='Gastos com Pessoal'!$E$7:$E$106)*(AV$1&lt;='Gastos com Pessoal'!$F$7:$F$106)*(IF('Gastos com Pessoal'!$L$7:$L$106&lt;=AV$1,1,0))*INDIRECT(CONCATENATE("'Gastos com Pessoal'!",$BZ47)))
+SUM((AV$1&gt;='Gastos com Pessoal'!$E$113:$E$122)*(AV$1&lt;='Gastos com Pessoal'!$F$113:$F$122)*(IF('Gastos com Pessoal'!$L$113:$L$122&lt;=AV$1,1,0))*INDIRECT(CONCATENATE("'Gastos com Pessoal'!",$CA47)))
+SUM((AV$1&gt;='Gastos com Pessoal'!$E$7:$E$106)*(AV$1&lt;='Gastos com Pessoal'!$F$7:$F$106)*(IF('Gastos com Pessoal'!$Q$7:$Q$106&lt;=AV$1,1,0))*INDIRECT(CONCATENATE("'Gastos com Pessoal'!",$CB47)))
+SUM((AV$1&gt;='Gastos com Pessoal'!$E$113:$E$122)*(AV$1&lt;='Gastos com Pessoal'!$F$113:$F$122)*(IF('Gastos com Pessoal'!$Q$113:$Q$122&lt;=AV$1,1,0))*INDIRECT(CONCATENATE("'Gastos com Pessoal'!",$CC47)))
+SUM((AV$1&gt;='Gastos com Pessoal'!$E$7:$E$106)*(AV$1&lt;='Gastos com Pessoal'!$F$7:$F$106)*(IF('Gastos com Pessoal'!$V$7:$V$106&lt;=AV$1,1,0))*INDIRECT(CONCATENATE("'Gastos com Pessoal'!",$CD47)))
+SUM((AV$1&gt;='Gastos com Pessoal'!$E$113:$E$122)*(AV$1&lt;='Gastos com Pessoal'!$F$113:$F$122)*(IF('Gastos com Pessoal'!$V$113:$V$122&lt;=AV$1,1,0))*INDIRECT(CONCATENATE("'Gastos com Pessoal'!",$CE47)))
+SUM((AV$1&gt;='Gastos com Pessoal'!$E$7:$E$106)*(AV$1&lt;='Gastos com Pessoal'!$F$7:$F$106)*(IF('Gastos com Pessoal'!$AA$7:$AA$106&lt;=AV$1,1,0))*INDIRECT(CONCATENATE("'Gastos com Pessoal'!",$CF47)))
+SUM((AV$1&gt;='Gastos com Pessoal'!$E$113:$E$122)*(AV$1&lt;='Gastos com Pessoal'!$F$113:$F$122)*(IF('Gastos com Pessoal'!$AA$113:$AA$122&lt;=AV$1,1,0))*INDIRECT(CONCATENATE("'Gastos com Pessoal'!",$CG47)))</f>
        <v>5095.4970080000003</v>
      </c>
      <c r="AW47" s="147">
        <f t="array" aca="1" ref="AW47" ca="1">SUM((AW$1&gt;='Gastos com Pessoal'!$E$7:$E$106)*(AW$1&lt;='Gastos com Pessoal'!$F$7:$F$106)*INDIRECT(CONCATENATE("'Encargos e Benefícios'!",$BV47)))
+SUM((AW$1&gt;='Gastos com Pessoal'!$E$113:$E$122)*(AW$1&lt;='Gastos com Pessoal'!$F$113:$F$122)*INDIRECT(CONCATENATE("'Encargos e Benefícios'!",$BW47)))
+SUM((AW$1&gt;='Gastos com Pessoal'!$E$7:$E$106)*(AW$1&lt;='Gastos com Pessoal'!$F$7:$F$106)*(IF('Gastos com Pessoal'!$G$7:$G$106&lt;=AW$1,1,0))*INDIRECT(CONCATENATE("'Gastos com Pessoal'!",$BX47)))
+SUM((AW$1&gt;='Gastos com Pessoal'!$E$113:$E$122)*(AW$1&lt;='Gastos com Pessoal'!$F$113:$F$122)*(IF('Gastos com Pessoal'!$G$113:$G$122&lt;=AW$1,1,0))*INDIRECT(CONCATENATE("'Gastos com Pessoal'!",$BY47)))
+SUM((AW$1&gt;='Gastos com Pessoal'!$E$7:$E$106)*(AW$1&lt;='Gastos com Pessoal'!$F$7:$F$106)*(IF('Gastos com Pessoal'!$L$7:$L$106&lt;=AW$1,1,0))*INDIRECT(CONCATENATE("'Gastos com Pessoal'!",$BZ47)))
+SUM((AW$1&gt;='Gastos com Pessoal'!$E$113:$E$122)*(AW$1&lt;='Gastos com Pessoal'!$F$113:$F$122)*(IF('Gastos com Pessoal'!$L$113:$L$122&lt;=AW$1,1,0))*INDIRECT(CONCATENATE("'Gastos com Pessoal'!",$CA47)))
+SUM((AW$1&gt;='Gastos com Pessoal'!$E$7:$E$106)*(AW$1&lt;='Gastos com Pessoal'!$F$7:$F$106)*(IF('Gastos com Pessoal'!$Q$7:$Q$106&lt;=AW$1,1,0))*INDIRECT(CONCATENATE("'Gastos com Pessoal'!",$CB47)))
+SUM((AW$1&gt;='Gastos com Pessoal'!$E$113:$E$122)*(AW$1&lt;='Gastos com Pessoal'!$F$113:$F$122)*(IF('Gastos com Pessoal'!$Q$113:$Q$122&lt;=AW$1,1,0))*INDIRECT(CONCATENATE("'Gastos com Pessoal'!",$CC47)))
+SUM((AW$1&gt;='Gastos com Pessoal'!$E$7:$E$106)*(AW$1&lt;='Gastos com Pessoal'!$F$7:$F$106)*(IF('Gastos com Pessoal'!$V$7:$V$106&lt;=AW$1,1,0))*INDIRECT(CONCATENATE("'Gastos com Pessoal'!",$CD47)))
+SUM((AW$1&gt;='Gastos com Pessoal'!$E$113:$E$122)*(AW$1&lt;='Gastos com Pessoal'!$F$113:$F$122)*(IF('Gastos com Pessoal'!$V$113:$V$122&lt;=AW$1,1,0))*INDIRECT(CONCATENATE("'Gastos com Pessoal'!",$CE47)))
+SUM((AW$1&gt;='Gastos com Pessoal'!$E$7:$E$106)*(AW$1&lt;='Gastos com Pessoal'!$F$7:$F$106)*(IF('Gastos com Pessoal'!$AA$7:$AA$106&lt;=AW$1,1,0))*INDIRECT(CONCATENATE("'Gastos com Pessoal'!",$CF47)))
+SUM((AW$1&gt;='Gastos com Pessoal'!$E$113:$E$122)*(AW$1&lt;='Gastos com Pessoal'!$F$113:$F$122)*(IF('Gastos com Pessoal'!$AA$113:$AA$122&lt;=AW$1,1,0))*INDIRECT(CONCATENATE("'Gastos com Pessoal'!",$CG47)))</f>
        <v>5095.4970080000003</v>
      </c>
      <c r="AX47" s="147">
        <f t="array" aca="1" ref="AX47" ca="1">SUM((AX$1&gt;='Gastos com Pessoal'!$E$7:$E$106)*(AX$1&lt;='Gastos com Pessoal'!$F$7:$F$106)*INDIRECT(CONCATENATE("'Encargos e Benefícios'!",$BV47)))
+SUM((AX$1&gt;='Gastos com Pessoal'!$E$113:$E$122)*(AX$1&lt;='Gastos com Pessoal'!$F$113:$F$122)*INDIRECT(CONCATENATE("'Encargos e Benefícios'!",$BW47)))
+SUM((AX$1&gt;='Gastos com Pessoal'!$E$7:$E$106)*(AX$1&lt;='Gastos com Pessoal'!$F$7:$F$106)*(IF('Gastos com Pessoal'!$G$7:$G$106&lt;=AX$1,1,0))*INDIRECT(CONCATENATE("'Gastos com Pessoal'!",$BX47)))
+SUM((AX$1&gt;='Gastos com Pessoal'!$E$113:$E$122)*(AX$1&lt;='Gastos com Pessoal'!$F$113:$F$122)*(IF('Gastos com Pessoal'!$G$113:$G$122&lt;=AX$1,1,0))*INDIRECT(CONCATENATE("'Gastos com Pessoal'!",$BY47)))
+SUM((AX$1&gt;='Gastos com Pessoal'!$E$7:$E$106)*(AX$1&lt;='Gastos com Pessoal'!$F$7:$F$106)*(IF('Gastos com Pessoal'!$L$7:$L$106&lt;=AX$1,1,0))*INDIRECT(CONCATENATE("'Gastos com Pessoal'!",$BZ47)))
+SUM((AX$1&gt;='Gastos com Pessoal'!$E$113:$E$122)*(AX$1&lt;='Gastos com Pessoal'!$F$113:$F$122)*(IF('Gastos com Pessoal'!$L$113:$L$122&lt;=AX$1,1,0))*INDIRECT(CONCATENATE("'Gastos com Pessoal'!",$CA47)))
+SUM((AX$1&gt;='Gastos com Pessoal'!$E$7:$E$106)*(AX$1&lt;='Gastos com Pessoal'!$F$7:$F$106)*(IF('Gastos com Pessoal'!$Q$7:$Q$106&lt;=AX$1,1,0))*INDIRECT(CONCATENATE("'Gastos com Pessoal'!",$CB47)))
+SUM((AX$1&gt;='Gastos com Pessoal'!$E$113:$E$122)*(AX$1&lt;='Gastos com Pessoal'!$F$113:$F$122)*(IF('Gastos com Pessoal'!$Q$113:$Q$122&lt;=AX$1,1,0))*INDIRECT(CONCATENATE("'Gastos com Pessoal'!",$CC47)))
+SUM((AX$1&gt;='Gastos com Pessoal'!$E$7:$E$106)*(AX$1&lt;='Gastos com Pessoal'!$F$7:$F$106)*(IF('Gastos com Pessoal'!$V$7:$V$106&lt;=AX$1,1,0))*INDIRECT(CONCATENATE("'Gastos com Pessoal'!",$CD47)))
+SUM((AX$1&gt;='Gastos com Pessoal'!$E$113:$E$122)*(AX$1&lt;='Gastos com Pessoal'!$F$113:$F$122)*(IF('Gastos com Pessoal'!$V$113:$V$122&lt;=AX$1,1,0))*INDIRECT(CONCATENATE("'Gastos com Pessoal'!",$CE47)))
+SUM((AX$1&gt;='Gastos com Pessoal'!$E$7:$E$106)*(AX$1&lt;='Gastos com Pessoal'!$F$7:$F$106)*(IF('Gastos com Pessoal'!$AA$7:$AA$106&lt;=AX$1,1,0))*INDIRECT(CONCATENATE("'Gastos com Pessoal'!",$CF47)))
+SUM((AX$1&gt;='Gastos com Pessoal'!$E$113:$E$122)*(AX$1&lt;='Gastos com Pessoal'!$F$113:$F$122)*(IF('Gastos com Pessoal'!$AA$113:$AA$122&lt;=AX$1,1,0))*INDIRECT(CONCATENATE("'Gastos com Pessoal'!",$CG47)))</f>
        <v>5095.4970080000003</v>
      </c>
      <c r="AY47" s="147">
        <f t="array" aca="1" ref="AY47" ca="1">SUM((AY$1&gt;='Gastos com Pessoal'!$E$7:$E$106)*(AY$1&lt;='Gastos com Pessoal'!$F$7:$F$106)*INDIRECT(CONCATENATE("'Encargos e Benefícios'!",$BV47)))
+SUM((AY$1&gt;='Gastos com Pessoal'!$E$113:$E$122)*(AY$1&lt;='Gastos com Pessoal'!$F$113:$F$122)*INDIRECT(CONCATENATE("'Encargos e Benefícios'!",$BW47)))
+SUM((AY$1&gt;='Gastos com Pessoal'!$E$7:$E$106)*(AY$1&lt;='Gastos com Pessoal'!$F$7:$F$106)*(IF('Gastos com Pessoal'!$G$7:$G$106&lt;=AY$1,1,0))*INDIRECT(CONCATENATE("'Gastos com Pessoal'!",$BX47)))
+SUM((AY$1&gt;='Gastos com Pessoal'!$E$113:$E$122)*(AY$1&lt;='Gastos com Pessoal'!$F$113:$F$122)*(IF('Gastos com Pessoal'!$G$113:$G$122&lt;=AY$1,1,0))*INDIRECT(CONCATENATE("'Gastos com Pessoal'!",$BY47)))
+SUM((AY$1&gt;='Gastos com Pessoal'!$E$7:$E$106)*(AY$1&lt;='Gastos com Pessoal'!$F$7:$F$106)*(IF('Gastos com Pessoal'!$L$7:$L$106&lt;=AY$1,1,0))*INDIRECT(CONCATENATE("'Gastos com Pessoal'!",$BZ47)))
+SUM((AY$1&gt;='Gastos com Pessoal'!$E$113:$E$122)*(AY$1&lt;='Gastos com Pessoal'!$F$113:$F$122)*(IF('Gastos com Pessoal'!$L$113:$L$122&lt;=AY$1,1,0))*INDIRECT(CONCATENATE("'Gastos com Pessoal'!",$CA47)))
+SUM((AY$1&gt;='Gastos com Pessoal'!$E$7:$E$106)*(AY$1&lt;='Gastos com Pessoal'!$F$7:$F$106)*(IF('Gastos com Pessoal'!$Q$7:$Q$106&lt;=AY$1,1,0))*INDIRECT(CONCATENATE("'Gastos com Pessoal'!",$CB47)))
+SUM((AY$1&gt;='Gastos com Pessoal'!$E$113:$E$122)*(AY$1&lt;='Gastos com Pessoal'!$F$113:$F$122)*(IF('Gastos com Pessoal'!$Q$113:$Q$122&lt;=AY$1,1,0))*INDIRECT(CONCATENATE("'Gastos com Pessoal'!",$CC47)))
+SUM((AY$1&gt;='Gastos com Pessoal'!$E$7:$E$106)*(AY$1&lt;='Gastos com Pessoal'!$F$7:$F$106)*(IF('Gastos com Pessoal'!$V$7:$V$106&lt;=AY$1,1,0))*INDIRECT(CONCATENATE("'Gastos com Pessoal'!",$CD47)))
+SUM((AY$1&gt;='Gastos com Pessoal'!$E$113:$E$122)*(AY$1&lt;='Gastos com Pessoal'!$F$113:$F$122)*(IF('Gastos com Pessoal'!$V$113:$V$122&lt;=AY$1,1,0))*INDIRECT(CONCATENATE("'Gastos com Pessoal'!",$CE47)))
+SUM((AY$1&gt;='Gastos com Pessoal'!$E$7:$E$106)*(AY$1&lt;='Gastos com Pessoal'!$F$7:$F$106)*(IF('Gastos com Pessoal'!$AA$7:$AA$106&lt;=AY$1,1,0))*INDIRECT(CONCATENATE("'Gastos com Pessoal'!",$CF47)))
+SUM((AY$1&gt;='Gastos com Pessoal'!$E$113:$E$122)*(AY$1&lt;='Gastos com Pessoal'!$F$113:$F$122)*(IF('Gastos com Pessoal'!$AA$113:$AA$122&lt;=AY$1,1,0))*INDIRECT(CONCATENATE("'Gastos com Pessoal'!",$CG47)))</f>
        <v>0</v>
      </c>
      <c r="AZ47" s="147">
        <f t="array" aca="1" ref="AZ47" ca="1">SUM((AZ$1&gt;='Gastos com Pessoal'!$E$7:$E$106)*(AZ$1&lt;='Gastos com Pessoal'!$F$7:$F$106)*INDIRECT(CONCATENATE("'Encargos e Benefícios'!",$BV47)))
+SUM((AZ$1&gt;='Gastos com Pessoal'!$E$113:$E$122)*(AZ$1&lt;='Gastos com Pessoal'!$F$113:$F$122)*INDIRECT(CONCATENATE("'Encargos e Benefícios'!",$BW47)))
+SUM((AZ$1&gt;='Gastos com Pessoal'!$E$7:$E$106)*(AZ$1&lt;='Gastos com Pessoal'!$F$7:$F$106)*(IF('Gastos com Pessoal'!$G$7:$G$106&lt;=AZ$1,1,0))*INDIRECT(CONCATENATE("'Gastos com Pessoal'!",$BX47)))
+SUM((AZ$1&gt;='Gastos com Pessoal'!$E$113:$E$122)*(AZ$1&lt;='Gastos com Pessoal'!$F$113:$F$122)*(IF('Gastos com Pessoal'!$G$113:$G$122&lt;=AZ$1,1,0))*INDIRECT(CONCATENATE("'Gastos com Pessoal'!",$BY47)))
+SUM((AZ$1&gt;='Gastos com Pessoal'!$E$7:$E$106)*(AZ$1&lt;='Gastos com Pessoal'!$F$7:$F$106)*(IF('Gastos com Pessoal'!$L$7:$L$106&lt;=AZ$1,1,0))*INDIRECT(CONCATENATE("'Gastos com Pessoal'!",$BZ47)))
+SUM((AZ$1&gt;='Gastos com Pessoal'!$E$113:$E$122)*(AZ$1&lt;='Gastos com Pessoal'!$F$113:$F$122)*(IF('Gastos com Pessoal'!$L$113:$L$122&lt;=AZ$1,1,0))*INDIRECT(CONCATENATE("'Gastos com Pessoal'!",$CA47)))
+SUM((AZ$1&gt;='Gastos com Pessoal'!$E$7:$E$106)*(AZ$1&lt;='Gastos com Pessoal'!$F$7:$F$106)*(IF('Gastos com Pessoal'!$Q$7:$Q$106&lt;=AZ$1,1,0))*INDIRECT(CONCATENATE("'Gastos com Pessoal'!",$CB47)))
+SUM((AZ$1&gt;='Gastos com Pessoal'!$E$113:$E$122)*(AZ$1&lt;='Gastos com Pessoal'!$F$113:$F$122)*(IF('Gastos com Pessoal'!$Q$113:$Q$122&lt;=AZ$1,1,0))*INDIRECT(CONCATENATE("'Gastos com Pessoal'!",$CC47)))
+SUM((AZ$1&gt;='Gastos com Pessoal'!$E$7:$E$106)*(AZ$1&lt;='Gastos com Pessoal'!$F$7:$F$106)*(IF('Gastos com Pessoal'!$V$7:$V$106&lt;=AZ$1,1,0))*INDIRECT(CONCATENATE("'Gastos com Pessoal'!",$CD47)))
+SUM((AZ$1&gt;='Gastos com Pessoal'!$E$113:$E$122)*(AZ$1&lt;='Gastos com Pessoal'!$F$113:$F$122)*(IF('Gastos com Pessoal'!$V$113:$V$122&lt;=AZ$1,1,0))*INDIRECT(CONCATENATE("'Gastos com Pessoal'!",$CE47)))
+SUM((AZ$1&gt;='Gastos com Pessoal'!$E$7:$E$106)*(AZ$1&lt;='Gastos com Pessoal'!$F$7:$F$106)*(IF('Gastos com Pessoal'!$AA$7:$AA$106&lt;=AZ$1,1,0))*INDIRECT(CONCATENATE("'Gastos com Pessoal'!",$CF47)))
+SUM((AZ$1&gt;='Gastos com Pessoal'!$E$113:$E$122)*(AZ$1&lt;='Gastos com Pessoal'!$F$113:$F$122)*(IF('Gastos com Pessoal'!$AA$113:$AA$122&lt;=AZ$1,1,0))*INDIRECT(CONCATENATE("'Gastos com Pessoal'!",$CG47)))</f>
        <v>0</v>
      </c>
      <c r="BA47" s="147">
        <f t="array" aca="1" ref="BA47" ca="1">SUM((BA$1&gt;='Gastos com Pessoal'!$E$7:$E$106)*(BA$1&lt;='Gastos com Pessoal'!$F$7:$F$106)*INDIRECT(CONCATENATE("'Encargos e Benefícios'!",$BV47)))
+SUM((BA$1&gt;='Gastos com Pessoal'!$E$113:$E$122)*(BA$1&lt;='Gastos com Pessoal'!$F$113:$F$122)*INDIRECT(CONCATENATE("'Encargos e Benefícios'!",$BW47)))
+SUM((BA$1&gt;='Gastos com Pessoal'!$E$7:$E$106)*(BA$1&lt;='Gastos com Pessoal'!$F$7:$F$106)*(IF('Gastos com Pessoal'!$G$7:$G$106&lt;=BA$1,1,0))*INDIRECT(CONCATENATE("'Gastos com Pessoal'!",$BX47)))
+SUM((BA$1&gt;='Gastos com Pessoal'!$E$113:$E$122)*(BA$1&lt;='Gastos com Pessoal'!$F$113:$F$122)*(IF('Gastos com Pessoal'!$G$113:$G$122&lt;=BA$1,1,0))*INDIRECT(CONCATENATE("'Gastos com Pessoal'!",$BY47)))
+SUM((BA$1&gt;='Gastos com Pessoal'!$E$7:$E$106)*(BA$1&lt;='Gastos com Pessoal'!$F$7:$F$106)*(IF('Gastos com Pessoal'!$L$7:$L$106&lt;=BA$1,1,0))*INDIRECT(CONCATENATE("'Gastos com Pessoal'!",$BZ47)))
+SUM((BA$1&gt;='Gastos com Pessoal'!$E$113:$E$122)*(BA$1&lt;='Gastos com Pessoal'!$F$113:$F$122)*(IF('Gastos com Pessoal'!$L$113:$L$122&lt;=BA$1,1,0))*INDIRECT(CONCATENATE("'Gastos com Pessoal'!",$CA47)))
+SUM((BA$1&gt;='Gastos com Pessoal'!$E$7:$E$106)*(BA$1&lt;='Gastos com Pessoal'!$F$7:$F$106)*(IF('Gastos com Pessoal'!$Q$7:$Q$106&lt;=BA$1,1,0))*INDIRECT(CONCATENATE("'Gastos com Pessoal'!",$CB47)))
+SUM((BA$1&gt;='Gastos com Pessoal'!$E$113:$E$122)*(BA$1&lt;='Gastos com Pessoal'!$F$113:$F$122)*(IF('Gastos com Pessoal'!$Q$113:$Q$122&lt;=BA$1,1,0))*INDIRECT(CONCATENATE("'Gastos com Pessoal'!",$CC47)))
+SUM((BA$1&gt;='Gastos com Pessoal'!$E$7:$E$106)*(BA$1&lt;='Gastos com Pessoal'!$F$7:$F$106)*(IF('Gastos com Pessoal'!$V$7:$V$106&lt;=BA$1,1,0))*INDIRECT(CONCATENATE("'Gastos com Pessoal'!",$CD47)))
+SUM((BA$1&gt;='Gastos com Pessoal'!$E$113:$E$122)*(BA$1&lt;='Gastos com Pessoal'!$F$113:$F$122)*(IF('Gastos com Pessoal'!$V$113:$V$122&lt;=BA$1,1,0))*INDIRECT(CONCATENATE("'Gastos com Pessoal'!",$CE47)))
+SUM((BA$1&gt;='Gastos com Pessoal'!$E$7:$E$106)*(BA$1&lt;='Gastos com Pessoal'!$F$7:$F$106)*(IF('Gastos com Pessoal'!$AA$7:$AA$106&lt;=BA$1,1,0))*INDIRECT(CONCATENATE("'Gastos com Pessoal'!",$CF47)))
+SUM((BA$1&gt;='Gastos com Pessoal'!$E$113:$E$122)*(BA$1&lt;='Gastos com Pessoal'!$F$113:$F$122)*(IF('Gastos com Pessoal'!$AA$113:$AA$122&lt;=BA$1,1,0))*INDIRECT(CONCATENATE("'Gastos com Pessoal'!",$CG47)))</f>
        <v>0</v>
      </c>
      <c r="BB47" s="147">
        <f t="array" aca="1" ref="BB47" ca="1">SUM((BB$1&gt;='Gastos com Pessoal'!$E$7:$E$106)*(BB$1&lt;='Gastos com Pessoal'!$F$7:$F$106)*INDIRECT(CONCATENATE("'Encargos e Benefícios'!",$BV47)))
+SUM((BB$1&gt;='Gastos com Pessoal'!$E$113:$E$122)*(BB$1&lt;='Gastos com Pessoal'!$F$113:$F$122)*INDIRECT(CONCATENATE("'Encargos e Benefícios'!",$BW47)))
+SUM((BB$1&gt;='Gastos com Pessoal'!$E$7:$E$106)*(BB$1&lt;='Gastos com Pessoal'!$F$7:$F$106)*(IF('Gastos com Pessoal'!$G$7:$G$106&lt;=BB$1,1,0))*INDIRECT(CONCATENATE("'Gastos com Pessoal'!",$BX47)))
+SUM((BB$1&gt;='Gastos com Pessoal'!$E$113:$E$122)*(BB$1&lt;='Gastos com Pessoal'!$F$113:$F$122)*(IF('Gastos com Pessoal'!$G$113:$G$122&lt;=BB$1,1,0))*INDIRECT(CONCATENATE("'Gastos com Pessoal'!",$BY47)))
+SUM((BB$1&gt;='Gastos com Pessoal'!$E$7:$E$106)*(BB$1&lt;='Gastos com Pessoal'!$F$7:$F$106)*(IF('Gastos com Pessoal'!$L$7:$L$106&lt;=BB$1,1,0))*INDIRECT(CONCATENATE("'Gastos com Pessoal'!",$BZ47)))
+SUM((BB$1&gt;='Gastos com Pessoal'!$E$113:$E$122)*(BB$1&lt;='Gastos com Pessoal'!$F$113:$F$122)*(IF('Gastos com Pessoal'!$L$113:$L$122&lt;=BB$1,1,0))*INDIRECT(CONCATENATE("'Gastos com Pessoal'!",$CA47)))
+SUM((BB$1&gt;='Gastos com Pessoal'!$E$7:$E$106)*(BB$1&lt;='Gastos com Pessoal'!$F$7:$F$106)*(IF('Gastos com Pessoal'!$Q$7:$Q$106&lt;=BB$1,1,0))*INDIRECT(CONCATENATE("'Gastos com Pessoal'!",$CB47)))
+SUM((BB$1&gt;='Gastos com Pessoal'!$E$113:$E$122)*(BB$1&lt;='Gastos com Pessoal'!$F$113:$F$122)*(IF('Gastos com Pessoal'!$Q$113:$Q$122&lt;=BB$1,1,0))*INDIRECT(CONCATENATE("'Gastos com Pessoal'!",$CC47)))
+SUM((BB$1&gt;='Gastos com Pessoal'!$E$7:$E$106)*(BB$1&lt;='Gastos com Pessoal'!$F$7:$F$106)*(IF('Gastos com Pessoal'!$V$7:$V$106&lt;=BB$1,1,0))*INDIRECT(CONCATENATE("'Gastos com Pessoal'!",$CD47)))
+SUM((BB$1&gt;='Gastos com Pessoal'!$E$113:$E$122)*(BB$1&lt;='Gastos com Pessoal'!$F$113:$F$122)*(IF('Gastos com Pessoal'!$V$113:$V$122&lt;=BB$1,1,0))*INDIRECT(CONCATENATE("'Gastos com Pessoal'!",$CE47)))
+SUM((BB$1&gt;='Gastos com Pessoal'!$E$7:$E$106)*(BB$1&lt;='Gastos com Pessoal'!$F$7:$F$106)*(IF('Gastos com Pessoal'!$AA$7:$AA$106&lt;=BB$1,1,0))*INDIRECT(CONCATENATE("'Gastos com Pessoal'!",$CF47)))
+SUM((BB$1&gt;='Gastos com Pessoal'!$E$113:$E$122)*(BB$1&lt;='Gastos com Pessoal'!$F$113:$F$122)*(IF('Gastos com Pessoal'!$AA$113:$AA$122&lt;=BB$1,1,0))*INDIRECT(CONCATENATE("'Gastos com Pessoal'!",$CG47)))</f>
        <v>0</v>
      </c>
      <c r="BC47" s="147">
        <f t="array" aca="1" ref="BC47" ca="1">SUM((BC$1&gt;='Gastos com Pessoal'!$E$7:$E$106)*(BC$1&lt;='Gastos com Pessoal'!$F$7:$F$106)*INDIRECT(CONCATENATE("'Encargos e Benefícios'!",$BV47)))
+SUM((BC$1&gt;='Gastos com Pessoal'!$E$113:$E$122)*(BC$1&lt;='Gastos com Pessoal'!$F$113:$F$122)*INDIRECT(CONCATENATE("'Encargos e Benefícios'!",$BW47)))
+SUM((BC$1&gt;='Gastos com Pessoal'!$E$7:$E$106)*(BC$1&lt;='Gastos com Pessoal'!$F$7:$F$106)*(IF('Gastos com Pessoal'!$G$7:$G$106&lt;=BC$1,1,0))*INDIRECT(CONCATENATE("'Gastos com Pessoal'!",$BX47)))
+SUM((BC$1&gt;='Gastos com Pessoal'!$E$113:$E$122)*(BC$1&lt;='Gastos com Pessoal'!$F$113:$F$122)*(IF('Gastos com Pessoal'!$G$113:$G$122&lt;=BC$1,1,0))*INDIRECT(CONCATENATE("'Gastos com Pessoal'!",$BY47)))
+SUM((BC$1&gt;='Gastos com Pessoal'!$E$7:$E$106)*(BC$1&lt;='Gastos com Pessoal'!$F$7:$F$106)*(IF('Gastos com Pessoal'!$L$7:$L$106&lt;=BC$1,1,0))*INDIRECT(CONCATENATE("'Gastos com Pessoal'!",$BZ47)))
+SUM((BC$1&gt;='Gastos com Pessoal'!$E$113:$E$122)*(BC$1&lt;='Gastos com Pessoal'!$F$113:$F$122)*(IF('Gastos com Pessoal'!$L$113:$L$122&lt;=BC$1,1,0))*INDIRECT(CONCATENATE("'Gastos com Pessoal'!",$CA47)))
+SUM((BC$1&gt;='Gastos com Pessoal'!$E$7:$E$106)*(BC$1&lt;='Gastos com Pessoal'!$F$7:$F$106)*(IF('Gastos com Pessoal'!$Q$7:$Q$106&lt;=BC$1,1,0))*INDIRECT(CONCATENATE("'Gastos com Pessoal'!",$CB47)))
+SUM((BC$1&gt;='Gastos com Pessoal'!$E$113:$E$122)*(BC$1&lt;='Gastos com Pessoal'!$F$113:$F$122)*(IF('Gastos com Pessoal'!$Q$113:$Q$122&lt;=BC$1,1,0))*INDIRECT(CONCATENATE("'Gastos com Pessoal'!",$CC47)))
+SUM((BC$1&gt;='Gastos com Pessoal'!$E$7:$E$106)*(BC$1&lt;='Gastos com Pessoal'!$F$7:$F$106)*(IF('Gastos com Pessoal'!$V$7:$V$106&lt;=BC$1,1,0))*INDIRECT(CONCATENATE("'Gastos com Pessoal'!",$CD47)))
+SUM((BC$1&gt;='Gastos com Pessoal'!$E$113:$E$122)*(BC$1&lt;='Gastos com Pessoal'!$F$113:$F$122)*(IF('Gastos com Pessoal'!$V$113:$V$122&lt;=BC$1,1,0))*INDIRECT(CONCATENATE("'Gastos com Pessoal'!",$CE47)))
+SUM((BC$1&gt;='Gastos com Pessoal'!$E$7:$E$106)*(BC$1&lt;='Gastos com Pessoal'!$F$7:$F$106)*(IF('Gastos com Pessoal'!$AA$7:$AA$106&lt;=BC$1,1,0))*INDIRECT(CONCATENATE("'Gastos com Pessoal'!",$CF47)))
+SUM((BC$1&gt;='Gastos com Pessoal'!$E$113:$E$122)*(BC$1&lt;='Gastos com Pessoal'!$F$113:$F$122)*(IF('Gastos com Pessoal'!$AA$113:$AA$122&lt;=BC$1,1,0))*INDIRECT(CONCATENATE("'Gastos com Pessoal'!",$CG47)))</f>
        <v>0</v>
      </c>
      <c r="BD47" s="147">
        <f t="array" aca="1" ref="BD47" ca="1">SUM((BD$1&gt;='Gastos com Pessoal'!$E$7:$E$106)*(BD$1&lt;='Gastos com Pessoal'!$F$7:$F$106)*INDIRECT(CONCATENATE("'Encargos e Benefícios'!",$BV47)))
+SUM((BD$1&gt;='Gastos com Pessoal'!$E$113:$E$122)*(BD$1&lt;='Gastos com Pessoal'!$F$113:$F$122)*INDIRECT(CONCATENATE("'Encargos e Benefícios'!",$BW47)))
+SUM((BD$1&gt;='Gastos com Pessoal'!$E$7:$E$106)*(BD$1&lt;='Gastos com Pessoal'!$F$7:$F$106)*(IF('Gastos com Pessoal'!$G$7:$G$106&lt;=BD$1,1,0))*INDIRECT(CONCATENATE("'Gastos com Pessoal'!",$BX47)))
+SUM((BD$1&gt;='Gastos com Pessoal'!$E$113:$E$122)*(BD$1&lt;='Gastos com Pessoal'!$F$113:$F$122)*(IF('Gastos com Pessoal'!$G$113:$G$122&lt;=BD$1,1,0))*INDIRECT(CONCATENATE("'Gastos com Pessoal'!",$BY47)))
+SUM((BD$1&gt;='Gastos com Pessoal'!$E$7:$E$106)*(BD$1&lt;='Gastos com Pessoal'!$F$7:$F$106)*(IF('Gastos com Pessoal'!$L$7:$L$106&lt;=BD$1,1,0))*INDIRECT(CONCATENATE("'Gastos com Pessoal'!",$BZ47)))
+SUM((BD$1&gt;='Gastos com Pessoal'!$E$113:$E$122)*(BD$1&lt;='Gastos com Pessoal'!$F$113:$F$122)*(IF('Gastos com Pessoal'!$L$113:$L$122&lt;=BD$1,1,0))*INDIRECT(CONCATENATE("'Gastos com Pessoal'!",$CA47)))
+SUM((BD$1&gt;='Gastos com Pessoal'!$E$7:$E$106)*(BD$1&lt;='Gastos com Pessoal'!$F$7:$F$106)*(IF('Gastos com Pessoal'!$Q$7:$Q$106&lt;=BD$1,1,0))*INDIRECT(CONCATENATE("'Gastos com Pessoal'!",$CB47)))
+SUM((BD$1&gt;='Gastos com Pessoal'!$E$113:$E$122)*(BD$1&lt;='Gastos com Pessoal'!$F$113:$F$122)*(IF('Gastos com Pessoal'!$Q$113:$Q$122&lt;=BD$1,1,0))*INDIRECT(CONCATENATE("'Gastos com Pessoal'!",$CC47)))
+SUM((BD$1&gt;='Gastos com Pessoal'!$E$7:$E$106)*(BD$1&lt;='Gastos com Pessoal'!$F$7:$F$106)*(IF('Gastos com Pessoal'!$V$7:$V$106&lt;=BD$1,1,0))*INDIRECT(CONCATENATE("'Gastos com Pessoal'!",$CD47)))
+SUM((BD$1&gt;='Gastos com Pessoal'!$E$113:$E$122)*(BD$1&lt;='Gastos com Pessoal'!$F$113:$F$122)*(IF('Gastos com Pessoal'!$V$113:$V$122&lt;=BD$1,1,0))*INDIRECT(CONCATENATE("'Gastos com Pessoal'!",$CE47)))
+SUM((BD$1&gt;='Gastos com Pessoal'!$E$7:$E$106)*(BD$1&lt;='Gastos com Pessoal'!$F$7:$F$106)*(IF('Gastos com Pessoal'!$AA$7:$AA$106&lt;=BD$1,1,0))*INDIRECT(CONCATENATE("'Gastos com Pessoal'!",$CF47)))
+SUM((BD$1&gt;='Gastos com Pessoal'!$E$113:$E$122)*(BD$1&lt;='Gastos com Pessoal'!$F$113:$F$122)*(IF('Gastos com Pessoal'!$AA$113:$AA$122&lt;=BD$1,1,0))*INDIRECT(CONCATENATE("'Gastos com Pessoal'!",$CG47)))</f>
        <v>0</v>
      </c>
      <c r="BE47" s="147">
        <f t="array" aca="1" ref="BE47" ca="1">SUM((BE$1&gt;='Gastos com Pessoal'!$E$7:$E$106)*(BE$1&lt;='Gastos com Pessoal'!$F$7:$F$106)*INDIRECT(CONCATENATE("'Encargos e Benefícios'!",$BV47)))
+SUM((BE$1&gt;='Gastos com Pessoal'!$E$113:$E$122)*(BE$1&lt;='Gastos com Pessoal'!$F$113:$F$122)*INDIRECT(CONCATENATE("'Encargos e Benefícios'!",$BW47)))
+SUM((BE$1&gt;='Gastos com Pessoal'!$E$7:$E$106)*(BE$1&lt;='Gastos com Pessoal'!$F$7:$F$106)*(IF('Gastos com Pessoal'!$G$7:$G$106&lt;=BE$1,1,0))*INDIRECT(CONCATENATE("'Gastos com Pessoal'!",$BX47)))
+SUM((BE$1&gt;='Gastos com Pessoal'!$E$113:$E$122)*(BE$1&lt;='Gastos com Pessoal'!$F$113:$F$122)*(IF('Gastos com Pessoal'!$G$113:$G$122&lt;=BE$1,1,0))*INDIRECT(CONCATENATE("'Gastos com Pessoal'!",$BY47)))
+SUM((BE$1&gt;='Gastos com Pessoal'!$E$7:$E$106)*(BE$1&lt;='Gastos com Pessoal'!$F$7:$F$106)*(IF('Gastos com Pessoal'!$L$7:$L$106&lt;=BE$1,1,0))*INDIRECT(CONCATENATE("'Gastos com Pessoal'!",$BZ47)))
+SUM((BE$1&gt;='Gastos com Pessoal'!$E$113:$E$122)*(BE$1&lt;='Gastos com Pessoal'!$F$113:$F$122)*(IF('Gastos com Pessoal'!$L$113:$L$122&lt;=BE$1,1,0))*INDIRECT(CONCATENATE("'Gastos com Pessoal'!",$CA47)))
+SUM((BE$1&gt;='Gastos com Pessoal'!$E$7:$E$106)*(BE$1&lt;='Gastos com Pessoal'!$F$7:$F$106)*(IF('Gastos com Pessoal'!$Q$7:$Q$106&lt;=BE$1,1,0))*INDIRECT(CONCATENATE("'Gastos com Pessoal'!",$CB47)))
+SUM((BE$1&gt;='Gastos com Pessoal'!$E$113:$E$122)*(BE$1&lt;='Gastos com Pessoal'!$F$113:$F$122)*(IF('Gastos com Pessoal'!$Q$113:$Q$122&lt;=BE$1,1,0))*INDIRECT(CONCATENATE("'Gastos com Pessoal'!",$CC47)))
+SUM((BE$1&gt;='Gastos com Pessoal'!$E$7:$E$106)*(BE$1&lt;='Gastos com Pessoal'!$F$7:$F$106)*(IF('Gastos com Pessoal'!$V$7:$V$106&lt;=BE$1,1,0))*INDIRECT(CONCATENATE("'Gastos com Pessoal'!",$CD47)))
+SUM((BE$1&gt;='Gastos com Pessoal'!$E$113:$E$122)*(BE$1&lt;='Gastos com Pessoal'!$F$113:$F$122)*(IF('Gastos com Pessoal'!$V$113:$V$122&lt;=BE$1,1,0))*INDIRECT(CONCATENATE("'Gastos com Pessoal'!",$CE47)))
+SUM((BE$1&gt;='Gastos com Pessoal'!$E$7:$E$106)*(BE$1&lt;='Gastos com Pessoal'!$F$7:$F$106)*(IF('Gastos com Pessoal'!$AA$7:$AA$106&lt;=BE$1,1,0))*INDIRECT(CONCATENATE("'Gastos com Pessoal'!",$CF47)))
+SUM((BE$1&gt;='Gastos com Pessoal'!$E$113:$E$122)*(BE$1&lt;='Gastos com Pessoal'!$F$113:$F$122)*(IF('Gastos com Pessoal'!$AA$113:$AA$122&lt;=BE$1,1,0))*INDIRECT(CONCATENATE("'Gastos com Pessoal'!",$CG47)))</f>
        <v>0</v>
      </c>
      <c r="BF47" s="147">
        <f t="array" aca="1" ref="BF47" ca="1">SUM((BF$1&gt;='Gastos com Pessoal'!$E$7:$E$106)*(BF$1&lt;='Gastos com Pessoal'!$F$7:$F$106)*INDIRECT(CONCATENATE("'Encargos e Benefícios'!",$BV47)))
+SUM((BF$1&gt;='Gastos com Pessoal'!$E$113:$E$122)*(BF$1&lt;='Gastos com Pessoal'!$F$113:$F$122)*INDIRECT(CONCATENATE("'Encargos e Benefícios'!",$BW47)))
+SUM((BF$1&gt;='Gastos com Pessoal'!$E$7:$E$106)*(BF$1&lt;='Gastos com Pessoal'!$F$7:$F$106)*(IF('Gastos com Pessoal'!$G$7:$G$106&lt;=BF$1,1,0))*INDIRECT(CONCATENATE("'Gastos com Pessoal'!",$BX47)))
+SUM((BF$1&gt;='Gastos com Pessoal'!$E$113:$E$122)*(BF$1&lt;='Gastos com Pessoal'!$F$113:$F$122)*(IF('Gastos com Pessoal'!$G$113:$G$122&lt;=BF$1,1,0))*INDIRECT(CONCATENATE("'Gastos com Pessoal'!",$BY47)))
+SUM((BF$1&gt;='Gastos com Pessoal'!$E$7:$E$106)*(BF$1&lt;='Gastos com Pessoal'!$F$7:$F$106)*(IF('Gastos com Pessoal'!$L$7:$L$106&lt;=BF$1,1,0))*INDIRECT(CONCATENATE("'Gastos com Pessoal'!",$BZ47)))
+SUM((BF$1&gt;='Gastos com Pessoal'!$E$113:$E$122)*(BF$1&lt;='Gastos com Pessoal'!$F$113:$F$122)*(IF('Gastos com Pessoal'!$L$113:$L$122&lt;=BF$1,1,0))*INDIRECT(CONCATENATE("'Gastos com Pessoal'!",$CA47)))
+SUM((BF$1&gt;='Gastos com Pessoal'!$E$7:$E$106)*(BF$1&lt;='Gastos com Pessoal'!$F$7:$F$106)*(IF('Gastos com Pessoal'!$Q$7:$Q$106&lt;=BF$1,1,0))*INDIRECT(CONCATENATE("'Gastos com Pessoal'!",$CB47)))
+SUM((BF$1&gt;='Gastos com Pessoal'!$E$113:$E$122)*(BF$1&lt;='Gastos com Pessoal'!$F$113:$F$122)*(IF('Gastos com Pessoal'!$Q$113:$Q$122&lt;=BF$1,1,0))*INDIRECT(CONCATENATE("'Gastos com Pessoal'!",$CC47)))
+SUM((BF$1&gt;='Gastos com Pessoal'!$E$7:$E$106)*(BF$1&lt;='Gastos com Pessoal'!$F$7:$F$106)*(IF('Gastos com Pessoal'!$V$7:$V$106&lt;=BF$1,1,0))*INDIRECT(CONCATENATE("'Gastos com Pessoal'!",$CD47)))
+SUM((BF$1&gt;='Gastos com Pessoal'!$E$113:$E$122)*(BF$1&lt;='Gastos com Pessoal'!$F$113:$F$122)*(IF('Gastos com Pessoal'!$V$113:$V$122&lt;=BF$1,1,0))*INDIRECT(CONCATENATE("'Gastos com Pessoal'!",$CE47)))
+SUM((BF$1&gt;='Gastos com Pessoal'!$E$7:$E$106)*(BF$1&lt;='Gastos com Pessoal'!$F$7:$F$106)*(IF('Gastos com Pessoal'!$AA$7:$AA$106&lt;=BF$1,1,0))*INDIRECT(CONCATENATE("'Gastos com Pessoal'!",$CF47)))
+SUM((BF$1&gt;='Gastos com Pessoal'!$E$113:$E$122)*(BF$1&lt;='Gastos com Pessoal'!$F$113:$F$122)*(IF('Gastos com Pessoal'!$AA$113:$AA$122&lt;=BF$1,1,0))*INDIRECT(CONCATENATE("'Gastos com Pessoal'!",$CG47)))</f>
        <v>0</v>
      </c>
      <c r="BG47" s="147">
        <f t="array" aca="1" ref="BG47" ca="1">SUM((BG$1&gt;='Gastos com Pessoal'!$E$7:$E$106)*(BG$1&lt;='Gastos com Pessoal'!$F$7:$F$106)*INDIRECT(CONCATENATE("'Encargos e Benefícios'!",$BV47)))
+SUM((BG$1&gt;='Gastos com Pessoal'!$E$113:$E$122)*(BG$1&lt;='Gastos com Pessoal'!$F$113:$F$122)*INDIRECT(CONCATENATE("'Encargos e Benefícios'!",$BW47)))
+SUM((BG$1&gt;='Gastos com Pessoal'!$E$7:$E$106)*(BG$1&lt;='Gastos com Pessoal'!$F$7:$F$106)*(IF('Gastos com Pessoal'!$G$7:$G$106&lt;=BG$1,1,0))*INDIRECT(CONCATENATE("'Gastos com Pessoal'!",$BX47)))
+SUM((BG$1&gt;='Gastos com Pessoal'!$E$113:$E$122)*(BG$1&lt;='Gastos com Pessoal'!$F$113:$F$122)*(IF('Gastos com Pessoal'!$G$113:$G$122&lt;=BG$1,1,0))*INDIRECT(CONCATENATE("'Gastos com Pessoal'!",$BY47)))
+SUM((BG$1&gt;='Gastos com Pessoal'!$E$7:$E$106)*(BG$1&lt;='Gastos com Pessoal'!$F$7:$F$106)*(IF('Gastos com Pessoal'!$L$7:$L$106&lt;=BG$1,1,0))*INDIRECT(CONCATENATE("'Gastos com Pessoal'!",$BZ47)))
+SUM((BG$1&gt;='Gastos com Pessoal'!$E$113:$E$122)*(BG$1&lt;='Gastos com Pessoal'!$F$113:$F$122)*(IF('Gastos com Pessoal'!$L$113:$L$122&lt;=BG$1,1,0))*INDIRECT(CONCATENATE("'Gastos com Pessoal'!",$CA47)))
+SUM((BG$1&gt;='Gastos com Pessoal'!$E$7:$E$106)*(BG$1&lt;='Gastos com Pessoal'!$F$7:$F$106)*(IF('Gastos com Pessoal'!$Q$7:$Q$106&lt;=BG$1,1,0))*INDIRECT(CONCATENATE("'Gastos com Pessoal'!",$CB47)))
+SUM((BG$1&gt;='Gastos com Pessoal'!$E$113:$E$122)*(BG$1&lt;='Gastos com Pessoal'!$F$113:$F$122)*(IF('Gastos com Pessoal'!$Q$113:$Q$122&lt;=BG$1,1,0))*INDIRECT(CONCATENATE("'Gastos com Pessoal'!",$CC47)))
+SUM((BG$1&gt;='Gastos com Pessoal'!$E$7:$E$106)*(BG$1&lt;='Gastos com Pessoal'!$F$7:$F$106)*(IF('Gastos com Pessoal'!$V$7:$V$106&lt;=BG$1,1,0))*INDIRECT(CONCATENATE("'Gastos com Pessoal'!",$CD47)))
+SUM((BG$1&gt;='Gastos com Pessoal'!$E$113:$E$122)*(BG$1&lt;='Gastos com Pessoal'!$F$113:$F$122)*(IF('Gastos com Pessoal'!$V$113:$V$122&lt;=BG$1,1,0))*INDIRECT(CONCATENATE("'Gastos com Pessoal'!",$CE47)))
+SUM((BG$1&gt;='Gastos com Pessoal'!$E$7:$E$106)*(BG$1&lt;='Gastos com Pessoal'!$F$7:$F$106)*(IF('Gastos com Pessoal'!$AA$7:$AA$106&lt;=BG$1,1,0))*INDIRECT(CONCATENATE("'Gastos com Pessoal'!",$CF47)))
+SUM((BG$1&gt;='Gastos com Pessoal'!$E$113:$E$122)*(BG$1&lt;='Gastos com Pessoal'!$F$113:$F$122)*(IF('Gastos com Pessoal'!$AA$113:$AA$122&lt;=BG$1,1,0))*INDIRECT(CONCATENATE("'Gastos com Pessoal'!",$CG47)))</f>
        <v>0</v>
      </c>
      <c r="BH47" s="147">
        <f t="array" aca="1" ref="BH47" ca="1">SUM((BH$1&gt;='Gastos com Pessoal'!$E$7:$E$106)*(BH$1&lt;='Gastos com Pessoal'!$F$7:$F$106)*INDIRECT(CONCATENATE("'Encargos e Benefícios'!",$BV47)))
+SUM((BH$1&gt;='Gastos com Pessoal'!$E$113:$E$122)*(BH$1&lt;='Gastos com Pessoal'!$F$113:$F$122)*INDIRECT(CONCATENATE("'Encargos e Benefícios'!",$BW47)))
+SUM((BH$1&gt;='Gastos com Pessoal'!$E$7:$E$106)*(BH$1&lt;='Gastos com Pessoal'!$F$7:$F$106)*(IF('Gastos com Pessoal'!$G$7:$G$106&lt;=BH$1,1,0))*INDIRECT(CONCATENATE("'Gastos com Pessoal'!",$BX47)))
+SUM((BH$1&gt;='Gastos com Pessoal'!$E$113:$E$122)*(BH$1&lt;='Gastos com Pessoal'!$F$113:$F$122)*(IF('Gastos com Pessoal'!$G$113:$G$122&lt;=BH$1,1,0))*INDIRECT(CONCATENATE("'Gastos com Pessoal'!",$BY47)))
+SUM((BH$1&gt;='Gastos com Pessoal'!$E$7:$E$106)*(BH$1&lt;='Gastos com Pessoal'!$F$7:$F$106)*(IF('Gastos com Pessoal'!$L$7:$L$106&lt;=BH$1,1,0))*INDIRECT(CONCATENATE("'Gastos com Pessoal'!",$BZ47)))
+SUM((BH$1&gt;='Gastos com Pessoal'!$E$113:$E$122)*(BH$1&lt;='Gastos com Pessoal'!$F$113:$F$122)*(IF('Gastos com Pessoal'!$L$113:$L$122&lt;=BH$1,1,0))*INDIRECT(CONCATENATE("'Gastos com Pessoal'!",$CA47)))
+SUM((BH$1&gt;='Gastos com Pessoal'!$E$7:$E$106)*(BH$1&lt;='Gastos com Pessoal'!$F$7:$F$106)*(IF('Gastos com Pessoal'!$Q$7:$Q$106&lt;=BH$1,1,0))*INDIRECT(CONCATENATE("'Gastos com Pessoal'!",$CB47)))
+SUM((BH$1&gt;='Gastos com Pessoal'!$E$113:$E$122)*(BH$1&lt;='Gastos com Pessoal'!$F$113:$F$122)*(IF('Gastos com Pessoal'!$Q$113:$Q$122&lt;=BH$1,1,0))*INDIRECT(CONCATENATE("'Gastos com Pessoal'!",$CC47)))
+SUM((BH$1&gt;='Gastos com Pessoal'!$E$7:$E$106)*(BH$1&lt;='Gastos com Pessoal'!$F$7:$F$106)*(IF('Gastos com Pessoal'!$V$7:$V$106&lt;=BH$1,1,0))*INDIRECT(CONCATENATE("'Gastos com Pessoal'!",$CD47)))
+SUM((BH$1&gt;='Gastos com Pessoal'!$E$113:$E$122)*(BH$1&lt;='Gastos com Pessoal'!$F$113:$F$122)*(IF('Gastos com Pessoal'!$V$113:$V$122&lt;=BH$1,1,0))*INDIRECT(CONCATENATE("'Gastos com Pessoal'!",$CE47)))
+SUM((BH$1&gt;='Gastos com Pessoal'!$E$7:$E$106)*(BH$1&lt;='Gastos com Pessoal'!$F$7:$F$106)*(IF('Gastos com Pessoal'!$AA$7:$AA$106&lt;=BH$1,1,0))*INDIRECT(CONCATENATE("'Gastos com Pessoal'!",$CF47)))
+SUM((BH$1&gt;='Gastos com Pessoal'!$E$113:$E$122)*(BH$1&lt;='Gastos com Pessoal'!$F$113:$F$122)*(IF('Gastos com Pessoal'!$AA$113:$AA$122&lt;=BH$1,1,0))*INDIRECT(CONCATENATE("'Gastos com Pessoal'!",$CG47)))</f>
        <v>0</v>
      </c>
      <c r="BI47" s="147">
        <f t="array" aca="1" ref="BI47" ca="1">SUM((BI$1&gt;='Gastos com Pessoal'!$E$7:$E$106)*(BI$1&lt;='Gastos com Pessoal'!$F$7:$F$106)*INDIRECT(CONCATENATE("'Encargos e Benefícios'!",$BV47)))
+SUM((BI$1&gt;='Gastos com Pessoal'!$E$113:$E$122)*(BI$1&lt;='Gastos com Pessoal'!$F$113:$F$122)*INDIRECT(CONCATENATE("'Encargos e Benefícios'!",$BW47)))
+SUM((BI$1&gt;='Gastos com Pessoal'!$E$7:$E$106)*(BI$1&lt;='Gastos com Pessoal'!$F$7:$F$106)*(IF('Gastos com Pessoal'!$G$7:$G$106&lt;=BI$1,1,0))*INDIRECT(CONCATENATE("'Gastos com Pessoal'!",$BX47)))
+SUM((BI$1&gt;='Gastos com Pessoal'!$E$113:$E$122)*(BI$1&lt;='Gastos com Pessoal'!$F$113:$F$122)*(IF('Gastos com Pessoal'!$G$113:$G$122&lt;=BI$1,1,0))*INDIRECT(CONCATENATE("'Gastos com Pessoal'!",$BY47)))
+SUM((BI$1&gt;='Gastos com Pessoal'!$E$7:$E$106)*(BI$1&lt;='Gastos com Pessoal'!$F$7:$F$106)*(IF('Gastos com Pessoal'!$L$7:$L$106&lt;=BI$1,1,0))*INDIRECT(CONCATENATE("'Gastos com Pessoal'!",$BZ47)))
+SUM((BI$1&gt;='Gastos com Pessoal'!$E$113:$E$122)*(BI$1&lt;='Gastos com Pessoal'!$F$113:$F$122)*(IF('Gastos com Pessoal'!$L$113:$L$122&lt;=BI$1,1,0))*INDIRECT(CONCATENATE("'Gastos com Pessoal'!",$CA47)))
+SUM((BI$1&gt;='Gastos com Pessoal'!$E$7:$E$106)*(BI$1&lt;='Gastos com Pessoal'!$F$7:$F$106)*(IF('Gastos com Pessoal'!$Q$7:$Q$106&lt;=BI$1,1,0))*INDIRECT(CONCATENATE("'Gastos com Pessoal'!",$CB47)))
+SUM((BI$1&gt;='Gastos com Pessoal'!$E$113:$E$122)*(BI$1&lt;='Gastos com Pessoal'!$F$113:$F$122)*(IF('Gastos com Pessoal'!$Q$113:$Q$122&lt;=BI$1,1,0))*INDIRECT(CONCATENATE("'Gastos com Pessoal'!",$CC47)))
+SUM((BI$1&gt;='Gastos com Pessoal'!$E$7:$E$106)*(BI$1&lt;='Gastos com Pessoal'!$F$7:$F$106)*(IF('Gastos com Pessoal'!$V$7:$V$106&lt;=BI$1,1,0))*INDIRECT(CONCATENATE("'Gastos com Pessoal'!",$CD47)))
+SUM((BI$1&gt;='Gastos com Pessoal'!$E$113:$E$122)*(BI$1&lt;='Gastos com Pessoal'!$F$113:$F$122)*(IF('Gastos com Pessoal'!$V$113:$V$122&lt;=BI$1,1,0))*INDIRECT(CONCATENATE("'Gastos com Pessoal'!",$CE47)))
+SUM((BI$1&gt;='Gastos com Pessoal'!$E$7:$E$106)*(BI$1&lt;='Gastos com Pessoal'!$F$7:$F$106)*(IF('Gastos com Pessoal'!$AA$7:$AA$106&lt;=BI$1,1,0))*INDIRECT(CONCATENATE("'Gastos com Pessoal'!",$CF47)))
+SUM((BI$1&gt;='Gastos com Pessoal'!$E$113:$E$122)*(BI$1&lt;='Gastos com Pessoal'!$F$113:$F$122)*(IF('Gastos com Pessoal'!$AA$113:$AA$122&lt;=BI$1,1,0))*INDIRECT(CONCATENATE("'Gastos com Pessoal'!",$CG47)))</f>
        <v>0</v>
      </c>
      <c r="BJ47" s="147">
        <f t="array" aca="1" ref="BJ47" ca="1">SUM((BJ$1&gt;='Gastos com Pessoal'!$E$7:$E$106)*(BJ$1&lt;='Gastos com Pessoal'!$F$7:$F$106)*INDIRECT(CONCATENATE("'Encargos e Benefícios'!",$BV47)))
+SUM((BJ$1&gt;='Gastos com Pessoal'!$E$113:$E$122)*(BJ$1&lt;='Gastos com Pessoal'!$F$113:$F$122)*INDIRECT(CONCATENATE("'Encargos e Benefícios'!",$BW47)))
+SUM((BJ$1&gt;='Gastos com Pessoal'!$E$7:$E$106)*(BJ$1&lt;='Gastos com Pessoal'!$F$7:$F$106)*(IF('Gastos com Pessoal'!$G$7:$G$106&lt;=BJ$1,1,0))*INDIRECT(CONCATENATE("'Gastos com Pessoal'!",$BX47)))
+SUM((BJ$1&gt;='Gastos com Pessoal'!$E$113:$E$122)*(BJ$1&lt;='Gastos com Pessoal'!$F$113:$F$122)*(IF('Gastos com Pessoal'!$G$113:$G$122&lt;=BJ$1,1,0))*INDIRECT(CONCATENATE("'Gastos com Pessoal'!",$BY47)))
+SUM((BJ$1&gt;='Gastos com Pessoal'!$E$7:$E$106)*(BJ$1&lt;='Gastos com Pessoal'!$F$7:$F$106)*(IF('Gastos com Pessoal'!$L$7:$L$106&lt;=BJ$1,1,0))*INDIRECT(CONCATENATE("'Gastos com Pessoal'!",$BZ47)))
+SUM((BJ$1&gt;='Gastos com Pessoal'!$E$113:$E$122)*(BJ$1&lt;='Gastos com Pessoal'!$F$113:$F$122)*(IF('Gastos com Pessoal'!$L$113:$L$122&lt;=BJ$1,1,0))*INDIRECT(CONCATENATE("'Gastos com Pessoal'!",$CA47)))
+SUM((BJ$1&gt;='Gastos com Pessoal'!$E$7:$E$106)*(BJ$1&lt;='Gastos com Pessoal'!$F$7:$F$106)*(IF('Gastos com Pessoal'!$Q$7:$Q$106&lt;=BJ$1,1,0))*INDIRECT(CONCATENATE("'Gastos com Pessoal'!",$CB47)))
+SUM((BJ$1&gt;='Gastos com Pessoal'!$E$113:$E$122)*(BJ$1&lt;='Gastos com Pessoal'!$F$113:$F$122)*(IF('Gastos com Pessoal'!$Q$113:$Q$122&lt;=BJ$1,1,0))*INDIRECT(CONCATENATE("'Gastos com Pessoal'!",$CC47)))
+SUM((BJ$1&gt;='Gastos com Pessoal'!$E$7:$E$106)*(BJ$1&lt;='Gastos com Pessoal'!$F$7:$F$106)*(IF('Gastos com Pessoal'!$V$7:$V$106&lt;=BJ$1,1,0))*INDIRECT(CONCATENATE("'Gastos com Pessoal'!",$CD47)))
+SUM((BJ$1&gt;='Gastos com Pessoal'!$E$113:$E$122)*(BJ$1&lt;='Gastos com Pessoal'!$F$113:$F$122)*(IF('Gastos com Pessoal'!$V$113:$V$122&lt;=BJ$1,1,0))*INDIRECT(CONCATENATE("'Gastos com Pessoal'!",$CE47)))
+SUM((BJ$1&gt;='Gastos com Pessoal'!$E$7:$E$106)*(BJ$1&lt;='Gastos com Pessoal'!$F$7:$F$106)*(IF('Gastos com Pessoal'!$AA$7:$AA$106&lt;=BJ$1,1,0))*INDIRECT(CONCATENATE("'Gastos com Pessoal'!",$CF47)))
+SUM((BJ$1&gt;='Gastos com Pessoal'!$E$113:$E$122)*(BJ$1&lt;='Gastos com Pessoal'!$F$113:$F$122)*(IF('Gastos com Pessoal'!$AA$113:$AA$122&lt;=BJ$1,1,0))*INDIRECT(CONCATENATE("'Gastos com Pessoal'!",$CG47)))</f>
        <v>0</v>
      </c>
      <c r="BK47" s="143">
        <f t="shared" ca="1" si="77"/>
        <v>157231.53904000006</v>
      </c>
      <c r="BL47" s="152">
        <f t="shared" ca="1" si="78"/>
        <v>7.487216144934773E-3</v>
      </c>
      <c r="BU47" s="262" t="s">
        <v>231</v>
      </c>
      <c r="BV47" s="263" t="str">
        <f ca="1">IF(ISNA('Encargos e Benefícios'!AA4),"$ZZ$6:$ZZ$105",'Encargos e Benefícios'!AA4)</f>
        <v>$R$6:$R$105</v>
      </c>
      <c r="BW47" s="263" t="str">
        <f ca="1">IF(ISNA('Encargos e Benefícios'!AC4),"$ZZ$112:$ZZ$121",'Encargos e Benefícios'!AC4)</f>
        <v>$H$112:$H$121</v>
      </c>
      <c r="BX47" s="262" t="str">
        <f ca="1">IF(ISNA('Gastos com Pessoal'!BL4),"$ZZ$6:$ZZ$105",'Gastos com Pessoal'!BL4)</f>
        <v>$K$7:$K$106</v>
      </c>
      <c r="BY47" s="262" t="str">
        <f ca="1">IF(ISNA('Gastos com Pessoal'!BN4),"$ZZ$112:$ZZ$121",'Gastos com Pessoal'!BN4)</f>
        <v>$J$113:$J$122</v>
      </c>
      <c r="BZ47" s="262" t="str">
        <f ca="1">IF(ISNA('Gastos com Pessoal'!BP4),"$ZZ$6:$ZZ$105",'Gastos com Pessoal'!BP4)</f>
        <v>$P$7:$P$106</v>
      </c>
      <c r="CA47" s="262" t="str">
        <f ca="1">IF(ISNA('Gastos com Pessoal'!BR4),"$ZZ$112:$ZZ$121",'Gastos com Pessoal'!BR4)</f>
        <v>$O$113:$O$122</v>
      </c>
      <c r="CB47" s="262" t="str">
        <f ca="1">IF(ISNA('Gastos com Pessoal'!BT4),"$ZZ$6:$ZZ$105",'Gastos com Pessoal'!BT4)</f>
        <v>$U$7:$U$106</v>
      </c>
      <c r="CC47" s="262" t="str">
        <f ca="1">IF(ISNA('Gastos com Pessoal'!BV4),"$ZZ$112:$ZZ$121",'Gastos com Pessoal'!BV4)</f>
        <v>$T$113:$T$122</v>
      </c>
      <c r="CD47" s="262" t="str">
        <f ca="1">IF(ISNA('Gastos com Pessoal'!BX4),"$ZZ$6:$ZZ$105",'Gastos com Pessoal'!BX4)</f>
        <v>$Z$7:$Z$106</v>
      </c>
      <c r="CE47" s="262" t="str">
        <f ca="1">IF(ISNA('Gastos com Pessoal'!BZ4),"$ZZ$112:$ZZ$121",'Gastos com Pessoal'!BZ4)</f>
        <v>$Y$113:$Y$122</v>
      </c>
      <c r="CF47" s="262" t="str">
        <f ca="1">IF(ISNA('Gastos com Pessoal'!CB4),"$ZZ$6:$ZZ$105",'Gastos com Pessoal'!CB4)</f>
        <v>$ZZ$6:$ZZ$105</v>
      </c>
      <c r="CG47" s="262" t="str">
        <f ca="1">IF(ISNA('Gastos com Pessoal'!CD4),"$ZZ$112:$ZZ$121",'Gastos com Pessoal'!CD4)</f>
        <v>$ZZ$112:$ZZ$121</v>
      </c>
    </row>
    <row r="48" spans="1:85" s="98" customFormat="1" ht="23.25" customHeight="1">
      <c r="A48" s="30" t="s">
        <v>236</v>
      </c>
      <c r="B48" s="13" t="s">
        <v>237</v>
      </c>
      <c r="C48" s="147">
        <f t="array" aca="1" ref="C48" ca="1">SUM((C$1&gt;='Gastos com Pessoal'!$E$7:$E$106)*(C$1&lt;='Gastos com Pessoal'!$F$7:$F$106)*INDIRECT(CONCATENATE("'Encargos e Benefícios'!",$BV48)))
+SUM((C$1&gt;='Gastos com Pessoal'!$E$113:$E$122)*(C$1&lt;='Gastos com Pessoal'!$F$113:$F$122)*INDIRECT(CONCATENATE("'Encargos e Benefícios'!",$BW48)))
+SUM((C$1&gt;='Gastos com Pessoal'!$E$7:$E$106)*(C$1&lt;='Gastos com Pessoal'!$F$7:$F$106)*(IF('Gastos com Pessoal'!$G$7:$G$106&lt;=C$1,1,0))*INDIRECT(CONCATENATE("'Gastos com Pessoal'!",$BX48)))
+SUM((C$1&gt;='Gastos com Pessoal'!$E$113:$E$122)*(C$1&lt;='Gastos com Pessoal'!$F$113:$F$122)*(IF('Gastos com Pessoal'!$G$113:$G$122&lt;=C$1,1,0))*INDIRECT(CONCATENATE("'Gastos com Pessoal'!",$BY48)))
+SUM((C$1&gt;='Gastos com Pessoal'!$E$7:$E$106)*(C$1&lt;='Gastos com Pessoal'!$F$7:$F$106)*(IF('Gastos com Pessoal'!$L$7:$L$106&lt;=C$1,1,0))*INDIRECT(CONCATENATE("'Gastos com Pessoal'!",$BZ48)))
+SUM((C$1&gt;='Gastos com Pessoal'!$E$113:$E$122)*(C$1&lt;='Gastos com Pessoal'!$F$113:$F$122)*(IF('Gastos com Pessoal'!$L$113:$L$122&lt;=C$1,1,0))*INDIRECT(CONCATENATE("'Gastos com Pessoal'!",$CA48)))
+SUM((C$1&gt;='Gastos com Pessoal'!$E$7:$E$106)*(C$1&lt;='Gastos com Pessoal'!$F$7:$F$106)*(IF('Gastos com Pessoal'!$Q$7:$Q$106&lt;=C$1,1,0))*INDIRECT(CONCATENATE("'Gastos com Pessoal'!",$CB48)))
+SUM((C$1&gt;='Gastos com Pessoal'!$E$113:$E$122)*(C$1&lt;='Gastos com Pessoal'!$F$113:$F$122)*(IF('Gastos com Pessoal'!$Q$113:$Q$122&lt;=C$1,1,0))*INDIRECT(CONCATENATE("'Gastos com Pessoal'!",$CC48)))
+SUM((C$1&gt;='Gastos com Pessoal'!$E$7:$E$106)*(C$1&lt;='Gastos com Pessoal'!$F$7:$F$106)*(IF('Gastos com Pessoal'!$V$7:$V$106&lt;=C$1,1,0))*INDIRECT(CONCATENATE("'Gastos com Pessoal'!",$CD48)))
+SUM((C$1&gt;='Gastos com Pessoal'!$E$113:$E$122)*(C$1&lt;='Gastos com Pessoal'!$F$113:$F$122)*(IF('Gastos com Pessoal'!$V$113:$V$122&lt;=C$1,1,0))*INDIRECT(CONCATENATE("'Gastos com Pessoal'!",$CE48)))
+SUM((C$1&gt;='Gastos com Pessoal'!$E$7:$E$106)*(C$1&lt;='Gastos com Pessoal'!$F$7:$F$106)*(IF('Gastos com Pessoal'!$AA$7:$AA$106&lt;=C$1,1,0))*INDIRECT(CONCATENATE("'Gastos com Pessoal'!",$CF48)))
+SUM((C$1&gt;='Gastos com Pessoal'!$E$113:$E$122)*(C$1&lt;='Gastos com Pessoal'!$F$113:$F$122)*(IF('Gastos com Pessoal'!$AA$113:$AA$122&lt;=C$1,1,0))*INDIRECT(CONCATENATE("'Gastos com Pessoal'!",$CG48)))</f>
        <v>0</v>
      </c>
      <c r="D48" s="147">
        <f t="array" aca="1" ref="D48" ca="1">SUM((D$1&gt;='Gastos com Pessoal'!$E$7:$E$106)*(D$1&lt;='Gastos com Pessoal'!$F$7:$F$106)*INDIRECT(CONCATENATE("'Encargos e Benefícios'!",$BV48)))
+SUM((D$1&gt;='Gastos com Pessoal'!$E$113:$E$122)*(D$1&lt;='Gastos com Pessoal'!$F$113:$F$122)*INDIRECT(CONCATENATE("'Encargos e Benefícios'!",$BW48)))
+SUM((D$1&gt;='Gastos com Pessoal'!$E$7:$E$106)*(D$1&lt;='Gastos com Pessoal'!$F$7:$F$106)*(IF('Gastos com Pessoal'!$G$7:$G$106&lt;=D$1,1,0))*INDIRECT(CONCATENATE("'Gastos com Pessoal'!",$BX48)))
+SUM((D$1&gt;='Gastos com Pessoal'!$E$113:$E$122)*(D$1&lt;='Gastos com Pessoal'!$F$113:$F$122)*(IF('Gastos com Pessoal'!$G$113:$G$122&lt;=D$1,1,0))*INDIRECT(CONCATENATE("'Gastos com Pessoal'!",$BY48)))
+SUM((D$1&gt;='Gastos com Pessoal'!$E$7:$E$106)*(D$1&lt;='Gastos com Pessoal'!$F$7:$F$106)*(IF('Gastos com Pessoal'!$L$7:$L$106&lt;=D$1,1,0))*INDIRECT(CONCATENATE("'Gastos com Pessoal'!",$BZ48)))
+SUM((D$1&gt;='Gastos com Pessoal'!$E$113:$E$122)*(D$1&lt;='Gastos com Pessoal'!$F$113:$F$122)*(IF('Gastos com Pessoal'!$L$113:$L$122&lt;=D$1,1,0))*INDIRECT(CONCATENATE("'Gastos com Pessoal'!",$CA48)))
+SUM((D$1&gt;='Gastos com Pessoal'!$E$7:$E$106)*(D$1&lt;='Gastos com Pessoal'!$F$7:$F$106)*(IF('Gastos com Pessoal'!$Q$7:$Q$106&lt;=D$1,1,0))*INDIRECT(CONCATENATE("'Gastos com Pessoal'!",$CB48)))
+SUM((D$1&gt;='Gastos com Pessoal'!$E$113:$E$122)*(D$1&lt;='Gastos com Pessoal'!$F$113:$F$122)*(IF('Gastos com Pessoal'!$Q$113:$Q$122&lt;=D$1,1,0))*INDIRECT(CONCATENATE("'Gastos com Pessoal'!",$CC48)))
+SUM((D$1&gt;='Gastos com Pessoal'!$E$7:$E$106)*(D$1&lt;='Gastos com Pessoal'!$F$7:$F$106)*(IF('Gastos com Pessoal'!$V$7:$V$106&lt;=D$1,1,0))*INDIRECT(CONCATENATE("'Gastos com Pessoal'!",$CD48)))
+SUM((D$1&gt;='Gastos com Pessoal'!$E$113:$E$122)*(D$1&lt;='Gastos com Pessoal'!$F$113:$F$122)*(IF('Gastos com Pessoal'!$V$113:$V$122&lt;=D$1,1,0))*INDIRECT(CONCATENATE("'Gastos com Pessoal'!",$CE48)))
+SUM((D$1&gt;='Gastos com Pessoal'!$E$7:$E$106)*(D$1&lt;='Gastos com Pessoal'!$F$7:$F$106)*(IF('Gastos com Pessoal'!$AA$7:$AA$106&lt;=D$1,1,0))*INDIRECT(CONCATENATE("'Gastos com Pessoal'!",$CF48)))
+SUM((D$1&gt;='Gastos com Pessoal'!$E$113:$E$122)*(D$1&lt;='Gastos com Pessoal'!$F$113:$F$122)*(IF('Gastos com Pessoal'!$AA$113:$AA$122&lt;=D$1,1,0))*INDIRECT(CONCATENATE("'Gastos com Pessoal'!",$CG48)))</f>
        <v>0</v>
      </c>
      <c r="E48" s="147">
        <f t="array" aca="1" ref="E48" ca="1">SUM((E$1&gt;='Gastos com Pessoal'!$E$7:$E$106)*(E$1&lt;='Gastos com Pessoal'!$F$7:$F$106)*INDIRECT(CONCATENATE("'Encargos e Benefícios'!",$BV48)))
+SUM((E$1&gt;='Gastos com Pessoal'!$E$113:$E$122)*(E$1&lt;='Gastos com Pessoal'!$F$113:$F$122)*INDIRECT(CONCATENATE("'Encargos e Benefícios'!",$BW48)))
+SUM((E$1&gt;='Gastos com Pessoal'!$E$7:$E$106)*(E$1&lt;='Gastos com Pessoal'!$F$7:$F$106)*(IF('Gastos com Pessoal'!$G$7:$G$106&lt;=E$1,1,0))*INDIRECT(CONCATENATE("'Gastos com Pessoal'!",$BX48)))
+SUM((E$1&gt;='Gastos com Pessoal'!$E$113:$E$122)*(E$1&lt;='Gastos com Pessoal'!$F$113:$F$122)*(IF('Gastos com Pessoal'!$G$113:$G$122&lt;=E$1,1,0))*INDIRECT(CONCATENATE("'Gastos com Pessoal'!",$BY48)))
+SUM((E$1&gt;='Gastos com Pessoal'!$E$7:$E$106)*(E$1&lt;='Gastos com Pessoal'!$F$7:$F$106)*(IF('Gastos com Pessoal'!$L$7:$L$106&lt;=E$1,1,0))*INDIRECT(CONCATENATE("'Gastos com Pessoal'!",$BZ48)))
+SUM((E$1&gt;='Gastos com Pessoal'!$E$113:$E$122)*(E$1&lt;='Gastos com Pessoal'!$F$113:$F$122)*(IF('Gastos com Pessoal'!$L$113:$L$122&lt;=E$1,1,0))*INDIRECT(CONCATENATE("'Gastos com Pessoal'!",$CA48)))
+SUM((E$1&gt;='Gastos com Pessoal'!$E$7:$E$106)*(E$1&lt;='Gastos com Pessoal'!$F$7:$F$106)*(IF('Gastos com Pessoal'!$Q$7:$Q$106&lt;=E$1,1,0))*INDIRECT(CONCATENATE("'Gastos com Pessoal'!",$CB48)))
+SUM((E$1&gt;='Gastos com Pessoal'!$E$113:$E$122)*(E$1&lt;='Gastos com Pessoal'!$F$113:$F$122)*(IF('Gastos com Pessoal'!$Q$113:$Q$122&lt;=E$1,1,0))*INDIRECT(CONCATENATE("'Gastos com Pessoal'!",$CC48)))
+SUM((E$1&gt;='Gastos com Pessoal'!$E$7:$E$106)*(E$1&lt;='Gastos com Pessoal'!$F$7:$F$106)*(IF('Gastos com Pessoal'!$V$7:$V$106&lt;=E$1,1,0))*INDIRECT(CONCATENATE("'Gastos com Pessoal'!",$CD48)))
+SUM((E$1&gt;='Gastos com Pessoal'!$E$113:$E$122)*(E$1&lt;='Gastos com Pessoal'!$F$113:$F$122)*(IF('Gastos com Pessoal'!$V$113:$V$122&lt;=E$1,1,0))*INDIRECT(CONCATENATE("'Gastos com Pessoal'!",$CE48)))
+SUM((E$1&gt;='Gastos com Pessoal'!$E$7:$E$106)*(E$1&lt;='Gastos com Pessoal'!$F$7:$F$106)*(IF('Gastos com Pessoal'!$AA$7:$AA$106&lt;=E$1,1,0))*INDIRECT(CONCATENATE("'Gastos com Pessoal'!",$CF48)))
+SUM((E$1&gt;='Gastos com Pessoal'!$E$113:$E$122)*(E$1&lt;='Gastos com Pessoal'!$F$113:$F$122)*(IF('Gastos com Pessoal'!$AA$113:$AA$122&lt;=E$1,1,0))*INDIRECT(CONCATENATE("'Gastos com Pessoal'!",$CG48)))</f>
        <v>0</v>
      </c>
      <c r="F48" s="147">
        <f t="array" aca="1" ref="F48" ca="1">SUM((F$1&gt;='Gastos com Pessoal'!$E$7:$E$106)*(F$1&lt;='Gastos com Pessoal'!$F$7:$F$106)*INDIRECT(CONCATENATE("'Encargos e Benefícios'!",$BV48)))
+SUM((F$1&gt;='Gastos com Pessoal'!$E$113:$E$122)*(F$1&lt;='Gastos com Pessoal'!$F$113:$F$122)*INDIRECT(CONCATENATE("'Encargos e Benefícios'!",$BW48)))
+SUM((F$1&gt;='Gastos com Pessoal'!$E$7:$E$106)*(F$1&lt;='Gastos com Pessoal'!$F$7:$F$106)*(IF('Gastos com Pessoal'!$G$7:$G$106&lt;=F$1,1,0))*INDIRECT(CONCATENATE("'Gastos com Pessoal'!",$BX48)))
+SUM((F$1&gt;='Gastos com Pessoal'!$E$113:$E$122)*(F$1&lt;='Gastos com Pessoal'!$F$113:$F$122)*(IF('Gastos com Pessoal'!$G$113:$G$122&lt;=F$1,1,0))*INDIRECT(CONCATENATE("'Gastos com Pessoal'!",$BY48)))
+SUM((F$1&gt;='Gastos com Pessoal'!$E$7:$E$106)*(F$1&lt;='Gastos com Pessoal'!$F$7:$F$106)*(IF('Gastos com Pessoal'!$L$7:$L$106&lt;=F$1,1,0))*INDIRECT(CONCATENATE("'Gastos com Pessoal'!",$BZ48)))
+SUM((F$1&gt;='Gastos com Pessoal'!$E$113:$E$122)*(F$1&lt;='Gastos com Pessoal'!$F$113:$F$122)*(IF('Gastos com Pessoal'!$L$113:$L$122&lt;=F$1,1,0))*INDIRECT(CONCATENATE("'Gastos com Pessoal'!",$CA48)))
+SUM((F$1&gt;='Gastos com Pessoal'!$E$7:$E$106)*(F$1&lt;='Gastos com Pessoal'!$F$7:$F$106)*(IF('Gastos com Pessoal'!$Q$7:$Q$106&lt;=F$1,1,0))*INDIRECT(CONCATENATE("'Gastos com Pessoal'!",$CB48)))
+SUM((F$1&gt;='Gastos com Pessoal'!$E$113:$E$122)*(F$1&lt;='Gastos com Pessoal'!$F$113:$F$122)*(IF('Gastos com Pessoal'!$Q$113:$Q$122&lt;=F$1,1,0))*INDIRECT(CONCATENATE("'Gastos com Pessoal'!",$CC48)))
+SUM((F$1&gt;='Gastos com Pessoal'!$E$7:$E$106)*(F$1&lt;='Gastos com Pessoal'!$F$7:$F$106)*(IF('Gastos com Pessoal'!$V$7:$V$106&lt;=F$1,1,0))*INDIRECT(CONCATENATE("'Gastos com Pessoal'!",$CD48)))
+SUM((F$1&gt;='Gastos com Pessoal'!$E$113:$E$122)*(F$1&lt;='Gastos com Pessoal'!$F$113:$F$122)*(IF('Gastos com Pessoal'!$V$113:$V$122&lt;=F$1,1,0))*INDIRECT(CONCATENATE("'Gastos com Pessoal'!",$CE48)))
+SUM((F$1&gt;='Gastos com Pessoal'!$E$7:$E$106)*(F$1&lt;='Gastos com Pessoal'!$F$7:$F$106)*(IF('Gastos com Pessoal'!$AA$7:$AA$106&lt;=F$1,1,0))*INDIRECT(CONCATENATE("'Gastos com Pessoal'!",$CF48)))
+SUM((F$1&gt;='Gastos com Pessoal'!$E$113:$E$122)*(F$1&lt;='Gastos com Pessoal'!$F$113:$F$122)*(IF('Gastos com Pessoal'!$AA$113:$AA$122&lt;=F$1,1,0))*INDIRECT(CONCATENATE("'Gastos com Pessoal'!",$CG48)))</f>
        <v>0</v>
      </c>
      <c r="G48" s="147">
        <f t="array" aca="1" ref="G48" ca="1">SUM((G$1&gt;='Gastos com Pessoal'!$E$7:$E$106)*(G$1&lt;='Gastos com Pessoal'!$F$7:$F$106)*INDIRECT(CONCATENATE("'Encargos e Benefícios'!",$BV48)))
+SUM((G$1&gt;='Gastos com Pessoal'!$E$113:$E$122)*(G$1&lt;='Gastos com Pessoal'!$F$113:$F$122)*INDIRECT(CONCATENATE("'Encargos e Benefícios'!",$BW48)))
+SUM((G$1&gt;='Gastos com Pessoal'!$E$7:$E$106)*(G$1&lt;='Gastos com Pessoal'!$F$7:$F$106)*(IF('Gastos com Pessoal'!$G$7:$G$106&lt;=G$1,1,0))*INDIRECT(CONCATENATE("'Gastos com Pessoal'!",$BX48)))
+SUM((G$1&gt;='Gastos com Pessoal'!$E$113:$E$122)*(G$1&lt;='Gastos com Pessoal'!$F$113:$F$122)*(IF('Gastos com Pessoal'!$G$113:$G$122&lt;=G$1,1,0))*INDIRECT(CONCATENATE("'Gastos com Pessoal'!",$BY48)))
+SUM((G$1&gt;='Gastos com Pessoal'!$E$7:$E$106)*(G$1&lt;='Gastos com Pessoal'!$F$7:$F$106)*(IF('Gastos com Pessoal'!$L$7:$L$106&lt;=G$1,1,0))*INDIRECT(CONCATENATE("'Gastos com Pessoal'!",$BZ48)))
+SUM((G$1&gt;='Gastos com Pessoal'!$E$113:$E$122)*(G$1&lt;='Gastos com Pessoal'!$F$113:$F$122)*(IF('Gastos com Pessoal'!$L$113:$L$122&lt;=G$1,1,0))*INDIRECT(CONCATENATE("'Gastos com Pessoal'!",$CA48)))
+SUM((G$1&gt;='Gastos com Pessoal'!$E$7:$E$106)*(G$1&lt;='Gastos com Pessoal'!$F$7:$F$106)*(IF('Gastos com Pessoal'!$Q$7:$Q$106&lt;=G$1,1,0))*INDIRECT(CONCATENATE("'Gastos com Pessoal'!",$CB48)))
+SUM((G$1&gt;='Gastos com Pessoal'!$E$113:$E$122)*(G$1&lt;='Gastos com Pessoal'!$F$113:$F$122)*(IF('Gastos com Pessoal'!$Q$113:$Q$122&lt;=G$1,1,0))*INDIRECT(CONCATENATE("'Gastos com Pessoal'!",$CC48)))
+SUM((G$1&gt;='Gastos com Pessoal'!$E$7:$E$106)*(G$1&lt;='Gastos com Pessoal'!$F$7:$F$106)*(IF('Gastos com Pessoal'!$V$7:$V$106&lt;=G$1,1,0))*INDIRECT(CONCATENATE("'Gastos com Pessoal'!",$CD48)))
+SUM((G$1&gt;='Gastos com Pessoal'!$E$113:$E$122)*(G$1&lt;='Gastos com Pessoal'!$F$113:$F$122)*(IF('Gastos com Pessoal'!$V$113:$V$122&lt;=G$1,1,0))*INDIRECT(CONCATENATE("'Gastos com Pessoal'!",$CE48)))
+SUM((G$1&gt;='Gastos com Pessoal'!$E$7:$E$106)*(G$1&lt;='Gastos com Pessoal'!$F$7:$F$106)*(IF('Gastos com Pessoal'!$AA$7:$AA$106&lt;=G$1,1,0))*INDIRECT(CONCATENATE("'Gastos com Pessoal'!",$CF48)))
+SUM((G$1&gt;='Gastos com Pessoal'!$E$113:$E$122)*(G$1&lt;='Gastos com Pessoal'!$F$113:$F$122)*(IF('Gastos com Pessoal'!$AA$113:$AA$122&lt;=G$1,1,0))*INDIRECT(CONCATENATE("'Gastos com Pessoal'!",$CG48)))</f>
        <v>0</v>
      </c>
      <c r="H48" s="147">
        <f t="array" aca="1" ref="H48" ca="1">SUM((H$1&gt;='Gastos com Pessoal'!$E$7:$E$106)*(H$1&lt;='Gastos com Pessoal'!$F$7:$F$106)*INDIRECT(CONCATENATE("'Encargos e Benefícios'!",$BV48)))
+SUM((H$1&gt;='Gastos com Pessoal'!$E$113:$E$122)*(H$1&lt;='Gastos com Pessoal'!$F$113:$F$122)*INDIRECT(CONCATENATE("'Encargos e Benefícios'!",$BW48)))
+SUM((H$1&gt;='Gastos com Pessoal'!$E$7:$E$106)*(H$1&lt;='Gastos com Pessoal'!$F$7:$F$106)*(IF('Gastos com Pessoal'!$G$7:$G$106&lt;=H$1,1,0))*INDIRECT(CONCATENATE("'Gastos com Pessoal'!",$BX48)))
+SUM((H$1&gt;='Gastos com Pessoal'!$E$113:$E$122)*(H$1&lt;='Gastos com Pessoal'!$F$113:$F$122)*(IF('Gastos com Pessoal'!$G$113:$G$122&lt;=H$1,1,0))*INDIRECT(CONCATENATE("'Gastos com Pessoal'!",$BY48)))
+SUM((H$1&gt;='Gastos com Pessoal'!$E$7:$E$106)*(H$1&lt;='Gastos com Pessoal'!$F$7:$F$106)*(IF('Gastos com Pessoal'!$L$7:$L$106&lt;=H$1,1,0))*INDIRECT(CONCATENATE("'Gastos com Pessoal'!",$BZ48)))
+SUM((H$1&gt;='Gastos com Pessoal'!$E$113:$E$122)*(H$1&lt;='Gastos com Pessoal'!$F$113:$F$122)*(IF('Gastos com Pessoal'!$L$113:$L$122&lt;=H$1,1,0))*INDIRECT(CONCATENATE("'Gastos com Pessoal'!",$CA48)))
+SUM((H$1&gt;='Gastos com Pessoal'!$E$7:$E$106)*(H$1&lt;='Gastos com Pessoal'!$F$7:$F$106)*(IF('Gastos com Pessoal'!$Q$7:$Q$106&lt;=H$1,1,0))*INDIRECT(CONCATENATE("'Gastos com Pessoal'!",$CB48)))
+SUM((H$1&gt;='Gastos com Pessoal'!$E$113:$E$122)*(H$1&lt;='Gastos com Pessoal'!$F$113:$F$122)*(IF('Gastos com Pessoal'!$Q$113:$Q$122&lt;=H$1,1,0))*INDIRECT(CONCATENATE("'Gastos com Pessoal'!",$CC48)))
+SUM((H$1&gt;='Gastos com Pessoal'!$E$7:$E$106)*(H$1&lt;='Gastos com Pessoal'!$F$7:$F$106)*(IF('Gastos com Pessoal'!$V$7:$V$106&lt;=H$1,1,0))*INDIRECT(CONCATENATE("'Gastos com Pessoal'!",$CD48)))
+SUM((H$1&gt;='Gastos com Pessoal'!$E$113:$E$122)*(H$1&lt;='Gastos com Pessoal'!$F$113:$F$122)*(IF('Gastos com Pessoal'!$V$113:$V$122&lt;=H$1,1,0))*INDIRECT(CONCATENATE("'Gastos com Pessoal'!",$CE48)))
+SUM((H$1&gt;='Gastos com Pessoal'!$E$7:$E$106)*(H$1&lt;='Gastos com Pessoal'!$F$7:$F$106)*(IF('Gastos com Pessoal'!$AA$7:$AA$106&lt;=H$1,1,0))*INDIRECT(CONCATENATE("'Gastos com Pessoal'!",$CF48)))
+SUM((H$1&gt;='Gastos com Pessoal'!$E$113:$E$122)*(H$1&lt;='Gastos com Pessoal'!$F$113:$F$122)*(IF('Gastos com Pessoal'!$AA$113:$AA$122&lt;=H$1,1,0))*INDIRECT(CONCATENATE("'Gastos com Pessoal'!",$CG48)))</f>
        <v>0</v>
      </c>
      <c r="I48" s="147">
        <f t="array" aca="1" ref="I48" ca="1">SUM((I$1&gt;='Gastos com Pessoal'!$E$7:$E$106)*(I$1&lt;='Gastos com Pessoal'!$F$7:$F$106)*INDIRECT(CONCATENATE("'Encargos e Benefícios'!",$BV48)))
+SUM((I$1&gt;='Gastos com Pessoal'!$E$113:$E$122)*(I$1&lt;='Gastos com Pessoal'!$F$113:$F$122)*INDIRECT(CONCATENATE("'Encargos e Benefícios'!",$BW48)))
+SUM((I$1&gt;='Gastos com Pessoal'!$E$7:$E$106)*(I$1&lt;='Gastos com Pessoal'!$F$7:$F$106)*(IF('Gastos com Pessoal'!$G$7:$G$106&lt;=I$1,1,0))*INDIRECT(CONCATENATE("'Gastos com Pessoal'!",$BX48)))
+SUM((I$1&gt;='Gastos com Pessoal'!$E$113:$E$122)*(I$1&lt;='Gastos com Pessoal'!$F$113:$F$122)*(IF('Gastos com Pessoal'!$G$113:$G$122&lt;=I$1,1,0))*INDIRECT(CONCATENATE("'Gastos com Pessoal'!",$BY48)))
+SUM((I$1&gt;='Gastos com Pessoal'!$E$7:$E$106)*(I$1&lt;='Gastos com Pessoal'!$F$7:$F$106)*(IF('Gastos com Pessoal'!$L$7:$L$106&lt;=I$1,1,0))*INDIRECT(CONCATENATE("'Gastos com Pessoal'!",$BZ48)))
+SUM((I$1&gt;='Gastos com Pessoal'!$E$113:$E$122)*(I$1&lt;='Gastos com Pessoal'!$F$113:$F$122)*(IF('Gastos com Pessoal'!$L$113:$L$122&lt;=I$1,1,0))*INDIRECT(CONCATENATE("'Gastos com Pessoal'!",$CA48)))
+SUM((I$1&gt;='Gastos com Pessoal'!$E$7:$E$106)*(I$1&lt;='Gastos com Pessoal'!$F$7:$F$106)*(IF('Gastos com Pessoal'!$Q$7:$Q$106&lt;=I$1,1,0))*INDIRECT(CONCATENATE("'Gastos com Pessoal'!",$CB48)))
+SUM((I$1&gt;='Gastos com Pessoal'!$E$113:$E$122)*(I$1&lt;='Gastos com Pessoal'!$F$113:$F$122)*(IF('Gastos com Pessoal'!$Q$113:$Q$122&lt;=I$1,1,0))*INDIRECT(CONCATENATE("'Gastos com Pessoal'!",$CC48)))
+SUM((I$1&gt;='Gastos com Pessoal'!$E$7:$E$106)*(I$1&lt;='Gastos com Pessoal'!$F$7:$F$106)*(IF('Gastos com Pessoal'!$V$7:$V$106&lt;=I$1,1,0))*INDIRECT(CONCATENATE("'Gastos com Pessoal'!",$CD48)))
+SUM((I$1&gt;='Gastos com Pessoal'!$E$113:$E$122)*(I$1&lt;='Gastos com Pessoal'!$F$113:$F$122)*(IF('Gastos com Pessoal'!$V$113:$V$122&lt;=I$1,1,0))*INDIRECT(CONCATENATE("'Gastos com Pessoal'!",$CE48)))
+SUM((I$1&gt;='Gastos com Pessoal'!$E$7:$E$106)*(I$1&lt;='Gastos com Pessoal'!$F$7:$F$106)*(IF('Gastos com Pessoal'!$AA$7:$AA$106&lt;=I$1,1,0))*INDIRECT(CONCATENATE("'Gastos com Pessoal'!",$CF48)))
+SUM((I$1&gt;='Gastos com Pessoal'!$E$113:$E$122)*(I$1&lt;='Gastos com Pessoal'!$F$113:$F$122)*(IF('Gastos com Pessoal'!$AA$113:$AA$122&lt;=I$1,1,0))*INDIRECT(CONCATENATE("'Gastos com Pessoal'!",$CG48)))</f>
        <v>0</v>
      </c>
      <c r="J48" s="147">
        <f t="array" aca="1" ref="J48" ca="1">SUM((J$1&gt;='Gastos com Pessoal'!$E$7:$E$106)*(J$1&lt;='Gastos com Pessoal'!$F$7:$F$106)*INDIRECT(CONCATENATE("'Encargos e Benefícios'!",$BV48)))
+SUM((J$1&gt;='Gastos com Pessoal'!$E$113:$E$122)*(J$1&lt;='Gastos com Pessoal'!$F$113:$F$122)*INDIRECT(CONCATENATE("'Encargos e Benefícios'!",$BW48)))
+SUM((J$1&gt;='Gastos com Pessoal'!$E$7:$E$106)*(J$1&lt;='Gastos com Pessoal'!$F$7:$F$106)*(IF('Gastos com Pessoal'!$G$7:$G$106&lt;=J$1,1,0))*INDIRECT(CONCATENATE("'Gastos com Pessoal'!",$BX48)))
+SUM((J$1&gt;='Gastos com Pessoal'!$E$113:$E$122)*(J$1&lt;='Gastos com Pessoal'!$F$113:$F$122)*(IF('Gastos com Pessoal'!$G$113:$G$122&lt;=J$1,1,0))*INDIRECT(CONCATENATE("'Gastos com Pessoal'!",$BY48)))
+SUM((J$1&gt;='Gastos com Pessoal'!$E$7:$E$106)*(J$1&lt;='Gastos com Pessoal'!$F$7:$F$106)*(IF('Gastos com Pessoal'!$L$7:$L$106&lt;=J$1,1,0))*INDIRECT(CONCATENATE("'Gastos com Pessoal'!",$BZ48)))
+SUM((J$1&gt;='Gastos com Pessoal'!$E$113:$E$122)*(J$1&lt;='Gastos com Pessoal'!$F$113:$F$122)*(IF('Gastos com Pessoal'!$L$113:$L$122&lt;=J$1,1,0))*INDIRECT(CONCATENATE("'Gastos com Pessoal'!",$CA48)))
+SUM((J$1&gt;='Gastos com Pessoal'!$E$7:$E$106)*(J$1&lt;='Gastos com Pessoal'!$F$7:$F$106)*(IF('Gastos com Pessoal'!$Q$7:$Q$106&lt;=J$1,1,0))*INDIRECT(CONCATENATE("'Gastos com Pessoal'!",$CB48)))
+SUM((J$1&gt;='Gastos com Pessoal'!$E$113:$E$122)*(J$1&lt;='Gastos com Pessoal'!$F$113:$F$122)*(IF('Gastos com Pessoal'!$Q$113:$Q$122&lt;=J$1,1,0))*INDIRECT(CONCATENATE("'Gastos com Pessoal'!",$CC48)))
+SUM((J$1&gt;='Gastos com Pessoal'!$E$7:$E$106)*(J$1&lt;='Gastos com Pessoal'!$F$7:$F$106)*(IF('Gastos com Pessoal'!$V$7:$V$106&lt;=J$1,1,0))*INDIRECT(CONCATENATE("'Gastos com Pessoal'!",$CD48)))
+SUM((J$1&gt;='Gastos com Pessoal'!$E$113:$E$122)*(J$1&lt;='Gastos com Pessoal'!$F$113:$F$122)*(IF('Gastos com Pessoal'!$V$113:$V$122&lt;=J$1,1,0))*INDIRECT(CONCATENATE("'Gastos com Pessoal'!",$CE48)))
+SUM((J$1&gt;='Gastos com Pessoal'!$E$7:$E$106)*(J$1&lt;='Gastos com Pessoal'!$F$7:$F$106)*(IF('Gastos com Pessoal'!$AA$7:$AA$106&lt;=J$1,1,0))*INDIRECT(CONCATENATE("'Gastos com Pessoal'!",$CF48)))
+SUM((J$1&gt;='Gastos com Pessoal'!$E$113:$E$122)*(J$1&lt;='Gastos com Pessoal'!$F$113:$F$122)*(IF('Gastos com Pessoal'!$AA$113:$AA$122&lt;=J$1,1,0))*INDIRECT(CONCATENATE("'Gastos com Pessoal'!",$CG48)))</f>
        <v>0</v>
      </c>
      <c r="K48" s="147">
        <f t="array" aca="1" ref="K48" ca="1">SUM((K$1&gt;='Gastos com Pessoal'!$E$7:$E$106)*(K$1&lt;='Gastos com Pessoal'!$F$7:$F$106)*INDIRECT(CONCATENATE("'Encargos e Benefícios'!",$BV48)))
+SUM((K$1&gt;='Gastos com Pessoal'!$E$113:$E$122)*(K$1&lt;='Gastos com Pessoal'!$F$113:$F$122)*INDIRECT(CONCATENATE("'Encargos e Benefícios'!",$BW48)))
+SUM((K$1&gt;='Gastos com Pessoal'!$E$7:$E$106)*(K$1&lt;='Gastos com Pessoal'!$F$7:$F$106)*(IF('Gastos com Pessoal'!$G$7:$G$106&lt;=K$1,1,0))*INDIRECT(CONCATENATE("'Gastos com Pessoal'!",$BX48)))
+SUM((K$1&gt;='Gastos com Pessoal'!$E$113:$E$122)*(K$1&lt;='Gastos com Pessoal'!$F$113:$F$122)*(IF('Gastos com Pessoal'!$G$113:$G$122&lt;=K$1,1,0))*INDIRECT(CONCATENATE("'Gastos com Pessoal'!",$BY48)))
+SUM((K$1&gt;='Gastos com Pessoal'!$E$7:$E$106)*(K$1&lt;='Gastos com Pessoal'!$F$7:$F$106)*(IF('Gastos com Pessoal'!$L$7:$L$106&lt;=K$1,1,0))*INDIRECT(CONCATENATE("'Gastos com Pessoal'!",$BZ48)))
+SUM((K$1&gt;='Gastos com Pessoal'!$E$113:$E$122)*(K$1&lt;='Gastos com Pessoal'!$F$113:$F$122)*(IF('Gastos com Pessoal'!$L$113:$L$122&lt;=K$1,1,0))*INDIRECT(CONCATENATE("'Gastos com Pessoal'!",$CA48)))
+SUM((K$1&gt;='Gastos com Pessoal'!$E$7:$E$106)*(K$1&lt;='Gastos com Pessoal'!$F$7:$F$106)*(IF('Gastos com Pessoal'!$Q$7:$Q$106&lt;=K$1,1,0))*INDIRECT(CONCATENATE("'Gastos com Pessoal'!",$CB48)))
+SUM((K$1&gt;='Gastos com Pessoal'!$E$113:$E$122)*(K$1&lt;='Gastos com Pessoal'!$F$113:$F$122)*(IF('Gastos com Pessoal'!$Q$113:$Q$122&lt;=K$1,1,0))*INDIRECT(CONCATENATE("'Gastos com Pessoal'!",$CC48)))
+SUM((K$1&gt;='Gastos com Pessoal'!$E$7:$E$106)*(K$1&lt;='Gastos com Pessoal'!$F$7:$F$106)*(IF('Gastos com Pessoal'!$V$7:$V$106&lt;=K$1,1,0))*INDIRECT(CONCATENATE("'Gastos com Pessoal'!",$CD48)))
+SUM((K$1&gt;='Gastos com Pessoal'!$E$113:$E$122)*(K$1&lt;='Gastos com Pessoal'!$F$113:$F$122)*(IF('Gastos com Pessoal'!$V$113:$V$122&lt;=K$1,1,0))*INDIRECT(CONCATENATE("'Gastos com Pessoal'!",$CE48)))
+SUM((K$1&gt;='Gastos com Pessoal'!$E$7:$E$106)*(K$1&lt;='Gastos com Pessoal'!$F$7:$F$106)*(IF('Gastos com Pessoal'!$AA$7:$AA$106&lt;=K$1,1,0))*INDIRECT(CONCATENATE("'Gastos com Pessoal'!",$CF48)))
+SUM((K$1&gt;='Gastos com Pessoal'!$E$113:$E$122)*(K$1&lt;='Gastos com Pessoal'!$F$113:$F$122)*(IF('Gastos com Pessoal'!$AA$113:$AA$122&lt;=K$1,1,0))*INDIRECT(CONCATENATE("'Gastos com Pessoal'!",$CG48)))</f>
        <v>0</v>
      </c>
      <c r="L48" s="147">
        <f t="array" aca="1" ref="L48" ca="1">SUM((L$1&gt;='Gastos com Pessoal'!$E$7:$E$106)*(L$1&lt;='Gastos com Pessoal'!$F$7:$F$106)*INDIRECT(CONCATENATE("'Encargos e Benefícios'!",$BV48)))
+SUM((L$1&gt;='Gastos com Pessoal'!$E$113:$E$122)*(L$1&lt;='Gastos com Pessoal'!$F$113:$F$122)*INDIRECT(CONCATENATE("'Encargos e Benefícios'!",$BW48)))
+SUM((L$1&gt;='Gastos com Pessoal'!$E$7:$E$106)*(L$1&lt;='Gastos com Pessoal'!$F$7:$F$106)*(IF('Gastos com Pessoal'!$G$7:$G$106&lt;=L$1,1,0))*INDIRECT(CONCATENATE("'Gastos com Pessoal'!",$BX48)))
+SUM((L$1&gt;='Gastos com Pessoal'!$E$113:$E$122)*(L$1&lt;='Gastos com Pessoal'!$F$113:$F$122)*(IF('Gastos com Pessoal'!$G$113:$G$122&lt;=L$1,1,0))*INDIRECT(CONCATENATE("'Gastos com Pessoal'!",$BY48)))
+SUM((L$1&gt;='Gastos com Pessoal'!$E$7:$E$106)*(L$1&lt;='Gastos com Pessoal'!$F$7:$F$106)*(IF('Gastos com Pessoal'!$L$7:$L$106&lt;=L$1,1,0))*INDIRECT(CONCATENATE("'Gastos com Pessoal'!",$BZ48)))
+SUM((L$1&gt;='Gastos com Pessoal'!$E$113:$E$122)*(L$1&lt;='Gastos com Pessoal'!$F$113:$F$122)*(IF('Gastos com Pessoal'!$L$113:$L$122&lt;=L$1,1,0))*INDIRECT(CONCATENATE("'Gastos com Pessoal'!",$CA48)))
+SUM((L$1&gt;='Gastos com Pessoal'!$E$7:$E$106)*(L$1&lt;='Gastos com Pessoal'!$F$7:$F$106)*(IF('Gastos com Pessoal'!$Q$7:$Q$106&lt;=L$1,1,0))*INDIRECT(CONCATENATE("'Gastos com Pessoal'!",$CB48)))
+SUM((L$1&gt;='Gastos com Pessoal'!$E$113:$E$122)*(L$1&lt;='Gastos com Pessoal'!$F$113:$F$122)*(IF('Gastos com Pessoal'!$Q$113:$Q$122&lt;=L$1,1,0))*INDIRECT(CONCATENATE("'Gastos com Pessoal'!",$CC48)))
+SUM((L$1&gt;='Gastos com Pessoal'!$E$7:$E$106)*(L$1&lt;='Gastos com Pessoal'!$F$7:$F$106)*(IF('Gastos com Pessoal'!$V$7:$V$106&lt;=L$1,1,0))*INDIRECT(CONCATENATE("'Gastos com Pessoal'!",$CD48)))
+SUM((L$1&gt;='Gastos com Pessoal'!$E$113:$E$122)*(L$1&lt;='Gastos com Pessoal'!$F$113:$F$122)*(IF('Gastos com Pessoal'!$V$113:$V$122&lt;=L$1,1,0))*INDIRECT(CONCATENATE("'Gastos com Pessoal'!",$CE48)))
+SUM((L$1&gt;='Gastos com Pessoal'!$E$7:$E$106)*(L$1&lt;='Gastos com Pessoal'!$F$7:$F$106)*(IF('Gastos com Pessoal'!$AA$7:$AA$106&lt;=L$1,1,0))*INDIRECT(CONCATENATE("'Gastos com Pessoal'!",$CF48)))
+SUM((L$1&gt;='Gastos com Pessoal'!$E$113:$E$122)*(L$1&lt;='Gastos com Pessoal'!$F$113:$F$122)*(IF('Gastos com Pessoal'!$AA$113:$AA$122&lt;=L$1,1,0))*INDIRECT(CONCATENATE("'Gastos com Pessoal'!",$CG48)))</f>
        <v>0</v>
      </c>
      <c r="M48" s="147">
        <f t="array" aca="1" ref="M48" ca="1">SUM((M$1&gt;='Gastos com Pessoal'!$E$7:$E$106)*(M$1&lt;='Gastos com Pessoal'!$F$7:$F$106)*INDIRECT(CONCATENATE("'Encargos e Benefícios'!",$BV48)))
+SUM((M$1&gt;='Gastos com Pessoal'!$E$113:$E$122)*(M$1&lt;='Gastos com Pessoal'!$F$113:$F$122)*INDIRECT(CONCATENATE("'Encargos e Benefícios'!",$BW48)))
+SUM((M$1&gt;='Gastos com Pessoal'!$E$7:$E$106)*(M$1&lt;='Gastos com Pessoal'!$F$7:$F$106)*(IF('Gastos com Pessoal'!$G$7:$G$106&lt;=M$1,1,0))*INDIRECT(CONCATENATE("'Gastos com Pessoal'!",$BX48)))
+SUM((M$1&gt;='Gastos com Pessoal'!$E$113:$E$122)*(M$1&lt;='Gastos com Pessoal'!$F$113:$F$122)*(IF('Gastos com Pessoal'!$G$113:$G$122&lt;=M$1,1,0))*INDIRECT(CONCATENATE("'Gastos com Pessoal'!",$BY48)))
+SUM((M$1&gt;='Gastos com Pessoal'!$E$7:$E$106)*(M$1&lt;='Gastos com Pessoal'!$F$7:$F$106)*(IF('Gastos com Pessoal'!$L$7:$L$106&lt;=M$1,1,0))*INDIRECT(CONCATENATE("'Gastos com Pessoal'!",$BZ48)))
+SUM((M$1&gt;='Gastos com Pessoal'!$E$113:$E$122)*(M$1&lt;='Gastos com Pessoal'!$F$113:$F$122)*(IF('Gastos com Pessoal'!$L$113:$L$122&lt;=M$1,1,0))*INDIRECT(CONCATENATE("'Gastos com Pessoal'!",$CA48)))
+SUM((M$1&gt;='Gastos com Pessoal'!$E$7:$E$106)*(M$1&lt;='Gastos com Pessoal'!$F$7:$F$106)*(IF('Gastos com Pessoal'!$Q$7:$Q$106&lt;=M$1,1,0))*INDIRECT(CONCATENATE("'Gastos com Pessoal'!",$CB48)))
+SUM((M$1&gt;='Gastos com Pessoal'!$E$113:$E$122)*(M$1&lt;='Gastos com Pessoal'!$F$113:$F$122)*(IF('Gastos com Pessoal'!$Q$113:$Q$122&lt;=M$1,1,0))*INDIRECT(CONCATENATE("'Gastos com Pessoal'!",$CC48)))
+SUM((M$1&gt;='Gastos com Pessoal'!$E$7:$E$106)*(M$1&lt;='Gastos com Pessoal'!$F$7:$F$106)*(IF('Gastos com Pessoal'!$V$7:$V$106&lt;=M$1,1,0))*INDIRECT(CONCATENATE("'Gastos com Pessoal'!",$CD48)))
+SUM((M$1&gt;='Gastos com Pessoal'!$E$113:$E$122)*(M$1&lt;='Gastos com Pessoal'!$F$113:$F$122)*(IF('Gastos com Pessoal'!$V$113:$V$122&lt;=M$1,1,0))*INDIRECT(CONCATENATE("'Gastos com Pessoal'!",$CE48)))
+SUM((M$1&gt;='Gastos com Pessoal'!$E$7:$E$106)*(M$1&lt;='Gastos com Pessoal'!$F$7:$F$106)*(IF('Gastos com Pessoal'!$AA$7:$AA$106&lt;=M$1,1,0))*INDIRECT(CONCATENATE("'Gastos com Pessoal'!",$CF48)))
+SUM((M$1&gt;='Gastos com Pessoal'!$E$113:$E$122)*(M$1&lt;='Gastos com Pessoal'!$F$113:$F$122)*(IF('Gastos com Pessoal'!$AA$113:$AA$122&lt;=M$1,1,0))*INDIRECT(CONCATENATE("'Gastos com Pessoal'!",$CG48)))</f>
        <v>0</v>
      </c>
      <c r="N48" s="147">
        <f t="array" aca="1" ref="N48" ca="1">SUM((N$1&gt;='Gastos com Pessoal'!$E$7:$E$106)*(N$1&lt;='Gastos com Pessoal'!$F$7:$F$106)*INDIRECT(CONCATENATE("'Encargos e Benefícios'!",$BV48)))
+SUM((N$1&gt;='Gastos com Pessoal'!$E$113:$E$122)*(N$1&lt;='Gastos com Pessoal'!$F$113:$F$122)*INDIRECT(CONCATENATE("'Encargos e Benefícios'!",$BW48)))
+SUM((N$1&gt;='Gastos com Pessoal'!$E$7:$E$106)*(N$1&lt;='Gastos com Pessoal'!$F$7:$F$106)*(IF('Gastos com Pessoal'!$G$7:$G$106&lt;=N$1,1,0))*INDIRECT(CONCATENATE("'Gastos com Pessoal'!",$BX48)))
+SUM((N$1&gt;='Gastos com Pessoal'!$E$113:$E$122)*(N$1&lt;='Gastos com Pessoal'!$F$113:$F$122)*(IF('Gastos com Pessoal'!$G$113:$G$122&lt;=N$1,1,0))*INDIRECT(CONCATENATE("'Gastos com Pessoal'!",$BY48)))
+SUM((N$1&gt;='Gastos com Pessoal'!$E$7:$E$106)*(N$1&lt;='Gastos com Pessoal'!$F$7:$F$106)*(IF('Gastos com Pessoal'!$L$7:$L$106&lt;=N$1,1,0))*INDIRECT(CONCATENATE("'Gastos com Pessoal'!",$BZ48)))
+SUM((N$1&gt;='Gastos com Pessoal'!$E$113:$E$122)*(N$1&lt;='Gastos com Pessoal'!$F$113:$F$122)*(IF('Gastos com Pessoal'!$L$113:$L$122&lt;=N$1,1,0))*INDIRECT(CONCATENATE("'Gastos com Pessoal'!",$CA48)))
+SUM((N$1&gt;='Gastos com Pessoal'!$E$7:$E$106)*(N$1&lt;='Gastos com Pessoal'!$F$7:$F$106)*(IF('Gastos com Pessoal'!$Q$7:$Q$106&lt;=N$1,1,0))*INDIRECT(CONCATENATE("'Gastos com Pessoal'!",$CB48)))
+SUM((N$1&gt;='Gastos com Pessoal'!$E$113:$E$122)*(N$1&lt;='Gastos com Pessoal'!$F$113:$F$122)*(IF('Gastos com Pessoal'!$Q$113:$Q$122&lt;=N$1,1,0))*INDIRECT(CONCATENATE("'Gastos com Pessoal'!",$CC48)))
+SUM((N$1&gt;='Gastos com Pessoal'!$E$7:$E$106)*(N$1&lt;='Gastos com Pessoal'!$F$7:$F$106)*(IF('Gastos com Pessoal'!$V$7:$V$106&lt;=N$1,1,0))*INDIRECT(CONCATENATE("'Gastos com Pessoal'!",$CD48)))
+SUM((N$1&gt;='Gastos com Pessoal'!$E$113:$E$122)*(N$1&lt;='Gastos com Pessoal'!$F$113:$F$122)*(IF('Gastos com Pessoal'!$V$113:$V$122&lt;=N$1,1,0))*INDIRECT(CONCATENATE("'Gastos com Pessoal'!",$CE48)))
+SUM((N$1&gt;='Gastos com Pessoal'!$E$7:$E$106)*(N$1&lt;='Gastos com Pessoal'!$F$7:$F$106)*(IF('Gastos com Pessoal'!$AA$7:$AA$106&lt;=N$1,1,0))*INDIRECT(CONCATENATE("'Gastos com Pessoal'!",$CF48)))
+SUM((N$1&gt;='Gastos com Pessoal'!$E$113:$E$122)*(N$1&lt;='Gastos com Pessoal'!$F$113:$F$122)*(IF('Gastos com Pessoal'!$AA$113:$AA$122&lt;=N$1,1,0))*INDIRECT(CONCATENATE("'Gastos com Pessoal'!",$CG48)))</f>
        <v>0</v>
      </c>
      <c r="O48" s="147">
        <f t="array" aca="1" ref="O48" ca="1">SUM((O$1&gt;='Gastos com Pessoal'!$E$7:$E$106)*(O$1&lt;='Gastos com Pessoal'!$F$7:$F$106)*INDIRECT(CONCATENATE("'Encargos e Benefícios'!",$BV48)))
+SUM((O$1&gt;='Gastos com Pessoal'!$E$113:$E$122)*(O$1&lt;='Gastos com Pessoal'!$F$113:$F$122)*INDIRECT(CONCATENATE("'Encargos e Benefícios'!",$BW48)))
+SUM((O$1&gt;='Gastos com Pessoal'!$E$7:$E$106)*(O$1&lt;='Gastos com Pessoal'!$F$7:$F$106)*(IF('Gastos com Pessoal'!$G$7:$G$106&lt;=O$1,1,0))*INDIRECT(CONCATENATE("'Gastos com Pessoal'!",$BX48)))
+SUM((O$1&gt;='Gastos com Pessoal'!$E$113:$E$122)*(O$1&lt;='Gastos com Pessoal'!$F$113:$F$122)*(IF('Gastos com Pessoal'!$G$113:$G$122&lt;=O$1,1,0))*INDIRECT(CONCATENATE("'Gastos com Pessoal'!",$BY48)))
+SUM((O$1&gt;='Gastos com Pessoal'!$E$7:$E$106)*(O$1&lt;='Gastos com Pessoal'!$F$7:$F$106)*(IF('Gastos com Pessoal'!$L$7:$L$106&lt;=O$1,1,0))*INDIRECT(CONCATENATE("'Gastos com Pessoal'!",$BZ48)))
+SUM((O$1&gt;='Gastos com Pessoal'!$E$113:$E$122)*(O$1&lt;='Gastos com Pessoal'!$F$113:$F$122)*(IF('Gastos com Pessoal'!$L$113:$L$122&lt;=O$1,1,0))*INDIRECT(CONCATENATE("'Gastos com Pessoal'!",$CA48)))
+SUM((O$1&gt;='Gastos com Pessoal'!$E$7:$E$106)*(O$1&lt;='Gastos com Pessoal'!$F$7:$F$106)*(IF('Gastos com Pessoal'!$Q$7:$Q$106&lt;=O$1,1,0))*INDIRECT(CONCATENATE("'Gastos com Pessoal'!",$CB48)))
+SUM((O$1&gt;='Gastos com Pessoal'!$E$113:$E$122)*(O$1&lt;='Gastos com Pessoal'!$F$113:$F$122)*(IF('Gastos com Pessoal'!$Q$113:$Q$122&lt;=O$1,1,0))*INDIRECT(CONCATENATE("'Gastos com Pessoal'!",$CC48)))
+SUM((O$1&gt;='Gastos com Pessoal'!$E$7:$E$106)*(O$1&lt;='Gastos com Pessoal'!$F$7:$F$106)*(IF('Gastos com Pessoal'!$V$7:$V$106&lt;=O$1,1,0))*INDIRECT(CONCATENATE("'Gastos com Pessoal'!",$CD48)))
+SUM((O$1&gt;='Gastos com Pessoal'!$E$113:$E$122)*(O$1&lt;='Gastos com Pessoal'!$F$113:$F$122)*(IF('Gastos com Pessoal'!$V$113:$V$122&lt;=O$1,1,0))*INDIRECT(CONCATENATE("'Gastos com Pessoal'!",$CE48)))
+SUM((O$1&gt;='Gastos com Pessoal'!$E$7:$E$106)*(O$1&lt;='Gastos com Pessoal'!$F$7:$F$106)*(IF('Gastos com Pessoal'!$AA$7:$AA$106&lt;=O$1,1,0))*INDIRECT(CONCATENATE("'Gastos com Pessoal'!",$CF48)))
+SUM((O$1&gt;='Gastos com Pessoal'!$E$113:$E$122)*(O$1&lt;='Gastos com Pessoal'!$F$113:$F$122)*(IF('Gastos com Pessoal'!$AA$113:$AA$122&lt;=O$1,1,0))*INDIRECT(CONCATENATE("'Gastos com Pessoal'!",$CG48)))</f>
        <v>0</v>
      </c>
      <c r="P48" s="147">
        <f t="array" aca="1" ref="P48" ca="1">SUM((P$1&gt;='Gastos com Pessoal'!$E$7:$E$106)*(P$1&lt;='Gastos com Pessoal'!$F$7:$F$106)*INDIRECT(CONCATENATE("'Encargos e Benefícios'!",$BV48)))
+SUM((P$1&gt;='Gastos com Pessoal'!$E$113:$E$122)*(P$1&lt;='Gastos com Pessoal'!$F$113:$F$122)*INDIRECT(CONCATENATE("'Encargos e Benefícios'!",$BW48)))
+SUM((P$1&gt;='Gastos com Pessoal'!$E$7:$E$106)*(P$1&lt;='Gastos com Pessoal'!$F$7:$F$106)*(IF('Gastos com Pessoal'!$G$7:$G$106&lt;=P$1,1,0))*INDIRECT(CONCATENATE("'Gastos com Pessoal'!",$BX48)))
+SUM((P$1&gt;='Gastos com Pessoal'!$E$113:$E$122)*(P$1&lt;='Gastos com Pessoal'!$F$113:$F$122)*(IF('Gastos com Pessoal'!$G$113:$G$122&lt;=P$1,1,0))*INDIRECT(CONCATENATE("'Gastos com Pessoal'!",$BY48)))
+SUM((P$1&gt;='Gastos com Pessoal'!$E$7:$E$106)*(P$1&lt;='Gastos com Pessoal'!$F$7:$F$106)*(IF('Gastos com Pessoal'!$L$7:$L$106&lt;=P$1,1,0))*INDIRECT(CONCATENATE("'Gastos com Pessoal'!",$BZ48)))
+SUM((P$1&gt;='Gastos com Pessoal'!$E$113:$E$122)*(P$1&lt;='Gastos com Pessoal'!$F$113:$F$122)*(IF('Gastos com Pessoal'!$L$113:$L$122&lt;=P$1,1,0))*INDIRECT(CONCATENATE("'Gastos com Pessoal'!",$CA48)))
+SUM((P$1&gt;='Gastos com Pessoal'!$E$7:$E$106)*(P$1&lt;='Gastos com Pessoal'!$F$7:$F$106)*(IF('Gastos com Pessoal'!$Q$7:$Q$106&lt;=P$1,1,0))*INDIRECT(CONCATENATE("'Gastos com Pessoal'!",$CB48)))
+SUM((P$1&gt;='Gastos com Pessoal'!$E$113:$E$122)*(P$1&lt;='Gastos com Pessoal'!$F$113:$F$122)*(IF('Gastos com Pessoal'!$Q$113:$Q$122&lt;=P$1,1,0))*INDIRECT(CONCATENATE("'Gastos com Pessoal'!",$CC48)))
+SUM((P$1&gt;='Gastos com Pessoal'!$E$7:$E$106)*(P$1&lt;='Gastos com Pessoal'!$F$7:$F$106)*(IF('Gastos com Pessoal'!$V$7:$V$106&lt;=P$1,1,0))*INDIRECT(CONCATENATE("'Gastos com Pessoal'!",$CD48)))
+SUM((P$1&gt;='Gastos com Pessoal'!$E$113:$E$122)*(P$1&lt;='Gastos com Pessoal'!$F$113:$F$122)*(IF('Gastos com Pessoal'!$V$113:$V$122&lt;=P$1,1,0))*INDIRECT(CONCATENATE("'Gastos com Pessoal'!",$CE48)))
+SUM((P$1&gt;='Gastos com Pessoal'!$E$7:$E$106)*(P$1&lt;='Gastos com Pessoal'!$F$7:$F$106)*(IF('Gastos com Pessoal'!$AA$7:$AA$106&lt;=P$1,1,0))*INDIRECT(CONCATENATE("'Gastos com Pessoal'!",$CF48)))
+SUM((P$1&gt;='Gastos com Pessoal'!$E$113:$E$122)*(P$1&lt;='Gastos com Pessoal'!$F$113:$F$122)*(IF('Gastos com Pessoal'!$AA$113:$AA$122&lt;=P$1,1,0))*INDIRECT(CONCATENATE("'Gastos com Pessoal'!",$CG48)))</f>
        <v>0</v>
      </c>
      <c r="Q48" s="147">
        <f t="array" aca="1" ref="Q48" ca="1">SUM((Q$1&gt;='Gastos com Pessoal'!$E$7:$E$106)*(Q$1&lt;='Gastos com Pessoal'!$F$7:$F$106)*INDIRECT(CONCATENATE("'Encargos e Benefícios'!",$BV48)))
+SUM((Q$1&gt;='Gastos com Pessoal'!$E$113:$E$122)*(Q$1&lt;='Gastos com Pessoal'!$F$113:$F$122)*INDIRECT(CONCATENATE("'Encargos e Benefícios'!",$BW48)))
+SUM((Q$1&gt;='Gastos com Pessoal'!$E$7:$E$106)*(Q$1&lt;='Gastos com Pessoal'!$F$7:$F$106)*(IF('Gastos com Pessoal'!$G$7:$G$106&lt;=Q$1,1,0))*INDIRECT(CONCATENATE("'Gastos com Pessoal'!",$BX48)))
+SUM((Q$1&gt;='Gastos com Pessoal'!$E$113:$E$122)*(Q$1&lt;='Gastos com Pessoal'!$F$113:$F$122)*(IF('Gastos com Pessoal'!$G$113:$G$122&lt;=Q$1,1,0))*INDIRECT(CONCATENATE("'Gastos com Pessoal'!",$BY48)))
+SUM((Q$1&gt;='Gastos com Pessoal'!$E$7:$E$106)*(Q$1&lt;='Gastos com Pessoal'!$F$7:$F$106)*(IF('Gastos com Pessoal'!$L$7:$L$106&lt;=Q$1,1,0))*INDIRECT(CONCATENATE("'Gastos com Pessoal'!",$BZ48)))
+SUM((Q$1&gt;='Gastos com Pessoal'!$E$113:$E$122)*(Q$1&lt;='Gastos com Pessoal'!$F$113:$F$122)*(IF('Gastos com Pessoal'!$L$113:$L$122&lt;=Q$1,1,0))*INDIRECT(CONCATENATE("'Gastos com Pessoal'!",$CA48)))
+SUM((Q$1&gt;='Gastos com Pessoal'!$E$7:$E$106)*(Q$1&lt;='Gastos com Pessoal'!$F$7:$F$106)*(IF('Gastos com Pessoal'!$Q$7:$Q$106&lt;=Q$1,1,0))*INDIRECT(CONCATENATE("'Gastos com Pessoal'!",$CB48)))
+SUM((Q$1&gt;='Gastos com Pessoal'!$E$113:$E$122)*(Q$1&lt;='Gastos com Pessoal'!$F$113:$F$122)*(IF('Gastos com Pessoal'!$Q$113:$Q$122&lt;=Q$1,1,0))*INDIRECT(CONCATENATE("'Gastos com Pessoal'!",$CC48)))
+SUM((Q$1&gt;='Gastos com Pessoal'!$E$7:$E$106)*(Q$1&lt;='Gastos com Pessoal'!$F$7:$F$106)*(IF('Gastos com Pessoal'!$V$7:$V$106&lt;=Q$1,1,0))*INDIRECT(CONCATENATE("'Gastos com Pessoal'!",$CD48)))
+SUM((Q$1&gt;='Gastos com Pessoal'!$E$113:$E$122)*(Q$1&lt;='Gastos com Pessoal'!$F$113:$F$122)*(IF('Gastos com Pessoal'!$V$113:$V$122&lt;=Q$1,1,0))*INDIRECT(CONCATENATE("'Gastos com Pessoal'!",$CE48)))
+SUM((Q$1&gt;='Gastos com Pessoal'!$E$7:$E$106)*(Q$1&lt;='Gastos com Pessoal'!$F$7:$F$106)*(IF('Gastos com Pessoal'!$AA$7:$AA$106&lt;=Q$1,1,0))*INDIRECT(CONCATENATE("'Gastos com Pessoal'!",$CF48)))
+SUM((Q$1&gt;='Gastos com Pessoal'!$E$113:$E$122)*(Q$1&lt;='Gastos com Pessoal'!$F$113:$F$122)*(IF('Gastos com Pessoal'!$AA$113:$AA$122&lt;=Q$1,1,0))*INDIRECT(CONCATENATE("'Gastos com Pessoal'!",$CG48)))</f>
        <v>0</v>
      </c>
      <c r="R48" s="147">
        <f t="array" aca="1" ref="R48" ca="1">SUM((R$1&gt;='Gastos com Pessoal'!$E$7:$E$106)*(R$1&lt;='Gastos com Pessoal'!$F$7:$F$106)*INDIRECT(CONCATENATE("'Encargos e Benefícios'!",$BV48)))
+SUM((R$1&gt;='Gastos com Pessoal'!$E$113:$E$122)*(R$1&lt;='Gastos com Pessoal'!$F$113:$F$122)*INDIRECT(CONCATENATE("'Encargos e Benefícios'!",$BW48)))
+SUM((R$1&gt;='Gastos com Pessoal'!$E$7:$E$106)*(R$1&lt;='Gastos com Pessoal'!$F$7:$F$106)*(IF('Gastos com Pessoal'!$G$7:$G$106&lt;=R$1,1,0))*INDIRECT(CONCATENATE("'Gastos com Pessoal'!",$BX48)))
+SUM((R$1&gt;='Gastos com Pessoal'!$E$113:$E$122)*(R$1&lt;='Gastos com Pessoal'!$F$113:$F$122)*(IF('Gastos com Pessoal'!$G$113:$G$122&lt;=R$1,1,0))*INDIRECT(CONCATENATE("'Gastos com Pessoal'!",$BY48)))
+SUM((R$1&gt;='Gastos com Pessoal'!$E$7:$E$106)*(R$1&lt;='Gastos com Pessoal'!$F$7:$F$106)*(IF('Gastos com Pessoal'!$L$7:$L$106&lt;=R$1,1,0))*INDIRECT(CONCATENATE("'Gastos com Pessoal'!",$BZ48)))
+SUM((R$1&gt;='Gastos com Pessoal'!$E$113:$E$122)*(R$1&lt;='Gastos com Pessoal'!$F$113:$F$122)*(IF('Gastos com Pessoal'!$L$113:$L$122&lt;=R$1,1,0))*INDIRECT(CONCATENATE("'Gastos com Pessoal'!",$CA48)))
+SUM((R$1&gt;='Gastos com Pessoal'!$E$7:$E$106)*(R$1&lt;='Gastos com Pessoal'!$F$7:$F$106)*(IF('Gastos com Pessoal'!$Q$7:$Q$106&lt;=R$1,1,0))*INDIRECT(CONCATENATE("'Gastos com Pessoal'!",$CB48)))
+SUM((R$1&gt;='Gastos com Pessoal'!$E$113:$E$122)*(R$1&lt;='Gastos com Pessoal'!$F$113:$F$122)*(IF('Gastos com Pessoal'!$Q$113:$Q$122&lt;=R$1,1,0))*INDIRECT(CONCATENATE("'Gastos com Pessoal'!",$CC48)))
+SUM((R$1&gt;='Gastos com Pessoal'!$E$7:$E$106)*(R$1&lt;='Gastos com Pessoal'!$F$7:$F$106)*(IF('Gastos com Pessoal'!$V$7:$V$106&lt;=R$1,1,0))*INDIRECT(CONCATENATE("'Gastos com Pessoal'!",$CD48)))
+SUM((R$1&gt;='Gastos com Pessoal'!$E$113:$E$122)*(R$1&lt;='Gastos com Pessoal'!$F$113:$F$122)*(IF('Gastos com Pessoal'!$V$113:$V$122&lt;=R$1,1,0))*INDIRECT(CONCATENATE("'Gastos com Pessoal'!",$CE48)))
+SUM((R$1&gt;='Gastos com Pessoal'!$E$7:$E$106)*(R$1&lt;='Gastos com Pessoal'!$F$7:$F$106)*(IF('Gastos com Pessoal'!$AA$7:$AA$106&lt;=R$1,1,0))*INDIRECT(CONCATENATE("'Gastos com Pessoal'!",$CF48)))
+SUM((R$1&gt;='Gastos com Pessoal'!$E$113:$E$122)*(R$1&lt;='Gastos com Pessoal'!$F$113:$F$122)*(IF('Gastos com Pessoal'!$AA$113:$AA$122&lt;=R$1,1,0))*INDIRECT(CONCATENATE("'Gastos com Pessoal'!",$CG48)))</f>
        <v>0</v>
      </c>
      <c r="S48" s="147">
        <f t="array" aca="1" ref="S48" ca="1">SUM((S$1&gt;='Gastos com Pessoal'!$E$7:$E$106)*(S$1&lt;='Gastos com Pessoal'!$F$7:$F$106)*INDIRECT(CONCATENATE("'Encargos e Benefícios'!",$BV48)))
+SUM((S$1&gt;='Gastos com Pessoal'!$E$113:$E$122)*(S$1&lt;='Gastos com Pessoal'!$F$113:$F$122)*INDIRECT(CONCATENATE("'Encargos e Benefícios'!",$BW48)))
+SUM((S$1&gt;='Gastos com Pessoal'!$E$7:$E$106)*(S$1&lt;='Gastos com Pessoal'!$F$7:$F$106)*(IF('Gastos com Pessoal'!$G$7:$G$106&lt;=S$1,1,0))*INDIRECT(CONCATENATE("'Gastos com Pessoal'!",$BX48)))
+SUM((S$1&gt;='Gastos com Pessoal'!$E$113:$E$122)*(S$1&lt;='Gastos com Pessoal'!$F$113:$F$122)*(IF('Gastos com Pessoal'!$G$113:$G$122&lt;=S$1,1,0))*INDIRECT(CONCATENATE("'Gastos com Pessoal'!",$BY48)))
+SUM((S$1&gt;='Gastos com Pessoal'!$E$7:$E$106)*(S$1&lt;='Gastos com Pessoal'!$F$7:$F$106)*(IF('Gastos com Pessoal'!$L$7:$L$106&lt;=S$1,1,0))*INDIRECT(CONCATENATE("'Gastos com Pessoal'!",$BZ48)))
+SUM((S$1&gt;='Gastos com Pessoal'!$E$113:$E$122)*(S$1&lt;='Gastos com Pessoal'!$F$113:$F$122)*(IF('Gastos com Pessoal'!$L$113:$L$122&lt;=S$1,1,0))*INDIRECT(CONCATENATE("'Gastos com Pessoal'!",$CA48)))
+SUM((S$1&gt;='Gastos com Pessoal'!$E$7:$E$106)*(S$1&lt;='Gastos com Pessoal'!$F$7:$F$106)*(IF('Gastos com Pessoal'!$Q$7:$Q$106&lt;=S$1,1,0))*INDIRECT(CONCATENATE("'Gastos com Pessoal'!",$CB48)))
+SUM((S$1&gt;='Gastos com Pessoal'!$E$113:$E$122)*(S$1&lt;='Gastos com Pessoal'!$F$113:$F$122)*(IF('Gastos com Pessoal'!$Q$113:$Q$122&lt;=S$1,1,0))*INDIRECT(CONCATENATE("'Gastos com Pessoal'!",$CC48)))
+SUM((S$1&gt;='Gastos com Pessoal'!$E$7:$E$106)*(S$1&lt;='Gastos com Pessoal'!$F$7:$F$106)*(IF('Gastos com Pessoal'!$V$7:$V$106&lt;=S$1,1,0))*INDIRECT(CONCATENATE("'Gastos com Pessoal'!",$CD48)))
+SUM((S$1&gt;='Gastos com Pessoal'!$E$113:$E$122)*(S$1&lt;='Gastos com Pessoal'!$F$113:$F$122)*(IF('Gastos com Pessoal'!$V$113:$V$122&lt;=S$1,1,0))*INDIRECT(CONCATENATE("'Gastos com Pessoal'!",$CE48)))
+SUM((S$1&gt;='Gastos com Pessoal'!$E$7:$E$106)*(S$1&lt;='Gastos com Pessoal'!$F$7:$F$106)*(IF('Gastos com Pessoal'!$AA$7:$AA$106&lt;=S$1,1,0))*INDIRECT(CONCATENATE("'Gastos com Pessoal'!",$CF48)))
+SUM((S$1&gt;='Gastos com Pessoal'!$E$113:$E$122)*(S$1&lt;='Gastos com Pessoal'!$F$113:$F$122)*(IF('Gastos com Pessoal'!$AA$113:$AA$122&lt;=S$1,1,0))*INDIRECT(CONCATENATE("'Gastos com Pessoal'!",$CG48)))</f>
        <v>0</v>
      </c>
      <c r="T48" s="147">
        <f t="array" aca="1" ref="T48" ca="1">SUM((T$1&gt;='Gastos com Pessoal'!$E$7:$E$106)*(T$1&lt;='Gastos com Pessoal'!$F$7:$F$106)*INDIRECT(CONCATENATE("'Encargos e Benefícios'!",$BV48)))
+SUM((T$1&gt;='Gastos com Pessoal'!$E$113:$E$122)*(T$1&lt;='Gastos com Pessoal'!$F$113:$F$122)*INDIRECT(CONCATENATE("'Encargos e Benefícios'!",$BW48)))
+SUM((T$1&gt;='Gastos com Pessoal'!$E$7:$E$106)*(T$1&lt;='Gastos com Pessoal'!$F$7:$F$106)*(IF('Gastos com Pessoal'!$G$7:$G$106&lt;=T$1,1,0))*INDIRECT(CONCATENATE("'Gastos com Pessoal'!",$BX48)))
+SUM((T$1&gt;='Gastos com Pessoal'!$E$113:$E$122)*(T$1&lt;='Gastos com Pessoal'!$F$113:$F$122)*(IF('Gastos com Pessoal'!$G$113:$G$122&lt;=T$1,1,0))*INDIRECT(CONCATENATE("'Gastos com Pessoal'!",$BY48)))
+SUM((T$1&gt;='Gastos com Pessoal'!$E$7:$E$106)*(T$1&lt;='Gastos com Pessoal'!$F$7:$F$106)*(IF('Gastos com Pessoal'!$L$7:$L$106&lt;=T$1,1,0))*INDIRECT(CONCATENATE("'Gastos com Pessoal'!",$BZ48)))
+SUM((T$1&gt;='Gastos com Pessoal'!$E$113:$E$122)*(T$1&lt;='Gastos com Pessoal'!$F$113:$F$122)*(IF('Gastos com Pessoal'!$L$113:$L$122&lt;=T$1,1,0))*INDIRECT(CONCATENATE("'Gastos com Pessoal'!",$CA48)))
+SUM((T$1&gt;='Gastos com Pessoal'!$E$7:$E$106)*(T$1&lt;='Gastos com Pessoal'!$F$7:$F$106)*(IF('Gastos com Pessoal'!$Q$7:$Q$106&lt;=T$1,1,0))*INDIRECT(CONCATENATE("'Gastos com Pessoal'!",$CB48)))
+SUM((T$1&gt;='Gastos com Pessoal'!$E$113:$E$122)*(T$1&lt;='Gastos com Pessoal'!$F$113:$F$122)*(IF('Gastos com Pessoal'!$Q$113:$Q$122&lt;=T$1,1,0))*INDIRECT(CONCATENATE("'Gastos com Pessoal'!",$CC48)))
+SUM((T$1&gt;='Gastos com Pessoal'!$E$7:$E$106)*(T$1&lt;='Gastos com Pessoal'!$F$7:$F$106)*(IF('Gastos com Pessoal'!$V$7:$V$106&lt;=T$1,1,0))*INDIRECT(CONCATENATE("'Gastos com Pessoal'!",$CD48)))
+SUM((T$1&gt;='Gastos com Pessoal'!$E$113:$E$122)*(T$1&lt;='Gastos com Pessoal'!$F$113:$F$122)*(IF('Gastos com Pessoal'!$V$113:$V$122&lt;=T$1,1,0))*INDIRECT(CONCATENATE("'Gastos com Pessoal'!",$CE48)))
+SUM((T$1&gt;='Gastos com Pessoal'!$E$7:$E$106)*(T$1&lt;='Gastos com Pessoal'!$F$7:$F$106)*(IF('Gastos com Pessoal'!$AA$7:$AA$106&lt;=T$1,1,0))*INDIRECT(CONCATENATE("'Gastos com Pessoal'!",$CF48)))
+SUM((T$1&gt;='Gastos com Pessoal'!$E$113:$E$122)*(T$1&lt;='Gastos com Pessoal'!$F$113:$F$122)*(IF('Gastos com Pessoal'!$AA$113:$AA$122&lt;=T$1,1,0))*INDIRECT(CONCATENATE("'Gastos com Pessoal'!",$CG48)))</f>
        <v>0</v>
      </c>
      <c r="U48" s="147">
        <f t="array" aca="1" ref="U48" ca="1">SUM((U$1&gt;='Gastos com Pessoal'!$E$7:$E$106)*(U$1&lt;='Gastos com Pessoal'!$F$7:$F$106)*INDIRECT(CONCATENATE("'Encargos e Benefícios'!",$BV48)))
+SUM((U$1&gt;='Gastos com Pessoal'!$E$113:$E$122)*(U$1&lt;='Gastos com Pessoal'!$F$113:$F$122)*INDIRECT(CONCATENATE("'Encargos e Benefícios'!",$BW48)))
+SUM((U$1&gt;='Gastos com Pessoal'!$E$7:$E$106)*(U$1&lt;='Gastos com Pessoal'!$F$7:$F$106)*(IF('Gastos com Pessoal'!$G$7:$G$106&lt;=U$1,1,0))*INDIRECT(CONCATENATE("'Gastos com Pessoal'!",$BX48)))
+SUM((U$1&gt;='Gastos com Pessoal'!$E$113:$E$122)*(U$1&lt;='Gastos com Pessoal'!$F$113:$F$122)*(IF('Gastos com Pessoal'!$G$113:$G$122&lt;=U$1,1,0))*INDIRECT(CONCATENATE("'Gastos com Pessoal'!",$BY48)))
+SUM((U$1&gt;='Gastos com Pessoal'!$E$7:$E$106)*(U$1&lt;='Gastos com Pessoal'!$F$7:$F$106)*(IF('Gastos com Pessoal'!$L$7:$L$106&lt;=U$1,1,0))*INDIRECT(CONCATENATE("'Gastos com Pessoal'!",$BZ48)))
+SUM((U$1&gt;='Gastos com Pessoal'!$E$113:$E$122)*(U$1&lt;='Gastos com Pessoal'!$F$113:$F$122)*(IF('Gastos com Pessoal'!$L$113:$L$122&lt;=U$1,1,0))*INDIRECT(CONCATENATE("'Gastos com Pessoal'!",$CA48)))
+SUM((U$1&gt;='Gastos com Pessoal'!$E$7:$E$106)*(U$1&lt;='Gastos com Pessoal'!$F$7:$F$106)*(IF('Gastos com Pessoal'!$Q$7:$Q$106&lt;=U$1,1,0))*INDIRECT(CONCATENATE("'Gastos com Pessoal'!",$CB48)))
+SUM((U$1&gt;='Gastos com Pessoal'!$E$113:$E$122)*(U$1&lt;='Gastos com Pessoal'!$F$113:$F$122)*(IF('Gastos com Pessoal'!$Q$113:$Q$122&lt;=U$1,1,0))*INDIRECT(CONCATENATE("'Gastos com Pessoal'!",$CC48)))
+SUM((U$1&gt;='Gastos com Pessoal'!$E$7:$E$106)*(U$1&lt;='Gastos com Pessoal'!$F$7:$F$106)*(IF('Gastos com Pessoal'!$V$7:$V$106&lt;=U$1,1,0))*INDIRECT(CONCATENATE("'Gastos com Pessoal'!",$CD48)))
+SUM((U$1&gt;='Gastos com Pessoal'!$E$113:$E$122)*(U$1&lt;='Gastos com Pessoal'!$F$113:$F$122)*(IF('Gastos com Pessoal'!$V$113:$V$122&lt;=U$1,1,0))*INDIRECT(CONCATENATE("'Gastos com Pessoal'!",$CE48)))
+SUM((U$1&gt;='Gastos com Pessoal'!$E$7:$E$106)*(U$1&lt;='Gastos com Pessoal'!$F$7:$F$106)*(IF('Gastos com Pessoal'!$AA$7:$AA$106&lt;=U$1,1,0))*INDIRECT(CONCATENATE("'Gastos com Pessoal'!",$CF48)))
+SUM((U$1&gt;='Gastos com Pessoal'!$E$113:$E$122)*(U$1&lt;='Gastos com Pessoal'!$F$113:$F$122)*(IF('Gastos com Pessoal'!$AA$113:$AA$122&lt;=U$1,1,0))*INDIRECT(CONCATENATE("'Gastos com Pessoal'!",$CG48)))</f>
        <v>0</v>
      </c>
      <c r="V48" s="147">
        <f t="array" aca="1" ref="V48" ca="1">SUM((V$1&gt;='Gastos com Pessoal'!$E$7:$E$106)*(V$1&lt;='Gastos com Pessoal'!$F$7:$F$106)*INDIRECT(CONCATENATE("'Encargos e Benefícios'!",$BV48)))
+SUM((V$1&gt;='Gastos com Pessoal'!$E$113:$E$122)*(V$1&lt;='Gastos com Pessoal'!$F$113:$F$122)*INDIRECT(CONCATENATE("'Encargos e Benefícios'!",$BW48)))
+SUM((V$1&gt;='Gastos com Pessoal'!$E$7:$E$106)*(V$1&lt;='Gastos com Pessoal'!$F$7:$F$106)*(IF('Gastos com Pessoal'!$G$7:$G$106&lt;=V$1,1,0))*INDIRECT(CONCATENATE("'Gastos com Pessoal'!",$BX48)))
+SUM((V$1&gt;='Gastos com Pessoal'!$E$113:$E$122)*(V$1&lt;='Gastos com Pessoal'!$F$113:$F$122)*(IF('Gastos com Pessoal'!$G$113:$G$122&lt;=V$1,1,0))*INDIRECT(CONCATENATE("'Gastos com Pessoal'!",$BY48)))
+SUM((V$1&gt;='Gastos com Pessoal'!$E$7:$E$106)*(V$1&lt;='Gastos com Pessoal'!$F$7:$F$106)*(IF('Gastos com Pessoal'!$L$7:$L$106&lt;=V$1,1,0))*INDIRECT(CONCATENATE("'Gastos com Pessoal'!",$BZ48)))
+SUM((V$1&gt;='Gastos com Pessoal'!$E$113:$E$122)*(V$1&lt;='Gastos com Pessoal'!$F$113:$F$122)*(IF('Gastos com Pessoal'!$L$113:$L$122&lt;=V$1,1,0))*INDIRECT(CONCATENATE("'Gastos com Pessoal'!",$CA48)))
+SUM((V$1&gt;='Gastos com Pessoal'!$E$7:$E$106)*(V$1&lt;='Gastos com Pessoal'!$F$7:$F$106)*(IF('Gastos com Pessoal'!$Q$7:$Q$106&lt;=V$1,1,0))*INDIRECT(CONCATENATE("'Gastos com Pessoal'!",$CB48)))
+SUM((V$1&gt;='Gastos com Pessoal'!$E$113:$E$122)*(V$1&lt;='Gastos com Pessoal'!$F$113:$F$122)*(IF('Gastos com Pessoal'!$Q$113:$Q$122&lt;=V$1,1,0))*INDIRECT(CONCATENATE("'Gastos com Pessoal'!",$CC48)))
+SUM((V$1&gt;='Gastos com Pessoal'!$E$7:$E$106)*(V$1&lt;='Gastos com Pessoal'!$F$7:$F$106)*(IF('Gastos com Pessoal'!$V$7:$V$106&lt;=V$1,1,0))*INDIRECT(CONCATENATE("'Gastos com Pessoal'!",$CD48)))
+SUM((V$1&gt;='Gastos com Pessoal'!$E$113:$E$122)*(V$1&lt;='Gastos com Pessoal'!$F$113:$F$122)*(IF('Gastos com Pessoal'!$V$113:$V$122&lt;=V$1,1,0))*INDIRECT(CONCATENATE("'Gastos com Pessoal'!",$CE48)))
+SUM((V$1&gt;='Gastos com Pessoal'!$E$7:$E$106)*(V$1&lt;='Gastos com Pessoal'!$F$7:$F$106)*(IF('Gastos com Pessoal'!$AA$7:$AA$106&lt;=V$1,1,0))*INDIRECT(CONCATENATE("'Gastos com Pessoal'!",$CF48)))
+SUM((V$1&gt;='Gastos com Pessoal'!$E$113:$E$122)*(V$1&lt;='Gastos com Pessoal'!$F$113:$F$122)*(IF('Gastos com Pessoal'!$AA$113:$AA$122&lt;=V$1,1,0))*INDIRECT(CONCATENATE("'Gastos com Pessoal'!",$CG48)))</f>
        <v>0</v>
      </c>
      <c r="W48" s="147">
        <f t="array" aca="1" ref="W48" ca="1">SUM((W$1&gt;='Gastos com Pessoal'!$E$7:$E$106)*(W$1&lt;='Gastos com Pessoal'!$F$7:$F$106)*INDIRECT(CONCATENATE("'Encargos e Benefícios'!",$BV48)))
+SUM((W$1&gt;='Gastos com Pessoal'!$E$113:$E$122)*(W$1&lt;='Gastos com Pessoal'!$F$113:$F$122)*INDIRECT(CONCATENATE("'Encargos e Benefícios'!",$BW48)))
+SUM((W$1&gt;='Gastos com Pessoal'!$E$7:$E$106)*(W$1&lt;='Gastos com Pessoal'!$F$7:$F$106)*(IF('Gastos com Pessoal'!$G$7:$G$106&lt;=W$1,1,0))*INDIRECT(CONCATENATE("'Gastos com Pessoal'!",$BX48)))
+SUM((W$1&gt;='Gastos com Pessoal'!$E$113:$E$122)*(W$1&lt;='Gastos com Pessoal'!$F$113:$F$122)*(IF('Gastos com Pessoal'!$G$113:$G$122&lt;=W$1,1,0))*INDIRECT(CONCATENATE("'Gastos com Pessoal'!",$BY48)))
+SUM((W$1&gt;='Gastos com Pessoal'!$E$7:$E$106)*(W$1&lt;='Gastos com Pessoal'!$F$7:$F$106)*(IF('Gastos com Pessoal'!$L$7:$L$106&lt;=W$1,1,0))*INDIRECT(CONCATENATE("'Gastos com Pessoal'!",$BZ48)))
+SUM((W$1&gt;='Gastos com Pessoal'!$E$113:$E$122)*(W$1&lt;='Gastos com Pessoal'!$F$113:$F$122)*(IF('Gastos com Pessoal'!$L$113:$L$122&lt;=W$1,1,0))*INDIRECT(CONCATENATE("'Gastos com Pessoal'!",$CA48)))
+SUM((W$1&gt;='Gastos com Pessoal'!$E$7:$E$106)*(W$1&lt;='Gastos com Pessoal'!$F$7:$F$106)*(IF('Gastos com Pessoal'!$Q$7:$Q$106&lt;=W$1,1,0))*INDIRECT(CONCATENATE("'Gastos com Pessoal'!",$CB48)))
+SUM((W$1&gt;='Gastos com Pessoal'!$E$113:$E$122)*(W$1&lt;='Gastos com Pessoal'!$F$113:$F$122)*(IF('Gastos com Pessoal'!$Q$113:$Q$122&lt;=W$1,1,0))*INDIRECT(CONCATENATE("'Gastos com Pessoal'!",$CC48)))
+SUM((W$1&gt;='Gastos com Pessoal'!$E$7:$E$106)*(W$1&lt;='Gastos com Pessoal'!$F$7:$F$106)*(IF('Gastos com Pessoal'!$V$7:$V$106&lt;=W$1,1,0))*INDIRECT(CONCATENATE("'Gastos com Pessoal'!",$CD48)))
+SUM((W$1&gt;='Gastos com Pessoal'!$E$113:$E$122)*(W$1&lt;='Gastos com Pessoal'!$F$113:$F$122)*(IF('Gastos com Pessoal'!$V$113:$V$122&lt;=W$1,1,0))*INDIRECT(CONCATENATE("'Gastos com Pessoal'!",$CE48)))
+SUM((W$1&gt;='Gastos com Pessoal'!$E$7:$E$106)*(W$1&lt;='Gastos com Pessoal'!$F$7:$F$106)*(IF('Gastos com Pessoal'!$AA$7:$AA$106&lt;=W$1,1,0))*INDIRECT(CONCATENATE("'Gastos com Pessoal'!",$CF48)))
+SUM((W$1&gt;='Gastos com Pessoal'!$E$113:$E$122)*(W$1&lt;='Gastos com Pessoal'!$F$113:$F$122)*(IF('Gastos com Pessoal'!$AA$113:$AA$122&lt;=W$1,1,0))*INDIRECT(CONCATENATE("'Gastos com Pessoal'!",$CG48)))</f>
        <v>0</v>
      </c>
      <c r="X48" s="147">
        <f t="array" aca="1" ref="X48" ca="1">SUM((X$1&gt;='Gastos com Pessoal'!$E$7:$E$106)*(X$1&lt;='Gastos com Pessoal'!$F$7:$F$106)*INDIRECT(CONCATENATE("'Encargos e Benefícios'!",$BV48)))
+SUM((X$1&gt;='Gastos com Pessoal'!$E$113:$E$122)*(X$1&lt;='Gastos com Pessoal'!$F$113:$F$122)*INDIRECT(CONCATENATE("'Encargos e Benefícios'!",$BW48)))
+SUM((X$1&gt;='Gastos com Pessoal'!$E$7:$E$106)*(X$1&lt;='Gastos com Pessoal'!$F$7:$F$106)*(IF('Gastos com Pessoal'!$G$7:$G$106&lt;=X$1,1,0))*INDIRECT(CONCATENATE("'Gastos com Pessoal'!",$BX48)))
+SUM((X$1&gt;='Gastos com Pessoal'!$E$113:$E$122)*(X$1&lt;='Gastos com Pessoal'!$F$113:$F$122)*(IF('Gastos com Pessoal'!$G$113:$G$122&lt;=X$1,1,0))*INDIRECT(CONCATENATE("'Gastos com Pessoal'!",$BY48)))
+SUM((X$1&gt;='Gastos com Pessoal'!$E$7:$E$106)*(X$1&lt;='Gastos com Pessoal'!$F$7:$F$106)*(IF('Gastos com Pessoal'!$L$7:$L$106&lt;=X$1,1,0))*INDIRECT(CONCATENATE("'Gastos com Pessoal'!",$BZ48)))
+SUM((X$1&gt;='Gastos com Pessoal'!$E$113:$E$122)*(X$1&lt;='Gastos com Pessoal'!$F$113:$F$122)*(IF('Gastos com Pessoal'!$L$113:$L$122&lt;=X$1,1,0))*INDIRECT(CONCATENATE("'Gastos com Pessoal'!",$CA48)))
+SUM((X$1&gt;='Gastos com Pessoal'!$E$7:$E$106)*(X$1&lt;='Gastos com Pessoal'!$F$7:$F$106)*(IF('Gastos com Pessoal'!$Q$7:$Q$106&lt;=X$1,1,0))*INDIRECT(CONCATENATE("'Gastos com Pessoal'!",$CB48)))
+SUM((X$1&gt;='Gastos com Pessoal'!$E$113:$E$122)*(X$1&lt;='Gastos com Pessoal'!$F$113:$F$122)*(IF('Gastos com Pessoal'!$Q$113:$Q$122&lt;=X$1,1,0))*INDIRECT(CONCATENATE("'Gastos com Pessoal'!",$CC48)))
+SUM((X$1&gt;='Gastos com Pessoal'!$E$7:$E$106)*(X$1&lt;='Gastos com Pessoal'!$F$7:$F$106)*(IF('Gastos com Pessoal'!$V$7:$V$106&lt;=X$1,1,0))*INDIRECT(CONCATENATE("'Gastos com Pessoal'!",$CD48)))
+SUM((X$1&gt;='Gastos com Pessoal'!$E$113:$E$122)*(X$1&lt;='Gastos com Pessoal'!$F$113:$F$122)*(IF('Gastos com Pessoal'!$V$113:$V$122&lt;=X$1,1,0))*INDIRECT(CONCATENATE("'Gastos com Pessoal'!",$CE48)))
+SUM((X$1&gt;='Gastos com Pessoal'!$E$7:$E$106)*(X$1&lt;='Gastos com Pessoal'!$F$7:$F$106)*(IF('Gastos com Pessoal'!$AA$7:$AA$106&lt;=X$1,1,0))*INDIRECT(CONCATENATE("'Gastos com Pessoal'!",$CF48)))
+SUM((X$1&gt;='Gastos com Pessoal'!$E$113:$E$122)*(X$1&lt;='Gastos com Pessoal'!$F$113:$F$122)*(IF('Gastos com Pessoal'!$AA$113:$AA$122&lt;=X$1,1,0))*INDIRECT(CONCATENATE("'Gastos com Pessoal'!",$CG48)))</f>
        <v>0</v>
      </c>
      <c r="Y48" s="147">
        <f t="array" aca="1" ref="Y48" ca="1">SUM((Y$1&gt;='Gastos com Pessoal'!$E$7:$E$106)*(Y$1&lt;='Gastos com Pessoal'!$F$7:$F$106)*INDIRECT(CONCATENATE("'Encargos e Benefícios'!",$BV48)))
+SUM((Y$1&gt;='Gastos com Pessoal'!$E$113:$E$122)*(Y$1&lt;='Gastos com Pessoal'!$F$113:$F$122)*INDIRECT(CONCATENATE("'Encargos e Benefícios'!",$BW48)))
+SUM((Y$1&gt;='Gastos com Pessoal'!$E$7:$E$106)*(Y$1&lt;='Gastos com Pessoal'!$F$7:$F$106)*(IF('Gastos com Pessoal'!$G$7:$G$106&lt;=Y$1,1,0))*INDIRECT(CONCATENATE("'Gastos com Pessoal'!",$BX48)))
+SUM((Y$1&gt;='Gastos com Pessoal'!$E$113:$E$122)*(Y$1&lt;='Gastos com Pessoal'!$F$113:$F$122)*(IF('Gastos com Pessoal'!$G$113:$G$122&lt;=Y$1,1,0))*INDIRECT(CONCATENATE("'Gastos com Pessoal'!",$BY48)))
+SUM((Y$1&gt;='Gastos com Pessoal'!$E$7:$E$106)*(Y$1&lt;='Gastos com Pessoal'!$F$7:$F$106)*(IF('Gastos com Pessoal'!$L$7:$L$106&lt;=Y$1,1,0))*INDIRECT(CONCATENATE("'Gastos com Pessoal'!",$BZ48)))
+SUM((Y$1&gt;='Gastos com Pessoal'!$E$113:$E$122)*(Y$1&lt;='Gastos com Pessoal'!$F$113:$F$122)*(IF('Gastos com Pessoal'!$L$113:$L$122&lt;=Y$1,1,0))*INDIRECT(CONCATENATE("'Gastos com Pessoal'!",$CA48)))
+SUM((Y$1&gt;='Gastos com Pessoal'!$E$7:$E$106)*(Y$1&lt;='Gastos com Pessoal'!$F$7:$F$106)*(IF('Gastos com Pessoal'!$Q$7:$Q$106&lt;=Y$1,1,0))*INDIRECT(CONCATENATE("'Gastos com Pessoal'!",$CB48)))
+SUM((Y$1&gt;='Gastos com Pessoal'!$E$113:$E$122)*(Y$1&lt;='Gastos com Pessoal'!$F$113:$F$122)*(IF('Gastos com Pessoal'!$Q$113:$Q$122&lt;=Y$1,1,0))*INDIRECT(CONCATENATE("'Gastos com Pessoal'!",$CC48)))
+SUM((Y$1&gt;='Gastos com Pessoal'!$E$7:$E$106)*(Y$1&lt;='Gastos com Pessoal'!$F$7:$F$106)*(IF('Gastos com Pessoal'!$V$7:$V$106&lt;=Y$1,1,0))*INDIRECT(CONCATENATE("'Gastos com Pessoal'!",$CD48)))
+SUM((Y$1&gt;='Gastos com Pessoal'!$E$113:$E$122)*(Y$1&lt;='Gastos com Pessoal'!$F$113:$F$122)*(IF('Gastos com Pessoal'!$V$113:$V$122&lt;=Y$1,1,0))*INDIRECT(CONCATENATE("'Gastos com Pessoal'!",$CE48)))
+SUM((Y$1&gt;='Gastos com Pessoal'!$E$7:$E$106)*(Y$1&lt;='Gastos com Pessoal'!$F$7:$F$106)*(IF('Gastos com Pessoal'!$AA$7:$AA$106&lt;=Y$1,1,0))*INDIRECT(CONCATENATE("'Gastos com Pessoal'!",$CF48)))
+SUM((Y$1&gt;='Gastos com Pessoal'!$E$113:$E$122)*(Y$1&lt;='Gastos com Pessoal'!$F$113:$F$122)*(IF('Gastos com Pessoal'!$AA$113:$AA$122&lt;=Y$1,1,0))*INDIRECT(CONCATENATE("'Gastos com Pessoal'!",$CG48)))</f>
        <v>0</v>
      </c>
      <c r="Z48" s="147">
        <f t="array" aca="1" ref="Z48" ca="1">SUM((Z$1&gt;='Gastos com Pessoal'!$E$7:$E$106)*(Z$1&lt;='Gastos com Pessoal'!$F$7:$F$106)*INDIRECT(CONCATENATE("'Encargos e Benefícios'!",$BV48)))
+SUM((Z$1&gt;='Gastos com Pessoal'!$E$113:$E$122)*(Z$1&lt;='Gastos com Pessoal'!$F$113:$F$122)*INDIRECT(CONCATENATE("'Encargos e Benefícios'!",$BW48)))
+SUM((Z$1&gt;='Gastos com Pessoal'!$E$7:$E$106)*(Z$1&lt;='Gastos com Pessoal'!$F$7:$F$106)*(IF('Gastos com Pessoal'!$G$7:$G$106&lt;=Z$1,1,0))*INDIRECT(CONCATENATE("'Gastos com Pessoal'!",$BX48)))
+SUM((Z$1&gt;='Gastos com Pessoal'!$E$113:$E$122)*(Z$1&lt;='Gastos com Pessoal'!$F$113:$F$122)*(IF('Gastos com Pessoal'!$G$113:$G$122&lt;=Z$1,1,0))*INDIRECT(CONCATENATE("'Gastos com Pessoal'!",$BY48)))
+SUM((Z$1&gt;='Gastos com Pessoal'!$E$7:$E$106)*(Z$1&lt;='Gastos com Pessoal'!$F$7:$F$106)*(IF('Gastos com Pessoal'!$L$7:$L$106&lt;=Z$1,1,0))*INDIRECT(CONCATENATE("'Gastos com Pessoal'!",$BZ48)))
+SUM((Z$1&gt;='Gastos com Pessoal'!$E$113:$E$122)*(Z$1&lt;='Gastos com Pessoal'!$F$113:$F$122)*(IF('Gastos com Pessoal'!$L$113:$L$122&lt;=Z$1,1,0))*INDIRECT(CONCATENATE("'Gastos com Pessoal'!",$CA48)))
+SUM((Z$1&gt;='Gastos com Pessoal'!$E$7:$E$106)*(Z$1&lt;='Gastos com Pessoal'!$F$7:$F$106)*(IF('Gastos com Pessoal'!$Q$7:$Q$106&lt;=Z$1,1,0))*INDIRECT(CONCATENATE("'Gastos com Pessoal'!",$CB48)))
+SUM((Z$1&gt;='Gastos com Pessoal'!$E$113:$E$122)*(Z$1&lt;='Gastos com Pessoal'!$F$113:$F$122)*(IF('Gastos com Pessoal'!$Q$113:$Q$122&lt;=Z$1,1,0))*INDIRECT(CONCATENATE("'Gastos com Pessoal'!",$CC48)))
+SUM((Z$1&gt;='Gastos com Pessoal'!$E$7:$E$106)*(Z$1&lt;='Gastos com Pessoal'!$F$7:$F$106)*(IF('Gastos com Pessoal'!$V$7:$V$106&lt;=Z$1,1,0))*INDIRECT(CONCATENATE("'Gastos com Pessoal'!",$CD48)))
+SUM((Z$1&gt;='Gastos com Pessoal'!$E$113:$E$122)*(Z$1&lt;='Gastos com Pessoal'!$F$113:$F$122)*(IF('Gastos com Pessoal'!$V$113:$V$122&lt;=Z$1,1,0))*INDIRECT(CONCATENATE("'Gastos com Pessoal'!",$CE48)))
+SUM((Z$1&gt;='Gastos com Pessoal'!$E$7:$E$106)*(Z$1&lt;='Gastos com Pessoal'!$F$7:$F$106)*(IF('Gastos com Pessoal'!$AA$7:$AA$106&lt;=Z$1,1,0))*INDIRECT(CONCATENATE("'Gastos com Pessoal'!",$CF48)))
+SUM((Z$1&gt;='Gastos com Pessoal'!$E$113:$E$122)*(Z$1&lt;='Gastos com Pessoal'!$F$113:$F$122)*(IF('Gastos com Pessoal'!$AA$113:$AA$122&lt;=Z$1,1,0))*INDIRECT(CONCATENATE("'Gastos com Pessoal'!",$CG48)))</f>
        <v>0</v>
      </c>
      <c r="AA48" s="147">
        <f t="array" aca="1" ref="AA48" ca="1">SUM((AA$1&gt;='Gastos com Pessoal'!$E$7:$E$106)*(AA$1&lt;='Gastos com Pessoal'!$F$7:$F$106)*INDIRECT(CONCATENATE("'Encargos e Benefícios'!",$BV48)))
+SUM((AA$1&gt;='Gastos com Pessoal'!$E$113:$E$122)*(AA$1&lt;='Gastos com Pessoal'!$F$113:$F$122)*INDIRECT(CONCATENATE("'Encargos e Benefícios'!",$BW48)))
+SUM((AA$1&gt;='Gastos com Pessoal'!$E$7:$E$106)*(AA$1&lt;='Gastos com Pessoal'!$F$7:$F$106)*(IF('Gastos com Pessoal'!$G$7:$G$106&lt;=AA$1,1,0))*INDIRECT(CONCATENATE("'Gastos com Pessoal'!",$BX48)))
+SUM((AA$1&gt;='Gastos com Pessoal'!$E$113:$E$122)*(AA$1&lt;='Gastos com Pessoal'!$F$113:$F$122)*(IF('Gastos com Pessoal'!$G$113:$G$122&lt;=AA$1,1,0))*INDIRECT(CONCATENATE("'Gastos com Pessoal'!",$BY48)))
+SUM((AA$1&gt;='Gastos com Pessoal'!$E$7:$E$106)*(AA$1&lt;='Gastos com Pessoal'!$F$7:$F$106)*(IF('Gastos com Pessoal'!$L$7:$L$106&lt;=AA$1,1,0))*INDIRECT(CONCATENATE("'Gastos com Pessoal'!",$BZ48)))
+SUM((AA$1&gt;='Gastos com Pessoal'!$E$113:$E$122)*(AA$1&lt;='Gastos com Pessoal'!$F$113:$F$122)*(IF('Gastos com Pessoal'!$L$113:$L$122&lt;=AA$1,1,0))*INDIRECT(CONCATENATE("'Gastos com Pessoal'!",$CA48)))
+SUM((AA$1&gt;='Gastos com Pessoal'!$E$7:$E$106)*(AA$1&lt;='Gastos com Pessoal'!$F$7:$F$106)*(IF('Gastos com Pessoal'!$Q$7:$Q$106&lt;=AA$1,1,0))*INDIRECT(CONCATENATE("'Gastos com Pessoal'!",$CB48)))
+SUM((AA$1&gt;='Gastos com Pessoal'!$E$113:$E$122)*(AA$1&lt;='Gastos com Pessoal'!$F$113:$F$122)*(IF('Gastos com Pessoal'!$Q$113:$Q$122&lt;=AA$1,1,0))*INDIRECT(CONCATENATE("'Gastos com Pessoal'!",$CC48)))
+SUM((AA$1&gt;='Gastos com Pessoal'!$E$7:$E$106)*(AA$1&lt;='Gastos com Pessoal'!$F$7:$F$106)*(IF('Gastos com Pessoal'!$V$7:$V$106&lt;=AA$1,1,0))*INDIRECT(CONCATENATE("'Gastos com Pessoal'!",$CD48)))
+SUM((AA$1&gt;='Gastos com Pessoal'!$E$113:$E$122)*(AA$1&lt;='Gastos com Pessoal'!$F$113:$F$122)*(IF('Gastos com Pessoal'!$V$113:$V$122&lt;=AA$1,1,0))*INDIRECT(CONCATENATE("'Gastos com Pessoal'!",$CE48)))
+SUM((AA$1&gt;='Gastos com Pessoal'!$E$7:$E$106)*(AA$1&lt;='Gastos com Pessoal'!$F$7:$F$106)*(IF('Gastos com Pessoal'!$AA$7:$AA$106&lt;=AA$1,1,0))*INDIRECT(CONCATENATE("'Gastos com Pessoal'!",$CF48)))
+SUM((AA$1&gt;='Gastos com Pessoal'!$E$113:$E$122)*(AA$1&lt;='Gastos com Pessoal'!$F$113:$F$122)*(IF('Gastos com Pessoal'!$AA$113:$AA$122&lt;=AA$1,1,0))*INDIRECT(CONCATENATE("'Gastos com Pessoal'!",$CG48)))</f>
        <v>0</v>
      </c>
      <c r="AB48" s="147">
        <f t="array" aca="1" ref="AB48" ca="1">SUM((AB$1&gt;='Gastos com Pessoal'!$E$7:$E$106)*(AB$1&lt;='Gastos com Pessoal'!$F$7:$F$106)*INDIRECT(CONCATENATE("'Encargos e Benefícios'!",$BV48)))
+SUM((AB$1&gt;='Gastos com Pessoal'!$E$113:$E$122)*(AB$1&lt;='Gastos com Pessoal'!$F$113:$F$122)*INDIRECT(CONCATENATE("'Encargos e Benefícios'!",$BW48)))
+SUM((AB$1&gt;='Gastos com Pessoal'!$E$7:$E$106)*(AB$1&lt;='Gastos com Pessoal'!$F$7:$F$106)*(IF('Gastos com Pessoal'!$G$7:$G$106&lt;=AB$1,1,0))*INDIRECT(CONCATENATE("'Gastos com Pessoal'!",$BX48)))
+SUM((AB$1&gt;='Gastos com Pessoal'!$E$113:$E$122)*(AB$1&lt;='Gastos com Pessoal'!$F$113:$F$122)*(IF('Gastos com Pessoal'!$G$113:$G$122&lt;=AB$1,1,0))*INDIRECT(CONCATENATE("'Gastos com Pessoal'!",$BY48)))
+SUM((AB$1&gt;='Gastos com Pessoal'!$E$7:$E$106)*(AB$1&lt;='Gastos com Pessoal'!$F$7:$F$106)*(IF('Gastos com Pessoal'!$L$7:$L$106&lt;=AB$1,1,0))*INDIRECT(CONCATENATE("'Gastos com Pessoal'!",$BZ48)))
+SUM((AB$1&gt;='Gastos com Pessoal'!$E$113:$E$122)*(AB$1&lt;='Gastos com Pessoal'!$F$113:$F$122)*(IF('Gastos com Pessoal'!$L$113:$L$122&lt;=AB$1,1,0))*INDIRECT(CONCATENATE("'Gastos com Pessoal'!",$CA48)))
+SUM((AB$1&gt;='Gastos com Pessoal'!$E$7:$E$106)*(AB$1&lt;='Gastos com Pessoal'!$F$7:$F$106)*(IF('Gastos com Pessoal'!$Q$7:$Q$106&lt;=AB$1,1,0))*INDIRECT(CONCATENATE("'Gastos com Pessoal'!",$CB48)))
+SUM((AB$1&gt;='Gastos com Pessoal'!$E$113:$E$122)*(AB$1&lt;='Gastos com Pessoal'!$F$113:$F$122)*(IF('Gastos com Pessoal'!$Q$113:$Q$122&lt;=AB$1,1,0))*INDIRECT(CONCATENATE("'Gastos com Pessoal'!",$CC48)))
+SUM((AB$1&gt;='Gastos com Pessoal'!$E$7:$E$106)*(AB$1&lt;='Gastos com Pessoal'!$F$7:$F$106)*(IF('Gastos com Pessoal'!$V$7:$V$106&lt;=AB$1,1,0))*INDIRECT(CONCATENATE("'Gastos com Pessoal'!",$CD48)))
+SUM((AB$1&gt;='Gastos com Pessoal'!$E$113:$E$122)*(AB$1&lt;='Gastos com Pessoal'!$F$113:$F$122)*(IF('Gastos com Pessoal'!$V$113:$V$122&lt;=AB$1,1,0))*INDIRECT(CONCATENATE("'Gastos com Pessoal'!",$CE48)))
+SUM((AB$1&gt;='Gastos com Pessoal'!$E$7:$E$106)*(AB$1&lt;='Gastos com Pessoal'!$F$7:$F$106)*(IF('Gastos com Pessoal'!$AA$7:$AA$106&lt;=AB$1,1,0))*INDIRECT(CONCATENATE("'Gastos com Pessoal'!",$CF48)))
+SUM((AB$1&gt;='Gastos com Pessoal'!$E$113:$E$122)*(AB$1&lt;='Gastos com Pessoal'!$F$113:$F$122)*(IF('Gastos com Pessoal'!$AA$113:$AA$122&lt;=AB$1,1,0))*INDIRECT(CONCATENATE("'Gastos com Pessoal'!",$CG48)))</f>
        <v>0</v>
      </c>
      <c r="AC48" s="147">
        <f t="array" aca="1" ref="AC48" ca="1">SUM((AC$1&gt;='Gastos com Pessoal'!$E$7:$E$106)*(AC$1&lt;='Gastos com Pessoal'!$F$7:$F$106)*INDIRECT(CONCATENATE("'Encargos e Benefícios'!",$BV48)))
+SUM((AC$1&gt;='Gastos com Pessoal'!$E$113:$E$122)*(AC$1&lt;='Gastos com Pessoal'!$F$113:$F$122)*INDIRECT(CONCATENATE("'Encargos e Benefícios'!",$BW48)))
+SUM((AC$1&gt;='Gastos com Pessoal'!$E$7:$E$106)*(AC$1&lt;='Gastos com Pessoal'!$F$7:$F$106)*(IF('Gastos com Pessoal'!$G$7:$G$106&lt;=AC$1,1,0))*INDIRECT(CONCATENATE("'Gastos com Pessoal'!",$BX48)))
+SUM((AC$1&gt;='Gastos com Pessoal'!$E$113:$E$122)*(AC$1&lt;='Gastos com Pessoal'!$F$113:$F$122)*(IF('Gastos com Pessoal'!$G$113:$G$122&lt;=AC$1,1,0))*INDIRECT(CONCATENATE("'Gastos com Pessoal'!",$BY48)))
+SUM((AC$1&gt;='Gastos com Pessoal'!$E$7:$E$106)*(AC$1&lt;='Gastos com Pessoal'!$F$7:$F$106)*(IF('Gastos com Pessoal'!$L$7:$L$106&lt;=AC$1,1,0))*INDIRECT(CONCATENATE("'Gastos com Pessoal'!",$BZ48)))
+SUM((AC$1&gt;='Gastos com Pessoal'!$E$113:$E$122)*(AC$1&lt;='Gastos com Pessoal'!$F$113:$F$122)*(IF('Gastos com Pessoal'!$L$113:$L$122&lt;=AC$1,1,0))*INDIRECT(CONCATENATE("'Gastos com Pessoal'!",$CA48)))
+SUM((AC$1&gt;='Gastos com Pessoal'!$E$7:$E$106)*(AC$1&lt;='Gastos com Pessoal'!$F$7:$F$106)*(IF('Gastos com Pessoal'!$Q$7:$Q$106&lt;=AC$1,1,0))*INDIRECT(CONCATENATE("'Gastos com Pessoal'!",$CB48)))
+SUM((AC$1&gt;='Gastos com Pessoal'!$E$113:$E$122)*(AC$1&lt;='Gastos com Pessoal'!$F$113:$F$122)*(IF('Gastos com Pessoal'!$Q$113:$Q$122&lt;=AC$1,1,0))*INDIRECT(CONCATENATE("'Gastos com Pessoal'!",$CC48)))
+SUM((AC$1&gt;='Gastos com Pessoal'!$E$7:$E$106)*(AC$1&lt;='Gastos com Pessoal'!$F$7:$F$106)*(IF('Gastos com Pessoal'!$V$7:$V$106&lt;=AC$1,1,0))*INDIRECT(CONCATENATE("'Gastos com Pessoal'!",$CD48)))
+SUM((AC$1&gt;='Gastos com Pessoal'!$E$113:$E$122)*(AC$1&lt;='Gastos com Pessoal'!$F$113:$F$122)*(IF('Gastos com Pessoal'!$V$113:$V$122&lt;=AC$1,1,0))*INDIRECT(CONCATENATE("'Gastos com Pessoal'!",$CE48)))
+SUM((AC$1&gt;='Gastos com Pessoal'!$E$7:$E$106)*(AC$1&lt;='Gastos com Pessoal'!$F$7:$F$106)*(IF('Gastos com Pessoal'!$AA$7:$AA$106&lt;=AC$1,1,0))*INDIRECT(CONCATENATE("'Gastos com Pessoal'!",$CF48)))
+SUM((AC$1&gt;='Gastos com Pessoal'!$E$113:$E$122)*(AC$1&lt;='Gastos com Pessoal'!$F$113:$F$122)*(IF('Gastos com Pessoal'!$AA$113:$AA$122&lt;=AC$1,1,0))*INDIRECT(CONCATENATE("'Gastos com Pessoal'!",$CG48)))</f>
        <v>0</v>
      </c>
      <c r="AD48" s="147">
        <f t="array" aca="1" ref="AD48" ca="1">SUM((AD$1&gt;='Gastos com Pessoal'!$E$7:$E$106)*(AD$1&lt;='Gastos com Pessoal'!$F$7:$F$106)*INDIRECT(CONCATENATE("'Encargos e Benefícios'!",$BV48)))
+SUM((AD$1&gt;='Gastos com Pessoal'!$E$113:$E$122)*(AD$1&lt;='Gastos com Pessoal'!$F$113:$F$122)*INDIRECT(CONCATENATE("'Encargos e Benefícios'!",$BW48)))
+SUM((AD$1&gt;='Gastos com Pessoal'!$E$7:$E$106)*(AD$1&lt;='Gastos com Pessoal'!$F$7:$F$106)*(IF('Gastos com Pessoal'!$G$7:$G$106&lt;=AD$1,1,0))*INDIRECT(CONCATENATE("'Gastos com Pessoal'!",$BX48)))
+SUM((AD$1&gt;='Gastos com Pessoal'!$E$113:$E$122)*(AD$1&lt;='Gastos com Pessoal'!$F$113:$F$122)*(IF('Gastos com Pessoal'!$G$113:$G$122&lt;=AD$1,1,0))*INDIRECT(CONCATENATE("'Gastos com Pessoal'!",$BY48)))
+SUM((AD$1&gt;='Gastos com Pessoal'!$E$7:$E$106)*(AD$1&lt;='Gastos com Pessoal'!$F$7:$F$106)*(IF('Gastos com Pessoal'!$L$7:$L$106&lt;=AD$1,1,0))*INDIRECT(CONCATENATE("'Gastos com Pessoal'!",$BZ48)))
+SUM((AD$1&gt;='Gastos com Pessoal'!$E$113:$E$122)*(AD$1&lt;='Gastos com Pessoal'!$F$113:$F$122)*(IF('Gastos com Pessoal'!$L$113:$L$122&lt;=AD$1,1,0))*INDIRECT(CONCATENATE("'Gastos com Pessoal'!",$CA48)))
+SUM((AD$1&gt;='Gastos com Pessoal'!$E$7:$E$106)*(AD$1&lt;='Gastos com Pessoal'!$F$7:$F$106)*(IF('Gastos com Pessoal'!$Q$7:$Q$106&lt;=AD$1,1,0))*INDIRECT(CONCATENATE("'Gastos com Pessoal'!",$CB48)))
+SUM((AD$1&gt;='Gastos com Pessoal'!$E$113:$E$122)*(AD$1&lt;='Gastos com Pessoal'!$F$113:$F$122)*(IF('Gastos com Pessoal'!$Q$113:$Q$122&lt;=AD$1,1,0))*INDIRECT(CONCATENATE("'Gastos com Pessoal'!",$CC48)))
+SUM((AD$1&gt;='Gastos com Pessoal'!$E$7:$E$106)*(AD$1&lt;='Gastos com Pessoal'!$F$7:$F$106)*(IF('Gastos com Pessoal'!$V$7:$V$106&lt;=AD$1,1,0))*INDIRECT(CONCATENATE("'Gastos com Pessoal'!",$CD48)))
+SUM((AD$1&gt;='Gastos com Pessoal'!$E$113:$E$122)*(AD$1&lt;='Gastos com Pessoal'!$F$113:$F$122)*(IF('Gastos com Pessoal'!$V$113:$V$122&lt;=AD$1,1,0))*INDIRECT(CONCATENATE("'Gastos com Pessoal'!",$CE48)))
+SUM((AD$1&gt;='Gastos com Pessoal'!$E$7:$E$106)*(AD$1&lt;='Gastos com Pessoal'!$F$7:$F$106)*(IF('Gastos com Pessoal'!$AA$7:$AA$106&lt;=AD$1,1,0))*INDIRECT(CONCATENATE("'Gastos com Pessoal'!",$CF48)))
+SUM((AD$1&gt;='Gastos com Pessoal'!$E$113:$E$122)*(AD$1&lt;='Gastos com Pessoal'!$F$113:$F$122)*(IF('Gastos com Pessoal'!$AA$113:$AA$122&lt;=AD$1,1,0))*INDIRECT(CONCATENATE("'Gastos com Pessoal'!",$CG48)))</f>
        <v>0</v>
      </c>
      <c r="AE48" s="147">
        <f t="array" aca="1" ref="AE48" ca="1">SUM((AE$1&gt;='Gastos com Pessoal'!$E$7:$E$106)*(AE$1&lt;='Gastos com Pessoal'!$F$7:$F$106)*INDIRECT(CONCATENATE("'Encargos e Benefícios'!",$BV48)))
+SUM((AE$1&gt;='Gastos com Pessoal'!$E$113:$E$122)*(AE$1&lt;='Gastos com Pessoal'!$F$113:$F$122)*INDIRECT(CONCATENATE("'Encargos e Benefícios'!",$BW48)))
+SUM((AE$1&gt;='Gastos com Pessoal'!$E$7:$E$106)*(AE$1&lt;='Gastos com Pessoal'!$F$7:$F$106)*(IF('Gastos com Pessoal'!$G$7:$G$106&lt;=AE$1,1,0))*INDIRECT(CONCATENATE("'Gastos com Pessoal'!",$BX48)))
+SUM((AE$1&gt;='Gastos com Pessoal'!$E$113:$E$122)*(AE$1&lt;='Gastos com Pessoal'!$F$113:$F$122)*(IF('Gastos com Pessoal'!$G$113:$G$122&lt;=AE$1,1,0))*INDIRECT(CONCATENATE("'Gastos com Pessoal'!",$BY48)))
+SUM((AE$1&gt;='Gastos com Pessoal'!$E$7:$E$106)*(AE$1&lt;='Gastos com Pessoal'!$F$7:$F$106)*(IF('Gastos com Pessoal'!$L$7:$L$106&lt;=AE$1,1,0))*INDIRECT(CONCATENATE("'Gastos com Pessoal'!",$BZ48)))
+SUM((AE$1&gt;='Gastos com Pessoal'!$E$113:$E$122)*(AE$1&lt;='Gastos com Pessoal'!$F$113:$F$122)*(IF('Gastos com Pessoal'!$L$113:$L$122&lt;=AE$1,1,0))*INDIRECT(CONCATENATE("'Gastos com Pessoal'!",$CA48)))
+SUM((AE$1&gt;='Gastos com Pessoal'!$E$7:$E$106)*(AE$1&lt;='Gastos com Pessoal'!$F$7:$F$106)*(IF('Gastos com Pessoal'!$Q$7:$Q$106&lt;=AE$1,1,0))*INDIRECT(CONCATENATE("'Gastos com Pessoal'!",$CB48)))
+SUM((AE$1&gt;='Gastos com Pessoal'!$E$113:$E$122)*(AE$1&lt;='Gastos com Pessoal'!$F$113:$F$122)*(IF('Gastos com Pessoal'!$Q$113:$Q$122&lt;=AE$1,1,0))*INDIRECT(CONCATENATE("'Gastos com Pessoal'!",$CC48)))
+SUM((AE$1&gt;='Gastos com Pessoal'!$E$7:$E$106)*(AE$1&lt;='Gastos com Pessoal'!$F$7:$F$106)*(IF('Gastos com Pessoal'!$V$7:$V$106&lt;=AE$1,1,0))*INDIRECT(CONCATENATE("'Gastos com Pessoal'!",$CD48)))
+SUM((AE$1&gt;='Gastos com Pessoal'!$E$113:$E$122)*(AE$1&lt;='Gastos com Pessoal'!$F$113:$F$122)*(IF('Gastos com Pessoal'!$V$113:$V$122&lt;=AE$1,1,0))*INDIRECT(CONCATENATE("'Gastos com Pessoal'!",$CE48)))
+SUM((AE$1&gt;='Gastos com Pessoal'!$E$7:$E$106)*(AE$1&lt;='Gastos com Pessoal'!$F$7:$F$106)*(IF('Gastos com Pessoal'!$AA$7:$AA$106&lt;=AE$1,1,0))*INDIRECT(CONCATENATE("'Gastos com Pessoal'!",$CF48)))
+SUM((AE$1&gt;='Gastos com Pessoal'!$E$113:$E$122)*(AE$1&lt;='Gastos com Pessoal'!$F$113:$F$122)*(IF('Gastos com Pessoal'!$AA$113:$AA$122&lt;=AE$1,1,0))*INDIRECT(CONCATENATE("'Gastos com Pessoal'!",$CG48)))</f>
        <v>0</v>
      </c>
      <c r="AF48" s="147">
        <f t="array" aca="1" ref="AF48" ca="1">SUM((AF$1&gt;='Gastos com Pessoal'!$E$7:$E$106)*(AF$1&lt;='Gastos com Pessoal'!$F$7:$F$106)*INDIRECT(CONCATENATE("'Encargos e Benefícios'!",$BV48)))
+SUM((AF$1&gt;='Gastos com Pessoal'!$E$113:$E$122)*(AF$1&lt;='Gastos com Pessoal'!$F$113:$F$122)*INDIRECT(CONCATENATE("'Encargos e Benefícios'!",$BW48)))
+SUM((AF$1&gt;='Gastos com Pessoal'!$E$7:$E$106)*(AF$1&lt;='Gastos com Pessoal'!$F$7:$F$106)*(IF('Gastos com Pessoal'!$G$7:$G$106&lt;=AF$1,1,0))*INDIRECT(CONCATENATE("'Gastos com Pessoal'!",$BX48)))
+SUM((AF$1&gt;='Gastos com Pessoal'!$E$113:$E$122)*(AF$1&lt;='Gastos com Pessoal'!$F$113:$F$122)*(IF('Gastos com Pessoal'!$G$113:$G$122&lt;=AF$1,1,0))*INDIRECT(CONCATENATE("'Gastos com Pessoal'!",$BY48)))
+SUM((AF$1&gt;='Gastos com Pessoal'!$E$7:$E$106)*(AF$1&lt;='Gastos com Pessoal'!$F$7:$F$106)*(IF('Gastos com Pessoal'!$L$7:$L$106&lt;=AF$1,1,0))*INDIRECT(CONCATENATE("'Gastos com Pessoal'!",$BZ48)))
+SUM((AF$1&gt;='Gastos com Pessoal'!$E$113:$E$122)*(AF$1&lt;='Gastos com Pessoal'!$F$113:$F$122)*(IF('Gastos com Pessoal'!$L$113:$L$122&lt;=AF$1,1,0))*INDIRECT(CONCATENATE("'Gastos com Pessoal'!",$CA48)))
+SUM((AF$1&gt;='Gastos com Pessoal'!$E$7:$E$106)*(AF$1&lt;='Gastos com Pessoal'!$F$7:$F$106)*(IF('Gastos com Pessoal'!$Q$7:$Q$106&lt;=AF$1,1,0))*INDIRECT(CONCATENATE("'Gastos com Pessoal'!",$CB48)))
+SUM((AF$1&gt;='Gastos com Pessoal'!$E$113:$E$122)*(AF$1&lt;='Gastos com Pessoal'!$F$113:$F$122)*(IF('Gastos com Pessoal'!$Q$113:$Q$122&lt;=AF$1,1,0))*INDIRECT(CONCATENATE("'Gastos com Pessoal'!",$CC48)))
+SUM((AF$1&gt;='Gastos com Pessoal'!$E$7:$E$106)*(AF$1&lt;='Gastos com Pessoal'!$F$7:$F$106)*(IF('Gastos com Pessoal'!$V$7:$V$106&lt;=AF$1,1,0))*INDIRECT(CONCATENATE("'Gastos com Pessoal'!",$CD48)))
+SUM((AF$1&gt;='Gastos com Pessoal'!$E$113:$E$122)*(AF$1&lt;='Gastos com Pessoal'!$F$113:$F$122)*(IF('Gastos com Pessoal'!$V$113:$V$122&lt;=AF$1,1,0))*INDIRECT(CONCATENATE("'Gastos com Pessoal'!",$CE48)))
+SUM((AF$1&gt;='Gastos com Pessoal'!$E$7:$E$106)*(AF$1&lt;='Gastos com Pessoal'!$F$7:$F$106)*(IF('Gastos com Pessoal'!$AA$7:$AA$106&lt;=AF$1,1,0))*INDIRECT(CONCATENATE("'Gastos com Pessoal'!",$CF48)))
+SUM((AF$1&gt;='Gastos com Pessoal'!$E$113:$E$122)*(AF$1&lt;='Gastos com Pessoal'!$F$113:$F$122)*(IF('Gastos com Pessoal'!$AA$113:$AA$122&lt;=AF$1,1,0))*INDIRECT(CONCATENATE("'Gastos com Pessoal'!",$CG48)))</f>
        <v>0</v>
      </c>
      <c r="AG48" s="147">
        <f t="array" aca="1" ref="AG48" ca="1">SUM((AG$1&gt;='Gastos com Pessoal'!$E$7:$E$106)*(AG$1&lt;='Gastos com Pessoal'!$F$7:$F$106)*INDIRECT(CONCATENATE("'Encargos e Benefícios'!",$BV48)))
+SUM((AG$1&gt;='Gastos com Pessoal'!$E$113:$E$122)*(AG$1&lt;='Gastos com Pessoal'!$F$113:$F$122)*INDIRECT(CONCATENATE("'Encargos e Benefícios'!",$BW48)))
+SUM((AG$1&gt;='Gastos com Pessoal'!$E$7:$E$106)*(AG$1&lt;='Gastos com Pessoal'!$F$7:$F$106)*(IF('Gastos com Pessoal'!$G$7:$G$106&lt;=AG$1,1,0))*INDIRECT(CONCATENATE("'Gastos com Pessoal'!",$BX48)))
+SUM((AG$1&gt;='Gastos com Pessoal'!$E$113:$E$122)*(AG$1&lt;='Gastos com Pessoal'!$F$113:$F$122)*(IF('Gastos com Pessoal'!$G$113:$G$122&lt;=AG$1,1,0))*INDIRECT(CONCATENATE("'Gastos com Pessoal'!",$BY48)))
+SUM((AG$1&gt;='Gastos com Pessoal'!$E$7:$E$106)*(AG$1&lt;='Gastos com Pessoal'!$F$7:$F$106)*(IF('Gastos com Pessoal'!$L$7:$L$106&lt;=AG$1,1,0))*INDIRECT(CONCATENATE("'Gastos com Pessoal'!",$BZ48)))
+SUM((AG$1&gt;='Gastos com Pessoal'!$E$113:$E$122)*(AG$1&lt;='Gastos com Pessoal'!$F$113:$F$122)*(IF('Gastos com Pessoal'!$L$113:$L$122&lt;=AG$1,1,0))*INDIRECT(CONCATENATE("'Gastos com Pessoal'!",$CA48)))
+SUM((AG$1&gt;='Gastos com Pessoal'!$E$7:$E$106)*(AG$1&lt;='Gastos com Pessoal'!$F$7:$F$106)*(IF('Gastos com Pessoal'!$Q$7:$Q$106&lt;=AG$1,1,0))*INDIRECT(CONCATENATE("'Gastos com Pessoal'!",$CB48)))
+SUM((AG$1&gt;='Gastos com Pessoal'!$E$113:$E$122)*(AG$1&lt;='Gastos com Pessoal'!$F$113:$F$122)*(IF('Gastos com Pessoal'!$Q$113:$Q$122&lt;=AG$1,1,0))*INDIRECT(CONCATENATE("'Gastos com Pessoal'!",$CC48)))
+SUM((AG$1&gt;='Gastos com Pessoal'!$E$7:$E$106)*(AG$1&lt;='Gastos com Pessoal'!$F$7:$F$106)*(IF('Gastos com Pessoal'!$V$7:$V$106&lt;=AG$1,1,0))*INDIRECT(CONCATENATE("'Gastos com Pessoal'!",$CD48)))
+SUM((AG$1&gt;='Gastos com Pessoal'!$E$113:$E$122)*(AG$1&lt;='Gastos com Pessoal'!$F$113:$F$122)*(IF('Gastos com Pessoal'!$V$113:$V$122&lt;=AG$1,1,0))*INDIRECT(CONCATENATE("'Gastos com Pessoal'!",$CE48)))
+SUM((AG$1&gt;='Gastos com Pessoal'!$E$7:$E$106)*(AG$1&lt;='Gastos com Pessoal'!$F$7:$F$106)*(IF('Gastos com Pessoal'!$AA$7:$AA$106&lt;=AG$1,1,0))*INDIRECT(CONCATENATE("'Gastos com Pessoal'!",$CF48)))
+SUM((AG$1&gt;='Gastos com Pessoal'!$E$113:$E$122)*(AG$1&lt;='Gastos com Pessoal'!$F$113:$F$122)*(IF('Gastos com Pessoal'!$AA$113:$AA$122&lt;=AG$1,1,0))*INDIRECT(CONCATENATE("'Gastos com Pessoal'!",$CG48)))</f>
        <v>0</v>
      </c>
      <c r="AH48" s="147">
        <f t="array" aca="1" ref="AH48" ca="1">SUM((AH$1&gt;='Gastos com Pessoal'!$E$7:$E$106)*(AH$1&lt;='Gastos com Pessoal'!$F$7:$F$106)*INDIRECT(CONCATENATE("'Encargos e Benefícios'!",$BV48)))
+SUM((AH$1&gt;='Gastos com Pessoal'!$E$113:$E$122)*(AH$1&lt;='Gastos com Pessoal'!$F$113:$F$122)*INDIRECT(CONCATENATE("'Encargos e Benefícios'!",$BW48)))
+SUM((AH$1&gt;='Gastos com Pessoal'!$E$7:$E$106)*(AH$1&lt;='Gastos com Pessoal'!$F$7:$F$106)*(IF('Gastos com Pessoal'!$G$7:$G$106&lt;=AH$1,1,0))*INDIRECT(CONCATENATE("'Gastos com Pessoal'!",$BX48)))
+SUM((AH$1&gt;='Gastos com Pessoal'!$E$113:$E$122)*(AH$1&lt;='Gastos com Pessoal'!$F$113:$F$122)*(IF('Gastos com Pessoal'!$G$113:$G$122&lt;=AH$1,1,0))*INDIRECT(CONCATENATE("'Gastos com Pessoal'!",$BY48)))
+SUM((AH$1&gt;='Gastos com Pessoal'!$E$7:$E$106)*(AH$1&lt;='Gastos com Pessoal'!$F$7:$F$106)*(IF('Gastos com Pessoal'!$L$7:$L$106&lt;=AH$1,1,0))*INDIRECT(CONCATENATE("'Gastos com Pessoal'!",$BZ48)))
+SUM((AH$1&gt;='Gastos com Pessoal'!$E$113:$E$122)*(AH$1&lt;='Gastos com Pessoal'!$F$113:$F$122)*(IF('Gastos com Pessoal'!$L$113:$L$122&lt;=AH$1,1,0))*INDIRECT(CONCATENATE("'Gastos com Pessoal'!",$CA48)))
+SUM((AH$1&gt;='Gastos com Pessoal'!$E$7:$E$106)*(AH$1&lt;='Gastos com Pessoal'!$F$7:$F$106)*(IF('Gastos com Pessoal'!$Q$7:$Q$106&lt;=AH$1,1,0))*INDIRECT(CONCATENATE("'Gastos com Pessoal'!",$CB48)))
+SUM((AH$1&gt;='Gastos com Pessoal'!$E$113:$E$122)*(AH$1&lt;='Gastos com Pessoal'!$F$113:$F$122)*(IF('Gastos com Pessoal'!$Q$113:$Q$122&lt;=AH$1,1,0))*INDIRECT(CONCATENATE("'Gastos com Pessoal'!",$CC48)))
+SUM((AH$1&gt;='Gastos com Pessoal'!$E$7:$E$106)*(AH$1&lt;='Gastos com Pessoal'!$F$7:$F$106)*(IF('Gastos com Pessoal'!$V$7:$V$106&lt;=AH$1,1,0))*INDIRECT(CONCATENATE("'Gastos com Pessoal'!",$CD48)))
+SUM((AH$1&gt;='Gastos com Pessoal'!$E$113:$E$122)*(AH$1&lt;='Gastos com Pessoal'!$F$113:$F$122)*(IF('Gastos com Pessoal'!$V$113:$V$122&lt;=AH$1,1,0))*INDIRECT(CONCATENATE("'Gastos com Pessoal'!",$CE48)))
+SUM((AH$1&gt;='Gastos com Pessoal'!$E$7:$E$106)*(AH$1&lt;='Gastos com Pessoal'!$F$7:$F$106)*(IF('Gastos com Pessoal'!$AA$7:$AA$106&lt;=AH$1,1,0))*INDIRECT(CONCATENATE("'Gastos com Pessoal'!",$CF48)))
+SUM((AH$1&gt;='Gastos com Pessoal'!$E$113:$E$122)*(AH$1&lt;='Gastos com Pessoal'!$F$113:$F$122)*(IF('Gastos com Pessoal'!$AA$113:$AA$122&lt;=AH$1,1,0))*INDIRECT(CONCATENATE("'Gastos com Pessoal'!",$CG48)))</f>
        <v>0</v>
      </c>
      <c r="AI48" s="147">
        <f t="array" aca="1" ref="AI48" ca="1">SUM((AI$1&gt;='Gastos com Pessoal'!$E$7:$E$106)*(AI$1&lt;='Gastos com Pessoal'!$F$7:$F$106)*INDIRECT(CONCATENATE("'Encargos e Benefícios'!",$BV48)))
+SUM((AI$1&gt;='Gastos com Pessoal'!$E$113:$E$122)*(AI$1&lt;='Gastos com Pessoal'!$F$113:$F$122)*INDIRECT(CONCATENATE("'Encargos e Benefícios'!",$BW48)))
+SUM((AI$1&gt;='Gastos com Pessoal'!$E$7:$E$106)*(AI$1&lt;='Gastos com Pessoal'!$F$7:$F$106)*(IF('Gastos com Pessoal'!$G$7:$G$106&lt;=AI$1,1,0))*INDIRECT(CONCATENATE("'Gastos com Pessoal'!",$BX48)))
+SUM((AI$1&gt;='Gastos com Pessoal'!$E$113:$E$122)*(AI$1&lt;='Gastos com Pessoal'!$F$113:$F$122)*(IF('Gastos com Pessoal'!$G$113:$G$122&lt;=AI$1,1,0))*INDIRECT(CONCATENATE("'Gastos com Pessoal'!",$BY48)))
+SUM((AI$1&gt;='Gastos com Pessoal'!$E$7:$E$106)*(AI$1&lt;='Gastos com Pessoal'!$F$7:$F$106)*(IF('Gastos com Pessoal'!$L$7:$L$106&lt;=AI$1,1,0))*INDIRECT(CONCATENATE("'Gastos com Pessoal'!",$BZ48)))
+SUM((AI$1&gt;='Gastos com Pessoal'!$E$113:$E$122)*(AI$1&lt;='Gastos com Pessoal'!$F$113:$F$122)*(IF('Gastos com Pessoal'!$L$113:$L$122&lt;=AI$1,1,0))*INDIRECT(CONCATENATE("'Gastos com Pessoal'!",$CA48)))
+SUM((AI$1&gt;='Gastos com Pessoal'!$E$7:$E$106)*(AI$1&lt;='Gastos com Pessoal'!$F$7:$F$106)*(IF('Gastos com Pessoal'!$Q$7:$Q$106&lt;=AI$1,1,0))*INDIRECT(CONCATENATE("'Gastos com Pessoal'!",$CB48)))
+SUM((AI$1&gt;='Gastos com Pessoal'!$E$113:$E$122)*(AI$1&lt;='Gastos com Pessoal'!$F$113:$F$122)*(IF('Gastos com Pessoal'!$Q$113:$Q$122&lt;=AI$1,1,0))*INDIRECT(CONCATENATE("'Gastos com Pessoal'!",$CC48)))
+SUM((AI$1&gt;='Gastos com Pessoal'!$E$7:$E$106)*(AI$1&lt;='Gastos com Pessoal'!$F$7:$F$106)*(IF('Gastos com Pessoal'!$V$7:$V$106&lt;=AI$1,1,0))*INDIRECT(CONCATENATE("'Gastos com Pessoal'!",$CD48)))
+SUM((AI$1&gt;='Gastos com Pessoal'!$E$113:$E$122)*(AI$1&lt;='Gastos com Pessoal'!$F$113:$F$122)*(IF('Gastos com Pessoal'!$V$113:$V$122&lt;=AI$1,1,0))*INDIRECT(CONCATENATE("'Gastos com Pessoal'!",$CE48)))
+SUM((AI$1&gt;='Gastos com Pessoal'!$E$7:$E$106)*(AI$1&lt;='Gastos com Pessoal'!$F$7:$F$106)*(IF('Gastos com Pessoal'!$AA$7:$AA$106&lt;=AI$1,1,0))*INDIRECT(CONCATENATE("'Gastos com Pessoal'!",$CF48)))
+SUM((AI$1&gt;='Gastos com Pessoal'!$E$113:$E$122)*(AI$1&lt;='Gastos com Pessoal'!$F$113:$F$122)*(IF('Gastos com Pessoal'!$AA$113:$AA$122&lt;=AI$1,1,0))*INDIRECT(CONCATENATE("'Gastos com Pessoal'!",$CG48)))</f>
        <v>0</v>
      </c>
      <c r="AJ48" s="147">
        <f t="array" aca="1" ref="AJ48" ca="1">SUM((AJ$1&gt;='Gastos com Pessoal'!$E$7:$E$106)*(AJ$1&lt;='Gastos com Pessoal'!$F$7:$F$106)*INDIRECT(CONCATENATE("'Encargos e Benefícios'!",$BV48)))
+SUM((AJ$1&gt;='Gastos com Pessoal'!$E$113:$E$122)*(AJ$1&lt;='Gastos com Pessoal'!$F$113:$F$122)*INDIRECT(CONCATENATE("'Encargos e Benefícios'!",$BW48)))
+SUM((AJ$1&gt;='Gastos com Pessoal'!$E$7:$E$106)*(AJ$1&lt;='Gastos com Pessoal'!$F$7:$F$106)*(IF('Gastos com Pessoal'!$G$7:$G$106&lt;=AJ$1,1,0))*INDIRECT(CONCATENATE("'Gastos com Pessoal'!",$BX48)))
+SUM((AJ$1&gt;='Gastos com Pessoal'!$E$113:$E$122)*(AJ$1&lt;='Gastos com Pessoal'!$F$113:$F$122)*(IF('Gastos com Pessoal'!$G$113:$G$122&lt;=AJ$1,1,0))*INDIRECT(CONCATENATE("'Gastos com Pessoal'!",$BY48)))
+SUM((AJ$1&gt;='Gastos com Pessoal'!$E$7:$E$106)*(AJ$1&lt;='Gastos com Pessoal'!$F$7:$F$106)*(IF('Gastos com Pessoal'!$L$7:$L$106&lt;=AJ$1,1,0))*INDIRECT(CONCATENATE("'Gastos com Pessoal'!",$BZ48)))
+SUM((AJ$1&gt;='Gastos com Pessoal'!$E$113:$E$122)*(AJ$1&lt;='Gastos com Pessoal'!$F$113:$F$122)*(IF('Gastos com Pessoal'!$L$113:$L$122&lt;=AJ$1,1,0))*INDIRECT(CONCATENATE("'Gastos com Pessoal'!",$CA48)))
+SUM((AJ$1&gt;='Gastos com Pessoal'!$E$7:$E$106)*(AJ$1&lt;='Gastos com Pessoal'!$F$7:$F$106)*(IF('Gastos com Pessoal'!$Q$7:$Q$106&lt;=AJ$1,1,0))*INDIRECT(CONCATENATE("'Gastos com Pessoal'!",$CB48)))
+SUM((AJ$1&gt;='Gastos com Pessoal'!$E$113:$E$122)*(AJ$1&lt;='Gastos com Pessoal'!$F$113:$F$122)*(IF('Gastos com Pessoal'!$Q$113:$Q$122&lt;=AJ$1,1,0))*INDIRECT(CONCATENATE("'Gastos com Pessoal'!",$CC48)))
+SUM((AJ$1&gt;='Gastos com Pessoal'!$E$7:$E$106)*(AJ$1&lt;='Gastos com Pessoal'!$F$7:$F$106)*(IF('Gastos com Pessoal'!$V$7:$V$106&lt;=AJ$1,1,0))*INDIRECT(CONCATENATE("'Gastos com Pessoal'!",$CD48)))
+SUM((AJ$1&gt;='Gastos com Pessoal'!$E$113:$E$122)*(AJ$1&lt;='Gastos com Pessoal'!$F$113:$F$122)*(IF('Gastos com Pessoal'!$V$113:$V$122&lt;=AJ$1,1,0))*INDIRECT(CONCATENATE("'Gastos com Pessoal'!",$CE48)))
+SUM((AJ$1&gt;='Gastos com Pessoal'!$E$7:$E$106)*(AJ$1&lt;='Gastos com Pessoal'!$F$7:$F$106)*(IF('Gastos com Pessoal'!$AA$7:$AA$106&lt;=AJ$1,1,0))*INDIRECT(CONCATENATE("'Gastos com Pessoal'!",$CF48)))
+SUM((AJ$1&gt;='Gastos com Pessoal'!$E$113:$E$122)*(AJ$1&lt;='Gastos com Pessoal'!$F$113:$F$122)*(IF('Gastos com Pessoal'!$AA$113:$AA$122&lt;=AJ$1,1,0))*INDIRECT(CONCATENATE("'Gastos com Pessoal'!",$CG48)))</f>
        <v>0</v>
      </c>
      <c r="AK48" s="147">
        <f t="array" aca="1" ref="AK48" ca="1">SUM((AK$1&gt;='Gastos com Pessoal'!$E$7:$E$106)*(AK$1&lt;='Gastos com Pessoal'!$F$7:$F$106)*INDIRECT(CONCATENATE("'Encargos e Benefícios'!",$BV48)))
+SUM((AK$1&gt;='Gastos com Pessoal'!$E$113:$E$122)*(AK$1&lt;='Gastos com Pessoal'!$F$113:$F$122)*INDIRECT(CONCATENATE("'Encargos e Benefícios'!",$BW48)))
+SUM((AK$1&gt;='Gastos com Pessoal'!$E$7:$E$106)*(AK$1&lt;='Gastos com Pessoal'!$F$7:$F$106)*(IF('Gastos com Pessoal'!$G$7:$G$106&lt;=AK$1,1,0))*INDIRECT(CONCATENATE("'Gastos com Pessoal'!",$BX48)))
+SUM((AK$1&gt;='Gastos com Pessoal'!$E$113:$E$122)*(AK$1&lt;='Gastos com Pessoal'!$F$113:$F$122)*(IF('Gastos com Pessoal'!$G$113:$G$122&lt;=AK$1,1,0))*INDIRECT(CONCATENATE("'Gastos com Pessoal'!",$BY48)))
+SUM((AK$1&gt;='Gastos com Pessoal'!$E$7:$E$106)*(AK$1&lt;='Gastos com Pessoal'!$F$7:$F$106)*(IF('Gastos com Pessoal'!$L$7:$L$106&lt;=AK$1,1,0))*INDIRECT(CONCATENATE("'Gastos com Pessoal'!",$BZ48)))
+SUM((AK$1&gt;='Gastos com Pessoal'!$E$113:$E$122)*(AK$1&lt;='Gastos com Pessoal'!$F$113:$F$122)*(IF('Gastos com Pessoal'!$L$113:$L$122&lt;=AK$1,1,0))*INDIRECT(CONCATENATE("'Gastos com Pessoal'!",$CA48)))
+SUM((AK$1&gt;='Gastos com Pessoal'!$E$7:$E$106)*(AK$1&lt;='Gastos com Pessoal'!$F$7:$F$106)*(IF('Gastos com Pessoal'!$Q$7:$Q$106&lt;=AK$1,1,0))*INDIRECT(CONCATENATE("'Gastos com Pessoal'!",$CB48)))
+SUM((AK$1&gt;='Gastos com Pessoal'!$E$113:$E$122)*(AK$1&lt;='Gastos com Pessoal'!$F$113:$F$122)*(IF('Gastos com Pessoal'!$Q$113:$Q$122&lt;=AK$1,1,0))*INDIRECT(CONCATENATE("'Gastos com Pessoal'!",$CC48)))
+SUM((AK$1&gt;='Gastos com Pessoal'!$E$7:$E$106)*(AK$1&lt;='Gastos com Pessoal'!$F$7:$F$106)*(IF('Gastos com Pessoal'!$V$7:$V$106&lt;=AK$1,1,0))*INDIRECT(CONCATENATE("'Gastos com Pessoal'!",$CD48)))
+SUM((AK$1&gt;='Gastos com Pessoal'!$E$113:$E$122)*(AK$1&lt;='Gastos com Pessoal'!$F$113:$F$122)*(IF('Gastos com Pessoal'!$V$113:$V$122&lt;=AK$1,1,0))*INDIRECT(CONCATENATE("'Gastos com Pessoal'!",$CE48)))
+SUM((AK$1&gt;='Gastos com Pessoal'!$E$7:$E$106)*(AK$1&lt;='Gastos com Pessoal'!$F$7:$F$106)*(IF('Gastos com Pessoal'!$AA$7:$AA$106&lt;=AK$1,1,0))*INDIRECT(CONCATENATE("'Gastos com Pessoal'!",$CF48)))
+SUM((AK$1&gt;='Gastos com Pessoal'!$E$113:$E$122)*(AK$1&lt;='Gastos com Pessoal'!$F$113:$F$122)*(IF('Gastos com Pessoal'!$AA$113:$AA$122&lt;=AK$1,1,0))*INDIRECT(CONCATENATE("'Gastos com Pessoal'!",$CG48)))</f>
        <v>0</v>
      </c>
      <c r="AL48" s="147">
        <f t="array" aca="1" ref="AL48" ca="1">SUM((AL$1&gt;='Gastos com Pessoal'!$E$7:$E$106)*(AL$1&lt;='Gastos com Pessoal'!$F$7:$F$106)*INDIRECT(CONCATENATE("'Encargos e Benefícios'!",$BV48)))
+SUM((AL$1&gt;='Gastos com Pessoal'!$E$113:$E$122)*(AL$1&lt;='Gastos com Pessoal'!$F$113:$F$122)*INDIRECT(CONCATENATE("'Encargos e Benefícios'!",$BW48)))
+SUM((AL$1&gt;='Gastos com Pessoal'!$E$7:$E$106)*(AL$1&lt;='Gastos com Pessoal'!$F$7:$F$106)*(IF('Gastos com Pessoal'!$G$7:$G$106&lt;=AL$1,1,0))*INDIRECT(CONCATENATE("'Gastos com Pessoal'!",$BX48)))
+SUM((AL$1&gt;='Gastos com Pessoal'!$E$113:$E$122)*(AL$1&lt;='Gastos com Pessoal'!$F$113:$F$122)*(IF('Gastos com Pessoal'!$G$113:$G$122&lt;=AL$1,1,0))*INDIRECT(CONCATENATE("'Gastos com Pessoal'!",$BY48)))
+SUM((AL$1&gt;='Gastos com Pessoal'!$E$7:$E$106)*(AL$1&lt;='Gastos com Pessoal'!$F$7:$F$106)*(IF('Gastos com Pessoal'!$L$7:$L$106&lt;=AL$1,1,0))*INDIRECT(CONCATENATE("'Gastos com Pessoal'!",$BZ48)))
+SUM((AL$1&gt;='Gastos com Pessoal'!$E$113:$E$122)*(AL$1&lt;='Gastos com Pessoal'!$F$113:$F$122)*(IF('Gastos com Pessoal'!$L$113:$L$122&lt;=AL$1,1,0))*INDIRECT(CONCATENATE("'Gastos com Pessoal'!",$CA48)))
+SUM((AL$1&gt;='Gastos com Pessoal'!$E$7:$E$106)*(AL$1&lt;='Gastos com Pessoal'!$F$7:$F$106)*(IF('Gastos com Pessoal'!$Q$7:$Q$106&lt;=AL$1,1,0))*INDIRECT(CONCATENATE("'Gastos com Pessoal'!",$CB48)))
+SUM((AL$1&gt;='Gastos com Pessoal'!$E$113:$E$122)*(AL$1&lt;='Gastos com Pessoal'!$F$113:$F$122)*(IF('Gastos com Pessoal'!$Q$113:$Q$122&lt;=AL$1,1,0))*INDIRECT(CONCATENATE("'Gastos com Pessoal'!",$CC48)))
+SUM((AL$1&gt;='Gastos com Pessoal'!$E$7:$E$106)*(AL$1&lt;='Gastos com Pessoal'!$F$7:$F$106)*(IF('Gastos com Pessoal'!$V$7:$V$106&lt;=AL$1,1,0))*INDIRECT(CONCATENATE("'Gastos com Pessoal'!",$CD48)))
+SUM((AL$1&gt;='Gastos com Pessoal'!$E$113:$E$122)*(AL$1&lt;='Gastos com Pessoal'!$F$113:$F$122)*(IF('Gastos com Pessoal'!$V$113:$V$122&lt;=AL$1,1,0))*INDIRECT(CONCATENATE("'Gastos com Pessoal'!",$CE48)))
+SUM((AL$1&gt;='Gastos com Pessoal'!$E$7:$E$106)*(AL$1&lt;='Gastos com Pessoal'!$F$7:$F$106)*(IF('Gastos com Pessoal'!$AA$7:$AA$106&lt;=AL$1,1,0))*INDIRECT(CONCATENATE("'Gastos com Pessoal'!",$CF48)))
+SUM((AL$1&gt;='Gastos com Pessoal'!$E$113:$E$122)*(AL$1&lt;='Gastos com Pessoal'!$F$113:$F$122)*(IF('Gastos com Pessoal'!$AA$113:$AA$122&lt;=AL$1,1,0))*INDIRECT(CONCATENATE("'Gastos com Pessoal'!",$CG48)))</f>
        <v>0</v>
      </c>
      <c r="AM48" s="147">
        <f t="array" aca="1" ref="AM48" ca="1">SUM((AM$1&gt;='Gastos com Pessoal'!$E$7:$E$106)*(AM$1&lt;='Gastos com Pessoal'!$F$7:$F$106)*INDIRECT(CONCATENATE("'Encargos e Benefícios'!",$BV48)))
+SUM((AM$1&gt;='Gastos com Pessoal'!$E$113:$E$122)*(AM$1&lt;='Gastos com Pessoal'!$F$113:$F$122)*INDIRECT(CONCATENATE("'Encargos e Benefícios'!",$BW48)))
+SUM((AM$1&gt;='Gastos com Pessoal'!$E$7:$E$106)*(AM$1&lt;='Gastos com Pessoal'!$F$7:$F$106)*(IF('Gastos com Pessoal'!$G$7:$G$106&lt;=AM$1,1,0))*INDIRECT(CONCATENATE("'Gastos com Pessoal'!",$BX48)))
+SUM((AM$1&gt;='Gastos com Pessoal'!$E$113:$E$122)*(AM$1&lt;='Gastos com Pessoal'!$F$113:$F$122)*(IF('Gastos com Pessoal'!$G$113:$G$122&lt;=AM$1,1,0))*INDIRECT(CONCATENATE("'Gastos com Pessoal'!",$BY48)))
+SUM((AM$1&gt;='Gastos com Pessoal'!$E$7:$E$106)*(AM$1&lt;='Gastos com Pessoal'!$F$7:$F$106)*(IF('Gastos com Pessoal'!$L$7:$L$106&lt;=AM$1,1,0))*INDIRECT(CONCATENATE("'Gastos com Pessoal'!",$BZ48)))
+SUM((AM$1&gt;='Gastos com Pessoal'!$E$113:$E$122)*(AM$1&lt;='Gastos com Pessoal'!$F$113:$F$122)*(IF('Gastos com Pessoal'!$L$113:$L$122&lt;=AM$1,1,0))*INDIRECT(CONCATENATE("'Gastos com Pessoal'!",$CA48)))
+SUM((AM$1&gt;='Gastos com Pessoal'!$E$7:$E$106)*(AM$1&lt;='Gastos com Pessoal'!$F$7:$F$106)*(IF('Gastos com Pessoal'!$Q$7:$Q$106&lt;=AM$1,1,0))*INDIRECT(CONCATENATE("'Gastos com Pessoal'!",$CB48)))
+SUM((AM$1&gt;='Gastos com Pessoal'!$E$113:$E$122)*(AM$1&lt;='Gastos com Pessoal'!$F$113:$F$122)*(IF('Gastos com Pessoal'!$Q$113:$Q$122&lt;=AM$1,1,0))*INDIRECT(CONCATENATE("'Gastos com Pessoal'!",$CC48)))
+SUM((AM$1&gt;='Gastos com Pessoal'!$E$7:$E$106)*(AM$1&lt;='Gastos com Pessoal'!$F$7:$F$106)*(IF('Gastos com Pessoal'!$V$7:$V$106&lt;=AM$1,1,0))*INDIRECT(CONCATENATE("'Gastos com Pessoal'!",$CD48)))
+SUM((AM$1&gt;='Gastos com Pessoal'!$E$113:$E$122)*(AM$1&lt;='Gastos com Pessoal'!$F$113:$F$122)*(IF('Gastos com Pessoal'!$V$113:$V$122&lt;=AM$1,1,0))*INDIRECT(CONCATENATE("'Gastos com Pessoal'!",$CE48)))
+SUM((AM$1&gt;='Gastos com Pessoal'!$E$7:$E$106)*(AM$1&lt;='Gastos com Pessoal'!$F$7:$F$106)*(IF('Gastos com Pessoal'!$AA$7:$AA$106&lt;=AM$1,1,0))*INDIRECT(CONCATENATE("'Gastos com Pessoal'!",$CF48)))
+SUM((AM$1&gt;='Gastos com Pessoal'!$E$113:$E$122)*(AM$1&lt;='Gastos com Pessoal'!$F$113:$F$122)*(IF('Gastos com Pessoal'!$AA$113:$AA$122&lt;=AM$1,1,0))*INDIRECT(CONCATENATE("'Gastos com Pessoal'!",$CG48)))</f>
        <v>0</v>
      </c>
      <c r="AN48" s="147">
        <f t="array" aca="1" ref="AN48" ca="1">SUM((AN$1&gt;='Gastos com Pessoal'!$E$7:$E$106)*(AN$1&lt;='Gastos com Pessoal'!$F$7:$F$106)*INDIRECT(CONCATENATE("'Encargos e Benefícios'!",$BV48)))
+SUM((AN$1&gt;='Gastos com Pessoal'!$E$113:$E$122)*(AN$1&lt;='Gastos com Pessoal'!$F$113:$F$122)*INDIRECT(CONCATENATE("'Encargos e Benefícios'!",$BW48)))
+SUM((AN$1&gt;='Gastos com Pessoal'!$E$7:$E$106)*(AN$1&lt;='Gastos com Pessoal'!$F$7:$F$106)*(IF('Gastos com Pessoal'!$G$7:$G$106&lt;=AN$1,1,0))*INDIRECT(CONCATENATE("'Gastos com Pessoal'!",$BX48)))
+SUM((AN$1&gt;='Gastos com Pessoal'!$E$113:$E$122)*(AN$1&lt;='Gastos com Pessoal'!$F$113:$F$122)*(IF('Gastos com Pessoal'!$G$113:$G$122&lt;=AN$1,1,0))*INDIRECT(CONCATENATE("'Gastos com Pessoal'!",$BY48)))
+SUM((AN$1&gt;='Gastos com Pessoal'!$E$7:$E$106)*(AN$1&lt;='Gastos com Pessoal'!$F$7:$F$106)*(IF('Gastos com Pessoal'!$L$7:$L$106&lt;=AN$1,1,0))*INDIRECT(CONCATENATE("'Gastos com Pessoal'!",$BZ48)))
+SUM((AN$1&gt;='Gastos com Pessoal'!$E$113:$E$122)*(AN$1&lt;='Gastos com Pessoal'!$F$113:$F$122)*(IF('Gastos com Pessoal'!$L$113:$L$122&lt;=AN$1,1,0))*INDIRECT(CONCATENATE("'Gastos com Pessoal'!",$CA48)))
+SUM((AN$1&gt;='Gastos com Pessoal'!$E$7:$E$106)*(AN$1&lt;='Gastos com Pessoal'!$F$7:$F$106)*(IF('Gastos com Pessoal'!$Q$7:$Q$106&lt;=AN$1,1,0))*INDIRECT(CONCATENATE("'Gastos com Pessoal'!",$CB48)))
+SUM((AN$1&gt;='Gastos com Pessoal'!$E$113:$E$122)*(AN$1&lt;='Gastos com Pessoal'!$F$113:$F$122)*(IF('Gastos com Pessoal'!$Q$113:$Q$122&lt;=AN$1,1,0))*INDIRECT(CONCATENATE("'Gastos com Pessoal'!",$CC48)))
+SUM((AN$1&gt;='Gastos com Pessoal'!$E$7:$E$106)*(AN$1&lt;='Gastos com Pessoal'!$F$7:$F$106)*(IF('Gastos com Pessoal'!$V$7:$V$106&lt;=AN$1,1,0))*INDIRECT(CONCATENATE("'Gastos com Pessoal'!",$CD48)))
+SUM((AN$1&gt;='Gastos com Pessoal'!$E$113:$E$122)*(AN$1&lt;='Gastos com Pessoal'!$F$113:$F$122)*(IF('Gastos com Pessoal'!$V$113:$V$122&lt;=AN$1,1,0))*INDIRECT(CONCATENATE("'Gastos com Pessoal'!",$CE48)))
+SUM((AN$1&gt;='Gastos com Pessoal'!$E$7:$E$106)*(AN$1&lt;='Gastos com Pessoal'!$F$7:$F$106)*(IF('Gastos com Pessoal'!$AA$7:$AA$106&lt;=AN$1,1,0))*INDIRECT(CONCATENATE("'Gastos com Pessoal'!",$CF48)))
+SUM((AN$1&gt;='Gastos com Pessoal'!$E$113:$E$122)*(AN$1&lt;='Gastos com Pessoal'!$F$113:$F$122)*(IF('Gastos com Pessoal'!$AA$113:$AA$122&lt;=AN$1,1,0))*INDIRECT(CONCATENATE("'Gastos com Pessoal'!",$CG48)))</f>
        <v>0</v>
      </c>
      <c r="AO48" s="147">
        <f t="array" aca="1" ref="AO48" ca="1">SUM((AO$1&gt;='Gastos com Pessoal'!$E$7:$E$106)*(AO$1&lt;='Gastos com Pessoal'!$F$7:$F$106)*INDIRECT(CONCATENATE("'Encargos e Benefícios'!",$BV48)))
+SUM((AO$1&gt;='Gastos com Pessoal'!$E$113:$E$122)*(AO$1&lt;='Gastos com Pessoal'!$F$113:$F$122)*INDIRECT(CONCATENATE("'Encargos e Benefícios'!",$BW48)))
+SUM((AO$1&gt;='Gastos com Pessoal'!$E$7:$E$106)*(AO$1&lt;='Gastos com Pessoal'!$F$7:$F$106)*(IF('Gastos com Pessoal'!$G$7:$G$106&lt;=AO$1,1,0))*INDIRECT(CONCATENATE("'Gastos com Pessoal'!",$BX48)))
+SUM((AO$1&gt;='Gastos com Pessoal'!$E$113:$E$122)*(AO$1&lt;='Gastos com Pessoal'!$F$113:$F$122)*(IF('Gastos com Pessoal'!$G$113:$G$122&lt;=AO$1,1,0))*INDIRECT(CONCATENATE("'Gastos com Pessoal'!",$BY48)))
+SUM((AO$1&gt;='Gastos com Pessoal'!$E$7:$E$106)*(AO$1&lt;='Gastos com Pessoal'!$F$7:$F$106)*(IF('Gastos com Pessoal'!$L$7:$L$106&lt;=AO$1,1,0))*INDIRECT(CONCATENATE("'Gastos com Pessoal'!",$BZ48)))
+SUM((AO$1&gt;='Gastos com Pessoal'!$E$113:$E$122)*(AO$1&lt;='Gastos com Pessoal'!$F$113:$F$122)*(IF('Gastos com Pessoal'!$L$113:$L$122&lt;=AO$1,1,0))*INDIRECT(CONCATENATE("'Gastos com Pessoal'!",$CA48)))
+SUM((AO$1&gt;='Gastos com Pessoal'!$E$7:$E$106)*(AO$1&lt;='Gastos com Pessoal'!$F$7:$F$106)*(IF('Gastos com Pessoal'!$Q$7:$Q$106&lt;=AO$1,1,0))*INDIRECT(CONCATENATE("'Gastos com Pessoal'!",$CB48)))
+SUM((AO$1&gt;='Gastos com Pessoal'!$E$113:$E$122)*(AO$1&lt;='Gastos com Pessoal'!$F$113:$F$122)*(IF('Gastos com Pessoal'!$Q$113:$Q$122&lt;=AO$1,1,0))*INDIRECT(CONCATENATE("'Gastos com Pessoal'!",$CC48)))
+SUM((AO$1&gt;='Gastos com Pessoal'!$E$7:$E$106)*(AO$1&lt;='Gastos com Pessoal'!$F$7:$F$106)*(IF('Gastos com Pessoal'!$V$7:$V$106&lt;=AO$1,1,0))*INDIRECT(CONCATENATE("'Gastos com Pessoal'!",$CD48)))
+SUM((AO$1&gt;='Gastos com Pessoal'!$E$113:$E$122)*(AO$1&lt;='Gastos com Pessoal'!$F$113:$F$122)*(IF('Gastos com Pessoal'!$V$113:$V$122&lt;=AO$1,1,0))*INDIRECT(CONCATENATE("'Gastos com Pessoal'!",$CE48)))
+SUM((AO$1&gt;='Gastos com Pessoal'!$E$7:$E$106)*(AO$1&lt;='Gastos com Pessoal'!$F$7:$F$106)*(IF('Gastos com Pessoal'!$AA$7:$AA$106&lt;=AO$1,1,0))*INDIRECT(CONCATENATE("'Gastos com Pessoal'!",$CF48)))
+SUM((AO$1&gt;='Gastos com Pessoal'!$E$113:$E$122)*(AO$1&lt;='Gastos com Pessoal'!$F$113:$F$122)*(IF('Gastos com Pessoal'!$AA$113:$AA$122&lt;=AO$1,1,0))*INDIRECT(CONCATENATE("'Gastos com Pessoal'!",$CG48)))</f>
        <v>0</v>
      </c>
      <c r="AP48" s="147">
        <f t="array" aca="1" ref="AP48" ca="1">SUM((AP$1&gt;='Gastos com Pessoal'!$E$7:$E$106)*(AP$1&lt;='Gastos com Pessoal'!$F$7:$F$106)*INDIRECT(CONCATENATE("'Encargos e Benefícios'!",$BV48)))
+SUM((AP$1&gt;='Gastos com Pessoal'!$E$113:$E$122)*(AP$1&lt;='Gastos com Pessoal'!$F$113:$F$122)*INDIRECT(CONCATENATE("'Encargos e Benefícios'!",$BW48)))
+SUM((AP$1&gt;='Gastos com Pessoal'!$E$7:$E$106)*(AP$1&lt;='Gastos com Pessoal'!$F$7:$F$106)*(IF('Gastos com Pessoal'!$G$7:$G$106&lt;=AP$1,1,0))*INDIRECT(CONCATENATE("'Gastos com Pessoal'!",$BX48)))
+SUM((AP$1&gt;='Gastos com Pessoal'!$E$113:$E$122)*(AP$1&lt;='Gastos com Pessoal'!$F$113:$F$122)*(IF('Gastos com Pessoal'!$G$113:$G$122&lt;=AP$1,1,0))*INDIRECT(CONCATENATE("'Gastos com Pessoal'!",$BY48)))
+SUM((AP$1&gt;='Gastos com Pessoal'!$E$7:$E$106)*(AP$1&lt;='Gastos com Pessoal'!$F$7:$F$106)*(IF('Gastos com Pessoal'!$L$7:$L$106&lt;=AP$1,1,0))*INDIRECT(CONCATENATE("'Gastos com Pessoal'!",$BZ48)))
+SUM((AP$1&gt;='Gastos com Pessoal'!$E$113:$E$122)*(AP$1&lt;='Gastos com Pessoal'!$F$113:$F$122)*(IF('Gastos com Pessoal'!$L$113:$L$122&lt;=AP$1,1,0))*INDIRECT(CONCATENATE("'Gastos com Pessoal'!",$CA48)))
+SUM((AP$1&gt;='Gastos com Pessoal'!$E$7:$E$106)*(AP$1&lt;='Gastos com Pessoal'!$F$7:$F$106)*(IF('Gastos com Pessoal'!$Q$7:$Q$106&lt;=AP$1,1,0))*INDIRECT(CONCATENATE("'Gastos com Pessoal'!",$CB48)))
+SUM((AP$1&gt;='Gastos com Pessoal'!$E$113:$E$122)*(AP$1&lt;='Gastos com Pessoal'!$F$113:$F$122)*(IF('Gastos com Pessoal'!$Q$113:$Q$122&lt;=AP$1,1,0))*INDIRECT(CONCATENATE("'Gastos com Pessoal'!",$CC48)))
+SUM((AP$1&gt;='Gastos com Pessoal'!$E$7:$E$106)*(AP$1&lt;='Gastos com Pessoal'!$F$7:$F$106)*(IF('Gastos com Pessoal'!$V$7:$V$106&lt;=AP$1,1,0))*INDIRECT(CONCATENATE("'Gastos com Pessoal'!",$CD48)))
+SUM((AP$1&gt;='Gastos com Pessoal'!$E$113:$E$122)*(AP$1&lt;='Gastos com Pessoal'!$F$113:$F$122)*(IF('Gastos com Pessoal'!$V$113:$V$122&lt;=AP$1,1,0))*INDIRECT(CONCATENATE("'Gastos com Pessoal'!",$CE48)))
+SUM((AP$1&gt;='Gastos com Pessoal'!$E$7:$E$106)*(AP$1&lt;='Gastos com Pessoal'!$F$7:$F$106)*(IF('Gastos com Pessoal'!$AA$7:$AA$106&lt;=AP$1,1,0))*INDIRECT(CONCATENATE("'Gastos com Pessoal'!",$CF48)))
+SUM((AP$1&gt;='Gastos com Pessoal'!$E$113:$E$122)*(AP$1&lt;='Gastos com Pessoal'!$F$113:$F$122)*(IF('Gastos com Pessoal'!$AA$113:$AA$122&lt;=AP$1,1,0))*INDIRECT(CONCATENATE("'Gastos com Pessoal'!",$CG48)))</f>
        <v>0</v>
      </c>
      <c r="AQ48" s="147">
        <f t="array" aca="1" ref="AQ48" ca="1">SUM((AQ$1&gt;='Gastos com Pessoal'!$E$7:$E$106)*(AQ$1&lt;='Gastos com Pessoal'!$F$7:$F$106)*INDIRECT(CONCATENATE("'Encargos e Benefícios'!",$BV48)))
+SUM((AQ$1&gt;='Gastos com Pessoal'!$E$113:$E$122)*(AQ$1&lt;='Gastos com Pessoal'!$F$113:$F$122)*INDIRECT(CONCATENATE("'Encargos e Benefícios'!",$BW48)))
+SUM((AQ$1&gt;='Gastos com Pessoal'!$E$7:$E$106)*(AQ$1&lt;='Gastos com Pessoal'!$F$7:$F$106)*(IF('Gastos com Pessoal'!$G$7:$G$106&lt;=AQ$1,1,0))*INDIRECT(CONCATENATE("'Gastos com Pessoal'!",$BX48)))
+SUM((AQ$1&gt;='Gastos com Pessoal'!$E$113:$E$122)*(AQ$1&lt;='Gastos com Pessoal'!$F$113:$F$122)*(IF('Gastos com Pessoal'!$G$113:$G$122&lt;=AQ$1,1,0))*INDIRECT(CONCATENATE("'Gastos com Pessoal'!",$BY48)))
+SUM((AQ$1&gt;='Gastos com Pessoal'!$E$7:$E$106)*(AQ$1&lt;='Gastos com Pessoal'!$F$7:$F$106)*(IF('Gastos com Pessoal'!$L$7:$L$106&lt;=AQ$1,1,0))*INDIRECT(CONCATENATE("'Gastos com Pessoal'!",$BZ48)))
+SUM((AQ$1&gt;='Gastos com Pessoal'!$E$113:$E$122)*(AQ$1&lt;='Gastos com Pessoal'!$F$113:$F$122)*(IF('Gastos com Pessoal'!$L$113:$L$122&lt;=AQ$1,1,0))*INDIRECT(CONCATENATE("'Gastos com Pessoal'!",$CA48)))
+SUM((AQ$1&gt;='Gastos com Pessoal'!$E$7:$E$106)*(AQ$1&lt;='Gastos com Pessoal'!$F$7:$F$106)*(IF('Gastos com Pessoal'!$Q$7:$Q$106&lt;=AQ$1,1,0))*INDIRECT(CONCATENATE("'Gastos com Pessoal'!",$CB48)))
+SUM((AQ$1&gt;='Gastos com Pessoal'!$E$113:$E$122)*(AQ$1&lt;='Gastos com Pessoal'!$F$113:$F$122)*(IF('Gastos com Pessoal'!$Q$113:$Q$122&lt;=AQ$1,1,0))*INDIRECT(CONCATENATE("'Gastos com Pessoal'!",$CC48)))
+SUM((AQ$1&gt;='Gastos com Pessoal'!$E$7:$E$106)*(AQ$1&lt;='Gastos com Pessoal'!$F$7:$F$106)*(IF('Gastos com Pessoal'!$V$7:$V$106&lt;=AQ$1,1,0))*INDIRECT(CONCATENATE("'Gastos com Pessoal'!",$CD48)))
+SUM((AQ$1&gt;='Gastos com Pessoal'!$E$113:$E$122)*(AQ$1&lt;='Gastos com Pessoal'!$F$113:$F$122)*(IF('Gastos com Pessoal'!$V$113:$V$122&lt;=AQ$1,1,0))*INDIRECT(CONCATENATE("'Gastos com Pessoal'!",$CE48)))
+SUM((AQ$1&gt;='Gastos com Pessoal'!$E$7:$E$106)*(AQ$1&lt;='Gastos com Pessoal'!$F$7:$F$106)*(IF('Gastos com Pessoal'!$AA$7:$AA$106&lt;=AQ$1,1,0))*INDIRECT(CONCATENATE("'Gastos com Pessoal'!",$CF48)))
+SUM((AQ$1&gt;='Gastos com Pessoal'!$E$113:$E$122)*(AQ$1&lt;='Gastos com Pessoal'!$F$113:$F$122)*(IF('Gastos com Pessoal'!$AA$113:$AA$122&lt;=AQ$1,1,0))*INDIRECT(CONCATENATE("'Gastos com Pessoal'!",$CG48)))</f>
        <v>0</v>
      </c>
      <c r="AR48" s="147">
        <f t="array" aca="1" ref="AR48" ca="1">SUM((AR$1&gt;='Gastos com Pessoal'!$E$7:$E$106)*(AR$1&lt;='Gastos com Pessoal'!$F$7:$F$106)*INDIRECT(CONCATENATE("'Encargos e Benefícios'!",$BV48)))
+SUM((AR$1&gt;='Gastos com Pessoal'!$E$113:$E$122)*(AR$1&lt;='Gastos com Pessoal'!$F$113:$F$122)*INDIRECT(CONCATENATE("'Encargos e Benefícios'!",$BW48)))
+SUM((AR$1&gt;='Gastos com Pessoal'!$E$7:$E$106)*(AR$1&lt;='Gastos com Pessoal'!$F$7:$F$106)*(IF('Gastos com Pessoal'!$G$7:$G$106&lt;=AR$1,1,0))*INDIRECT(CONCATENATE("'Gastos com Pessoal'!",$BX48)))
+SUM((AR$1&gt;='Gastos com Pessoal'!$E$113:$E$122)*(AR$1&lt;='Gastos com Pessoal'!$F$113:$F$122)*(IF('Gastos com Pessoal'!$G$113:$G$122&lt;=AR$1,1,0))*INDIRECT(CONCATENATE("'Gastos com Pessoal'!",$BY48)))
+SUM((AR$1&gt;='Gastos com Pessoal'!$E$7:$E$106)*(AR$1&lt;='Gastos com Pessoal'!$F$7:$F$106)*(IF('Gastos com Pessoal'!$L$7:$L$106&lt;=AR$1,1,0))*INDIRECT(CONCATENATE("'Gastos com Pessoal'!",$BZ48)))
+SUM((AR$1&gt;='Gastos com Pessoal'!$E$113:$E$122)*(AR$1&lt;='Gastos com Pessoal'!$F$113:$F$122)*(IF('Gastos com Pessoal'!$L$113:$L$122&lt;=AR$1,1,0))*INDIRECT(CONCATENATE("'Gastos com Pessoal'!",$CA48)))
+SUM((AR$1&gt;='Gastos com Pessoal'!$E$7:$E$106)*(AR$1&lt;='Gastos com Pessoal'!$F$7:$F$106)*(IF('Gastos com Pessoal'!$Q$7:$Q$106&lt;=AR$1,1,0))*INDIRECT(CONCATENATE("'Gastos com Pessoal'!",$CB48)))
+SUM((AR$1&gt;='Gastos com Pessoal'!$E$113:$E$122)*(AR$1&lt;='Gastos com Pessoal'!$F$113:$F$122)*(IF('Gastos com Pessoal'!$Q$113:$Q$122&lt;=AR$1,1,0))*INDIRECT(CONCATENATE("'Gastos com Pessoal'!",$CC48)))
+SUM((AR$1&gt;='Gastos com Pessoal'!$E$7:$E$106)*(AR$1&lt;='Gastos com Pessoal'!$F$7:$F$106)*(IF('Gastos com Pessoal'!$V$7:$V$106&lt;=AR$1,1,0))*INDIRECT(CONCATENATE("'Gastos com Pessoal'!",$CD48)))
+SUM((AR$1&gt;='Gastos com Pessoal'!$E$113:$E$122)*(AR$1&lt;='Gastos com Pessoal'!$F$113:$F$122)*(IF('Gastos com Pessoal'!$V$113:$V$122&lt;=AR$1,1,0))*INDIRECT(CONCATENATE("'Gastos com Pessoal'!",$CE48)))
+SUM((AR$1&gt;='Gastos com Pessoal'!$E$7:$E$106)*(AR$1&lt;='Gastos com Pessoal'!$F$7:$F$106)*(IF('Gastos com Pessoal'!$AA$7:$AA$106&lt;=AR$1,1,0))*INDIRECT(CONCATENATE("'Gastos com Pessoal'!",$CF48)))
+SUM((AR$1&gt;='Gastos com Pessoal'!$E$113:$E$122)*(AR$1&lt;='Gastos com Pessoal'!$F$113:$F$122)*(IF('Gastos com Pessoal'!$AA$113:$AA$122&lt;=AR$1,1,0))*INDIRECT(CONCATENATE("'Gastos com Pessoal'!",$CG48)))</f>
        <v>0</v>
      </c>
      <c r="AS48" s="147">
        <f t="array" aca="1" ref="AS48" ca="1">SUM((AS$1&gt;='Gastos com Pessoal'!$E$7:$E$106)*(AS$1&lt;='Gastos com Pessoal'!$F$7:$F$106)*INDIRECT(CONCATENATE("'Encargos e Benefícios'!",$BV48)))
+SUM((AS$1&gt;='Gastos com Pessoal'!$E$113:$E$122)*(AS$1&lt;='Gastos com Pessoal'!$F$113:$F$122)*INDIRECT(CONCATENATE("'Encargos e Benefícios'!",$BW48)))
+SUM((AS$1&gt;='Gastos com Pessoal'!$E$7:$E$106)*(AS$1&lt;='Gastos com Pessoal'!$F$7:$F$106)*(IF('Gastos com Pessoal'!$G$7:$G$106&lt;=AS$1,1,0))*INDIRECT(CONCATENATE("'Gastos com Pessoal'!",$BX48)))
+SUM((AS$1&gt;='Gastos com Pessoal'!$E$113:$E$122)*(AS$1&lt;='Gastos com Pessoal'!$F$113:$F$122)*(IF('Gastos com Pessoal'!$G$113:$G$122&lt;=AS$1,1,0))*INDIRECT(CONCATENATE("'Gastos com Pessoal'!",$BY48)))
+SUM((AS$1&gt;='Gastos com Pessoal'!$E$7:$E$106)*(AS$1&lt;='Gastos com Pessoal'!$F$7:$F$106)*(IF('Gastos com Pessoal'!$L$7:$L$106&lt;=AS$1,1,0))*INDIRECT(CONCATENATE("'Gastos com Pessoal'!",$BZ48)))
+SUM((AS$1&gt;='Gastos com Pessoal'!$E$113:$E$122)*(AS$1&lt;='Gastos com Pessoal'!$F$113:$F$122)*(IF('Gastos com Pessoal'!$L$113:$L$122&lt;=AS$1,1,0))*INDIRECT(CONCATENATE("'Gastos com Pessoal'!",$CA48)))
+SUM((AS$1&gt;='Gastos com Pessoal'!$E$7:$E$106)*(AS$1&lt;='Gastos com Pessoal'!$F$7:$F$106)*(IF('Gastos com Pessoal'!$Q$7:$Q$106&lt;=AS$1,1,0))*INDIRECT(CONCATENATE("'Gastos com Pessoal'!",$CB48)))
+SUM((AS$1&gt;='Gastos com Pessoal'!$E$113:$E$122)*(AS$1&lt;='Gastos com Pessoal'!$F$113:$F$122)*(IF('Gastos com Pessoal'!$Q$113:$Q$122&lt;=AS$1,1,0))*INDIRECT(CONCATENATE("'Gastos com Pessoal'!",$CC48)))
+SUM((AS$1&gt;='Gastos com Pessoal'!$E$7:$E$106)*(AS$1&lt;='Gastos com Pessoal'!$F$7:$F$106)*(IF('Gastos com Pessoal'!$V$7:$V$106&lt;=AS$1,1,0))*INDIRECT(CONCATENATE("'Gastos com Pessoal'!",$CD48)))
+SUM((AS$1&gt;='Gastos com Pessoal'!$E$113:$E$122)*(AS$1&lt;='Gastos com Pessoal'!$F$113:$F$122)*(IF('Gastos com Pessoal'!$V$113:$V$122&lt;=AS$1,1,0))*INDIRECT(CONCATENATE("'Gastos com Pessoal'!",$CE48)))
+SUM((AS$1&gt;='Gastos com Pessoal'!$E$7:$E$106)*(AS$1&lt;='Gastos com Pessoal'!$F$7:$F$106)*(IF('Gastos com Pessoal'!$AA$7:$AA$106&lt;=AS$1,1,0))*INDIRECT(CONCATENATE("'Gastos com Pessoal'!",$CF48)))
+SUM((AS$1&gt;='Gastos com Pessoal'!$E$113:$E$122)*(AS$1&lt;='Gastos com Pessoal'!$F$113:$F$122)*(IF('Gastos com Pessoal'!$AA$113:$AA$122&lt;=AS$1,1,0))*INDIRECT(CONCATENATE("'Gastos com Pessoal'!",$CG48)))</f>
        <v>0</v>
      </c>
      <c r="AT48" s="147">
        <f t="array" aca="1" ref="AT48" ca="1">SUM((AT$1&gt;='Gastos com Pessoal'!$E$7:$E$106)*(AT$1&lt;='Gastos com Pessoal'!$F$7:$F$106)*INDIRECT(CONCATENATE("'Encargos e Benefícios'!",$BV48)))
+SUM((AT$1&gt;='Gastos com Pessoal'!$E$113:$E$122)*(AT$1&lt;='Gastos com Pessoal'!$F$113:$F$122)*INDIRECT(CONCATENATE("'Encargos e Benefícios'!",$BW48)))
+SUM((AT$1&gt;='Gastos com Pessoal'!$E$7:$E$106)*(AT$1&lt;='Gastos com Pessoal'!$F$7:$F$106)*(IF('Gastos com Pessoal'!$G$7:$G$106&lt;=AT$1,1,0))*INDIRECT(CONCATENATE("'Gastos com Pessoal'!",$BX48)))
+SUM((AT$1&gt;='Gastos com Pessoal'!$E$113:$E$122)*(AT$1&lt;='Gastos com Pessoal'!$F$113:$F$122)*(IF('Gastos com Pessoal'!$G$113:$G$122&lt;=AT$1,1,0))*INDIRECT(CONCATENATE("'Gastos com Pessoal'!",$BY48)))
+SUM((AT$1&gt;='Gastos com Pessoal'!$E$7:$E$106)*(AT$1&lt;='Gastos com Pessoal'!$F$7:$F$106)*(IF('Gastos com Pessoal'!$L$7:$L$106&lt;=AT$1,1,0))*INDIRECT(CONCATENATE("'Gastos com Pessoal'!",$BZ48)))
+SUM((AT$1&gt;='Gastos com Pessoal'!$E$113:$E$122)*(AT$1&lt;='Gastos com Pessoal'!$F$113:$F$122)*(IF('Gastos com Pessoal'!$L$113:$L$122&lt;=AT$1,1,0))*INDIRECT(CONCATENATE("'Gastos com Pessoal'!",$CA48)))
+SUM((AT$1&gt;='Gastos com Pessoal'!$E$7:$E$106)*(AT$1&lt;='Gastos com Pessoal'!$F$7:$F$106)*(IF('Gastos com Pessoal'!$Q$7:$Q$106&lt;=AT$1,1,0))*INDIRECT(CONCATENATE("'Gastos com Pessoal'!",$CB48)))
+SUM((AT$1&gt;='Gastos com Pessoal'!$E$113:$E$122)*(AT$1&lt;='Gastos com Pessoal'!$F$113:$F$122)*(IF('Gastos com Pessoal'!$Q$113:$Q$122&lt;=AT$1,1,0))*INDIRECT(CONCATENATE("'Gastos com Pessoal'!",$CC48)))
+SUM((AT$1&gt;='Gastos com Pessoal'!$E$7:$E$106)*(AT$1&lt;='Gastos com Pessoal'!$F$7:$F$106)*(IF('Gastos com Pessoal'!$V$7:$V$106&lt;=AT$1,1,0))*INDIRECT(CONCATENATE("'Gastos com Pessoal'!",$CD48)))
+SUM((AT$1&gt;='Gastos com Pessoal'!$E$113:$E$122)*(AT$1&lt;='Gastos com Pessoal'!$F$113:$F$122)*(IF('Gastos com Pessoal'!$V$113:$V$122&lt;=AT$1,1,0))*INDIRECT(CONCATENATE("'Gastos com Pessoal'!",$CE48)))
+SUM((AT$1&gt;='Gastos com Pessoal'!$E$7:$E$106)*(AT$1&lt;='Gastos com Pessoal'!$F$7:$F$106)*(IF('Gastos com Pessoal'!$AA$7:$AA$106&lt;=AT$1,1,0))*INDIRECT(CONCATENATE("'Gastos com Pessoal'!",$CF48)))
+SUM((AT$1&gt;='Gastos com Pessoal'!$E$113:$E$122)*(AT$1&lt;='Gastos com Pessoal'!$F$113:$F$122)*(IF('Gastos com Pessoal'!$AA$113:$AA$122&lt;=AT$1,1,0))*INDIRECT(CONCATENATE("'Gastos com Pessoal'!",$CG48)))</f>
        <v>0</v>
      </c>
      <c r="AU48" s="147">
        <f t="array" aca="1" ref="AU48" ca="1">SUM((AU$1&gt;='Gastos com Pessoal'!$E$7:$E$106)*(AU$1&lt;='Gastos com Pessoal'!$F$7:$F$106)*INDIRECT(CONCATENATE("'Encargos e Benefícios'!",$BV48)))
+SUM((AU$1&gt;='Gastos com Pessoal'!$E$113:$E$122)*(AU$1&lt;='Gastos com Pessoal'!$F$113:$F$122)*INDIRECT(CONCATENATE("'Encargos e Benefícios'!",$BW48)))
+SUM((AU$1&gt;='Gastos com Pessoal'!$E$7:$E$106)*(AU$1&lt;='Gastos com Pessoal'!$F$7:$F$106)*(IF('Gastos com Pessoal'!$G$7:$G$106&lt;=AU$1,1,0))*INDIRECT(CONCATENATE("'Gastos com Pessoal'!",$BX48)))
+SUM((AU$1&gt;='Gastos com Pessoal'!$E$113:$E$122)*(AU$1&lt;='Gastos com Pessoal'!$F$113:$F$122)*(IF('Gastos com Pessoal'!$G$113:$G$122&lt;=AU$1,1,0))*INDIRECT(CONCATENATE("'Gastos com Pessoal'!",$BY48)))
+SUM((AU$1&gt;='Gastos com Pessoal'!$E$7:$E$106)*(AU$1&lt;='Gastos com Pessoal'!$F$7:$F$106)*(IF('Gastos com Pessoal'!$L$7:$L$106&lt;=AU$1,1,0))*INDIRECT(CONCATENATE("'Gastos com Pessoal'!",$BZ48)))
+SUM((AU$1&gt;='Gastos com Pessoal'!$E$113:$E$122)*(AU$1&lt;='Gastos com Pessoal'!$F$113:$F$122)*(IF('Gastos com Pessoal'!$L$113:$L$122&lt;=AU$1,1,0))*INDIRECT(CONCATENATE("'Gastos com Pessoal'!",$CA48)))
+SUM((AU$1&gt;='Gastos com Pessoal'!$E$7:$E$106)*(AU$1&lt;='Gastos com Pessoal'!$F$7:$F$106)*(IF('Gastos com Pessoal'!$Q$7:$Q$106&lt;=AU$1,1,0))*INDIRECT(CONCATENATE("'Gastos com Pessoal'!",$CB48)))
+SUM((AU$1&gt;='Gastos com Pessoal'!$E$113:$E$122)*(AU$1&lt;='Gastos com Pessoal'!$F$113:$F$122)*(IF('Gastos com Pessoal'!$Q$113:$Q$122&lt;=AU$1,1,0))*INDIRECT(CONCATENATE("'Gastos com Pessoal'!",$CC48)))
+SUM((AU$1&gt;='Gastos com Pessoal'!$E$7:$E$106)*(AU$1&lt;='Gastos com Pessoal'!$F$7:$F$106)*(IF('Gastos com Pessoal'!$V$7:$V$106&lt;=AU$1,1,0))*INDIRECT(CONCATENATE("'Gastos com Pessoal'!",$CD48)))
+SUM((AU$1&gt;='Gastos com Pessoal'!$E$113:$E$122)*(AU$1&lt;='Gastos com Pessoal'!$F$113:$F$122)*(IF('Gastos com Pessoal'!$V$113:$V$122&lt;=AU$1,1,0))*INDIRECT(CONCATENATE("'Gastos com Pessoal'!",$CE48)))
+SUM((AU$1&gt;='Gastos com Pessoal'!$E$7:$E$106)*(AU$1&lt;='Gastos com Pessoal'!$F$7:$F$106)*(IF('Gastos com Pessoal'!$AA$7:$AA$106&lt;=AU$1,1,0))*INDIRECT(CONCATENATE("'Gastos com Pessoal'!",$CF48)))
+SUM((AU$1&gt;='Gastos com Pessoal'!$E$113:$E$122)*(AU$1&lt;='Gastos com Pessoal'!$F$113:$F$122)*(IF('Gastos com Pessoal'!$AA$113:$AA$122&lt;=AU$1,1,0))*INDIRECT(CONCATENATE("'Gastos com Pessoal'!",$CG48)))</f>
        <v>0</v>
      </c>
      <c r="AV48" s="147">
        <f t="array" aca="1" ref="AV48" ca="1">SUM((AV$1&gt;='Gastos com Pessoal'!$E$7:$E$106)*(AV$1&lt;='Gastos com Pessoal'!$F$7:$F$106)*INDIRECT(CONCATENATE("'Encargos e Benefícios'!",$BV48)))
+SUM((AV$1&gt;='Gastos com Pessoal'!$E$113:$E$122)*(AV$1&lt;='Gastos com Pessoal'!$F$113:$F$122)*INDIRECT(CONCATENATE("'Encargos e Benefícios'!",$BW48)))
+SUM((AV$1&gt;='Gastos com Pessoal'!$E$7:$E$106)*(AV$1&lt;='Gastos com Pessoal'!$F$7:$F$106)*(IF('Gastos com Pessoal'!$G$7:$G$106&lt;=AV$1,1,0))*INDIRECT(CONCATENATE("'Gastos com Pessoal'!",$BX48)))
+SUM((AV$1&gt;='Gastos com Pessoal'!$E$113:$E$122)*(AV$1&lt;='Gastos com Pessoal'!$F$113:$F$122)*(IF('Gastos com Pessoal'!$G$113:$G$122&lt;=AV$1,1,0))*INDIRECT(CONCATENATE("'Gastos com Pessoal'!",$BY48)))
+SUM((AV$1&gt;='Gastos com Pessoal'!$E$7:$E$106)*(AV$1&lt;='Gastos com Pessoal'!$F$7:$F$106)*(IF('Gastos com Pessoal'!$L$7:$L$106&lt;=AV$1,1,0))*INDIRECT(CONCATENATE("'Gastos com Pessoal'!",$BZ48)))
+SUM((AV$1&gt;='Gastos com Pessoal'!$E$113:$E$122)*(AV$1&lt;='Gastos com Pessoal'!$F$113:$F$122)*(IF('Gastos com Pessoal'!$L$113:$L$122&lt;=AV$1,1,0))*INDIRECT(CONCATENATE("'Gastos com Pessoal'!",$CA48)))
+SUM((AV$1&gt;='Gastos com Pessoal'!$E$7:$E$106)*(AV$1&lt;='Gastos com Pessoal'!$F$7:$F$106)*(IF('Gastos com Pessoal'!$Q$7:$Q$106&lt;=AV$1,1,0))*INDIRECT(CONCATENATE("'Gastos com Pessoal'!",$CB48)))
+SUM((AV$1&gt;='Gastos com Pessoal'!$E$113:$E$122)*(AV$1&lt;='Gastos com Pessoal'!$F$113:$F$122)*(IF('Gastos com Pessoal'!$Q$113:$Q$122&lt;=AV$1,1,0))*INDIRECT(CONCATENATE("'Gastos com Pessoal'!",$CC48)))
+SUM((AV$1&gt;='Gastos com Pessoal'!$E$7:$E$106)*(AV$1&lt;='Gastos com Pessoal'!$F$7:$F$106)*(IF('Gastos com Pessoal'!$V$7:$V$106&lt;=AV$1,1,0))*INDIRECT(CONCATENATE("'Gastos com Pessoal'!",$CD48)))
+SUM((AV$1&gt;='Gastos com Pessoal'!$E$113:$E$122)*(AV$1&lt;='Gastos com Pessoal'!$F$113:$F$122)*(IF('Gastos com Pessoal'!$V$113:$V$122&lt;=AV$1,1,0))*INDIRECT(CONCATENATE("'Gastos com Pessoal'!",$CE48)))
+SUM((AV$1&gt;='Gastos com Pessoal'!$E$7:$E$106)*(AV$1&lt;='Gastos com Pessoal'!$F$7:$F$106)*(IF('Gastos com Pessoal'!$AA$7:$AA$106&lt;=AV$1,1,0))*INDIRECT(CONCATENATE("'Gastos com Pessoal'!",$CF48)))
+SUM((AV$1&gt;='Gastos com Pessoal'!$E$113:$E$122)*(AV$1&lt;='Gastos com Pessoal'!$F$113:$F$122)*(IF('Gastos com Pessoal'!$AA$113:$AA$122&lt;=AV$1,1,0))*INDIRECT(CONCATENATE("'Gastos com Pessoal'!",$CG48)))</f>
        <v>0</v>
      </c>
      <c r="AW48" s="147">
        <f t="array" aca="1" ref="AW48" ca="1">SUM((AW$1&gt;='Gastos com Pessoal'!$E$7:$E$106)*(AW$1&lt;='Gastos com Pessoal'!$F$7:$F$106)*INDIRECT(CONCATENATE("'Encargos e Benefícios'!",$BV48)))
+SUM((AW$1&gt;='Gastos com Pessoal'!$E$113:$E$122)*(AW$1&lt;='Gastos com Pessoal'!$F$113:$F$122)*INDIRECT(CONCATENATE("'Encargos e Benefícios'!",$BW48)))
+SUM((AW$1&gt;='Gastos com Pessoal'!$E$7:$E$106)*(AW$1&lt;='Gastos com Pessoal'!$F$7:$F$106)*(IF('Gastos com Pessoal'!$G$7:$G$106&lt;=AW$1,1,0))*INDIRECT(CONCATENATE("'Gastos com Pessoal'!",$BX48)))
+SUM((AW$1&gt;='Gastos com Pessoal'!$E$113:$E$122)*(AW$1&lt;='Gastos com Pessoal'!$F$113:$F$122)*(IF('Gastos com Pessoal'!$G$113:$G$122&lt;=AW$1,1,0))*INDIRECT(CONCATENATE("'Gastos com Pessoal'!",$BY48)))
+SUM((AW$1&gt;='Gastos com Pessoal'!$E$7:$E$106)*(AW$1&lt;='Gastos com Pessoal'!$F$7:$F$106)*(IF('Gastos com Pessoal'!$L$7:$L$106&lt;=AW$1,1,0))*INDIRECT(CONCATENATE("'Gastos com Pessoal'!",$BZ48)))
+SUM((AW$1&gt;='Gastos com Pessoal'!$E$113:$E$122)*(AW$1&lt;='Gastos com Pessoal'!$F$113:$F$122)*(IF('Gastos com Pessoal'!$L$113:$L$122&lt;=AW$1,1,0))*INDIRECT(CONCATENATE("'Gastos com Pessoal'!",$CA48)))
+SUM((AW$1&gt;='Gastos com Pessoal'!$E$7:$E$106)*(AW$1&lt;='Gastos com Pessoal'!$F$7:$F$106)*(IF('Gastos com Pessoal'!$Q$7:$Q$106&lt;=AW$1,1,0))*INDIRECT(CONCATENATE("'Gastos com Pessoal'!",$CB48)))
+SUM((AW$1&gt;='Gastos com Pessoal'!$E$113:$E$122)*(AW$1&lt;='Gastos com Pessoal'!$F$113:$F$122)*(IF('Gastos com Pessoal'!$Q$113:$Q$122&lt;=AW$1,1,0))*INDIRECT(CONCATENATE("'Gastos com Pessoal'!",$CC48)))
+SUM((AW$1&gt;='Gastos com Pessoal'!$E$7:$E$106)*(AW$1&lt;='Gastos com Pessoal'!$F$7:$F$106)*(IF('Gastos com Pessoal'!$V$7:$V$106&lt;=AW$1,1,0))*INDIRECT(CONCATENATE("'Gastos com Pessoal'!",$CD48)))
+SUM((AW$1&gt;='Gastos com Pessoal'!$E$113:$E$122)*(AW$1&lt;='Gastos com Pessoal'!$F$113:$F$122)*(IF('Gastos com Pessoal'!$V$113:$V$122&lt;=AW$1,1,0))*INDIRECT(CONCATENATE("'Gastos com Pessoal'!",$CE48)))
+SUM((AW$1&gt;='Gastos com Pessoal'!$E$7:$E$106)*(AW$1&lt;='Gastos com Pessoal'!$F$7:$F$106)*(IF('Gastos com Pessoal'!$AA$7:$AA$106&lt;=AW$1,1,0))*INDIRECT(CONCATENATE("'Gastos com Pessoal'!",$CF48)))
+SUM((AW$1&gt;='Gastos com Pessoal'!$E$113:$E$122)*(AW$1&lt;='Gastos com Pessoal'!$F$113:$F$122)*(IF('Gastos com Pessoal'!$AA$113:$AA$122&lt;=AW$1,1,0))*INDIRECT(CONCATENATE("'Gastos com Pessoal'!",$CG48)))</f>
        <v>0</v>
      </c>
      <c r="AX48" s="147">
        <f t="array" aca="1" ref="AX48" ca="1">SUM((AX$1&gt;='Gastos com Pessoal'!$E$7:$E$106)*(AX$1&lt;='Gastos com Pessoal'!$F$7:$F$106)*INDIRECT(CONCATENATE("'Encargos e Benefícios'!",$BV48)))
+SUM((AX$1&gt;='Gastos com Pessoal'!$E$113:$E$122)*(AX$1&lt;='Gastos com Pessoal'!$F$113:$F$122)*INDIRECT(CONCATENATE("'Encargos e Benefícios'!",$BW48)))
+SUM((AX$1&gt;='Gastos com Pessoal'!$E$7:$E$106)*(AX$1&lt;='Gastos com Pessoal'!$F$7:$F$106)*(IF('Gastos com Pessoal'!$G$7:$G$106&lt;=AX$1,1,0))*INDIRECT(CONCATENATE("'Gastos com Pessoal'!",$BX48)))
+SUM((AX$1&gt;='Gastos com Pessoal'!$E$113:$E$122)*(AX$1&lt;='Gastos com Pessoal'!$F$113:$F$122)*(IF('Gastos com Pessoal'!$G$113:$G$122&lt;=AX$1,1,0))*INDIRECT(CONCATENATE("'Gastos com Pessoal'!",$BY48)))
+SUM((AX$1&gt;='Gastos com Pessoal'!$E$7:$E$106)*(AX$1&lt;='Gastos com Pessoal'!$F$7:$F$106)*(IF('Gastos com Pessoal'!$L$7:$L$106&lt;=AX$1,1,0))*INDIRECT(CONCATENATE("'Gastos com Pessoal'!",$BZ48)))
+SUM((AX$1&gt;='Gastos com Pessoal'!$E$113:$E$122)*(AX$1&lt;='Gastos com Pessoal'!$F$113:$F$122)*(IF('Gastos com Pessoal'!$L$113:$L$122&lt;=AX$1,1,0))*INDIRECT(CONCATENATE("'Gastos com Pessoal'!",$CA48)))
+SUM((AX$1&gt;='Gastos com Pessoal'!$E$7:$E$106)*(AX$1&lt;='Gastos com Pessoal'!$F$7:$F$106)*(IF('Gastos com Pessoal'!$Q$7:$Q$106&lt;=AX$1,1,0))*INDIRECT(CONCATENATE("'Gastos com Pessoal'!",$CB48)))
+SUM((AX$1&gt;='Gastos com Pessoal'!$E$113:$E$122)*(AX$1&lt;='Gastos com Pessoal'!$F$113:$F$122)*(IF('Gastos com Pessoal'!$Q$113:$Q$122&lt;=AX$1,1,0))*INDIRECT(CONCATENATE("'Gastos com Pessoal'!",$CC48)))
+SUM((AX$1&gt;='Gastos com Pessoal'!$E$7:$E$106)*(AX$1&lt;='Gastos com Pessoal'!$F$7:$F$106)*(IF('Gastos com Pessoal'!$V$7:$V$106&lt;=AX$1,1,0))*INDIRECT(CONCATENATE("'Gastos com Pessoal'!",$CD48)))
+SUM((AX$1&gt;='Gastos com Pessoal'!$E$113:$E$122)*(AX$1&lt;='Gastos com Pessoal'!$F$113:$F$122)*(IF('Gastos com Pessoal'!$V$113:$V$122&lt;=AX$1,1,0))*INDIRECT(CONCATENATE("'Gastos com Pessoal'!",$CE48)))
+SUM((AX$1&gt;='Gastos com Pessoal'!$E$7:$E$106)*(AX$1&lt;='Gastos com Pessoal'!$F$7:$F$106)*(IF('Gastos com Pessoal'!$AA$7:$AA$106&lt;=AX$1,1,0))*INDIRECT(CONCATENATE("'Gastos com Pessoal'!",$CF48)))
+SUM((AX$1&gt;='Gastos com Pessoal'!$E$113:$E$122)*(AX$1&lt;='Gastos com Pessoal'!$F$113:$F$122)*(IF('Gastos com Pessoal'!$AA$113:$AA$122&lt;=AX$1,1,0))*INDIRECT(CONCATENATE("'Gastos com Pessoal'!",$CG48)))</f>
        <v>0</v>
      </c>
      <c r="AY48" s="147">
        <f t="array" aca="1" ref="AY48" ca="1">SUM((AY$1&gt;='Gastos com Pessoal'!$E$7:$E$106)*(AY$1&lt;='Gastos com Pessoal'!$F$7:$F$106)*INDIRECT(CONCATENATE("'Encargos e Benefícios'!",$BV48)))
+SUM((AY$1&gt;='Gastos com Pessoal'!$E$113:$E$122)*(AY$1&lt;='Gastos com Pessoal'!$F$113:$F$122)*INDIRECT(CONCATENATE("'Encargos e Benefícios'!",$BW48)))
+SUM((AY$1&gt;='Gastos com Pessoal'!$E$7:$E$106)*(AY$1&lt;='Gastos com Pessoal'!$F$7:$F$106)*(IF('Gastos com Pessoal'!$G$7:$G$106&lt;=AY$1,1,0))*INDIRECT(CONCATENATE("'Gastos com Pessoal'!",$BX48)))
+SUM((AY$1&gt;='Gastos com Pessoal'!$E$113:$E$122)*(AY$1&lt;='Gastos com Pessoal'!$F$113:$F$122)*(IF('Gastos com Pessoal'!$G$113:$G$122&lt;=AY$1,1,0))*INDIRECT(CONCATENATE("'Gastos com Pessoal'!",$BY48)))
+SUM((AY$1&gt;='Gastos com Pessoal'!$E$7:$E$106)*(AY$1&lt;='Gastos com Pessoal'!$F$7:$F$106)*(IF('Gastos com Pessoal'!$L$7:$L$106&lt;=AY$1,1,0))*INDIRECT(CONCATENATE("'Gastos com Pessoal'!",$BZ48)))
+SUM((AY$1&gt;='Gastos com Pessoal'!$E$113:$E$122)*(AY$1&lt;='Gastos com Pessoal'!$F$113:$F$122)*(IF('Gastos com Pessoal'!$L$113:$L$122&lt;=AY$1,1,0))*INDIRECT(CONCATENATE("'Gastos com Pessoal'!",$CA48)))
+SUM((AY$1&gt;='Gastos com Pessoal'!$E$7:$E$106)*(AY$1&lt;='Gastos com Pessoal'!$F$7:$F$106)*(IF('Gastos com Pessoal'!$Q$7:$Q$106&lt;=AY$1,1,0))*INDIRECT(CONCATENATE("'Gastos com Pessoal'!",$CB48)))
+SUM((AY$1&gt;='Gastos com Pessoal'!$E$113:$E$122)*(AY$1&lt;='Gastos com Pessoal'!$F$113:$F$122)*(IF('Gastos com Pessoal'!$Q$113:$Q$122&lt;=AY$1,1,0))*INDIRECT(CONCATENATE("'Gastos com Pessoal'!",$CC48)))
+SUM((AY$1&gt;='Gastos com Pessoal'!$E$7:$E$106)*(AY$1&lt;='Gastos com Pessoal'!$F$7:$F$106)*(IF('Gastos com Pessoal'!$V$7:$V$106&lt;=AY$1,1,0))*INDIRECT(CONCATENATE("'Gastos com Pessoal'!",$CD48)))
+SUM((AY$1&gt;='Gastos com Pessoal'!$E$113:$E$122)*(AY$1&lt;='Gastos com Pessoal'!$F$113:$F$122)*(IF('Gastos com Pessoal'!$V$113:$V$122&lt;=AY$1,1,0))*INDIRECT(CONCATENATE("'Gastos com Pessoal'!",$CE48)))
+SUM((AY$1&gt;='Gastos com Pessoal'!$E$7:$E$106)*(AY$1&lt;='Gastos com Pessoal'!$F$7:$F$106)*(IF('Gastos com Pessoal'!$AA$7:$AA$106&lt;=AY$1,1,0))*INDIRECT(CONCATENATE("'Gastos com Pessoal'!",$CF48)))
+SUM((AY$1&gt;='Gastos com Pessoal'!$E$113:$E$122)*(AY$1&lt;='Gastos com Pessoal'!$F$113:$F$122)*(IF('Gastos com Pessoal'!$AA$113:$AA$122&lt;=AY$1,1,0))*INDIRECT(CONCATENATE("'Gastos com Pessoal'!",$CG48)))</f>
        <v>0</v>
      </c>
      <c r="AZ48" s="147">
        <f t="array" aca="1" ref="AZ48" ca="1">SUM((AZ$1&gt;='Gastos com Pessoal'!$E$7:$E$106)*(AZ$1&lt;='Gastos com Pessoal'!$F$7:$F$106)*INDIRECT(CONCATENATE("'Encargos e Benefícios'!",$BV48)))
+SUM((AZ$1&gt;='Gastos com Pessoal'!$E$113:$E$122)*(AZ$1&lt;='Gastos com Pessoal'!$F$113:$F$122)*INDIRECT(CONCATENATE("'Encargos e Benefícios'!",$BW48)))
+SUM((AZ$1&gt;='Gastos com Pessoal'!$E$7:$E$106)*(AZ$1&lt;='Gastos com Pessoal'!$F$7:$F$106)*(IF('Gastos com Pessoal'!$G$7:$G$106&lt;=AZ$1,1,0))*INDIRECT(CONCATENATE("'Gastos com Pessoal'!",$BX48)))
+SUM((AZ$1&gt;='Gastos com Pessoal'!$E$113:$E$122)*(AZ$1&lt;='Gastos com Pessoal'!$F$113:$F$122)*(IF('Gastos com Pessoal'!$G$113:$G$122&lt;=AZ$1,1,0))*INDIRECT(CONCATENATE("'Gastos com Pessoal'!",$BY48)))
+SUM((AZ$1&gt;='Gastos com Pessoal'!$E$7:$E$106)*(AZ$1&lt;='Gastos com Pessoal'!$F$7:$F$106)*(IF('Gastos com Pessoal'!$L$7:$L$106&lt;=AZ$1,1,0))*INDIRECT(CONCATENATE("'Gastos com Pessoal'!",$BZ48)))
+SUM((AZ$1&gt;='Gastos com Pessoal'!$E$113:$E$122)*(AZ$1&lt;='Gastos com Pessoal'!$F$113:$F$122)*(IF('Gastos com Pessoal'!$L$113:$L$122&lt;=AZ$1,1,0))*INDIRECT(CONCATENATE("'Gastos com Pessoal'!",$CA48)))
+SUM((AZ$1&gt;='Gastos com Pessoal'!$E$7:$E$106)*(AZ$1&lt;='Gastos com Pessoal'!$F$7:$F$106)*(IF('Gastos com Pessoal'!$Q$7:$Q$106&lt;=AZ$1,1,0))*INDIRECT(CONCATENATE("'Gastos com Pessoal'!",$CB48)))
+SUM((AZ$1&gt;='Gastos com Pessoal'!$E$113:$E$122)*(AZ$1&lt;='Gastos com Pessoal'!$F$113:$F$122)*(IF('Gastos com Pessoal'!$Q$113:$Q$122&lt;=AZ$1,1,0))*INDIRECT(CONCATENATE("'Gastos com Pessoal'!",$CC48)))
+SUM((AZ$1&gt;='Gastos com Pessoal'!$E$7:$E$106)*(AZ$1&lt;='Gastos com Pessoal'!$F$7:$F$106)*(IF('Gastos com Pessoal'!$V$7:$V$106&lt;=AZ$1,1,0))*INDIRECT(CONCATENATE("'Gastos com Pessoal'!",$CD48)))
+SUM((AZ$1&gt;='Gastos com Pessoal'!$E$113:$E$122)*(AZ$1&lt;='Gastos com Pessoal'!$F$113:$F$122)*(IF('Gastos com Pessoal'!$V$113:$V$122&lt;=AZ$1,1,0))*INDIRECT(CONCATENATE("'Gastos com Pessoal'!",$CE48)))
+SUM((AZ$1&gt;='Gastos com Pessoal'!$E$7:$E$106)*(AZ$1&lt;='Gastos com Pessoal'!$F$7:$F$106)*(IF('Gastos com Pessoal'!$AA$7:$AA$106&lt;=AZ$1,1,0))*INDIRECT(CONCATENATE("'Gastos com Pessoal'!",$CF48)))
+SUM((AZ$1&gt;='Gastos com Pessoal'!$E$113:$E$122)*(AZ$1&lt;='Gastos com Pessoal'!$F$113:$F$122)*(IF('Gastos com Pessoal'!$AA$113:$AA$122&lt;=AZ$1,1,0))*INDIRECT(CONCATENATE("'Gastos com Pessoal'!",$CG48)))</f>
        <v>0</v>
      </c>
      <c r="BA48" s="147">
        <f t="array" aca="1" ref="BA48" ca="1">SUM((BA$1&gt;='Gastos com Pessoal'!$E$7:$E$106)*(BA$1&lt;='Gastos com Pessoal'!$F$7:$F$106)*INDIRECT(CONCATENATE("'Encargos e Benefícios'!",$BV48)))
+SUM((BA$1&gt;='Gastos com Pessoal'!$E$113:$E$122)*(BA$1&lt;='Gastos com Pessoal'!$F$113:$F$122)*INDIRECT(CONCATENATE("'Encargos e Benefícios'!",$BW48)))
+SUM((BA$1&gt;='Gastos com Pessoal'!$E$7:$E$106)*(BA$1&lt;='Gastos com Pessoal'!$F$7:$F$106)*(IF('Gastos com Pessoal'!$G$7:$G$106&lt;=BA$1,1,0))*INDIRECT(CONCATENATE("'Gastos com Pessoal'!",$BX48)))
+SUM((BA$1&gt;='Gastos com Pessoal'!$E$113:$E$122)*(BA$1&lt;='Gastos com Pessoal'!$F$113:$F$122)*(IF('Gastos com Pessoal'!$G$113:$G$122&lt;=BA$1,1,0))*INDIRECT(CONCATENATE("'Gastos com Pessoal'!",$BY48)))
+SUM((BA$1&gt;='Gastos com Pessoal'!$E$7:$E$106)*(BA$1&lt;='Gastos com Pessoal'!$F$7:$F$106)*(IF('Gastos com Pessoal'!$L$7:$L$106&lt;=BA$1,1,0))*INDIRECT(CONCATENATE("'Gastos com Pessoal'!",$BZ48)))
+SUM((BA$1&gt;='Gastos com Pessoal'!$E$113:$E$122)*(BA$1&lt;='Gastos com Pessoal'!$F$113:$F$122)*(IF('Gastos com Pessoal'!$L$113:$L$122&lt;=BA$1,1,0))*INDIRECT(CONCATENATE("'Gastos com Pessoal'!",$CA48)))
+SUM((BA$1&gt;='Gastos com Pessoal'!$E$7:$E$106)*(BA$1&lt;='Gastos com Pessoal'!$F$7:$F$106)*(IF('Gastos com Pessoal'!$Q$7:$Q$106&lt;=BA$1,1,0))*INDIRECT(CONCATENATE("'Gastos com Pessoal'!",$CB48)))
+SUM((BA$1&gt;='Gastos com Pessoal'!$E$113:$E$122)*(BA$1&lt;='Gastos com Pessoal'!$F$113:$F$122)*(IF('Gastos com Pessoal'!$Q$113:$Q$122&lt;=BA$1,1,0))*INDIRECT(CONCATENATE("'Gastos com Pessoal'!",$CC48)))
+SUM((BA$1&gt;='Gastos com Pessoal'!$E$7:$E$106)*(BA$1&lt;='Gastos com Pessoal'!$F$7:$F$106)*(IF('Gastos com Pessoal'!$V$7:$V$106&lt;=BA$1,1,0))*INDIRECT(CONCATENATE("'Gastos com Pessoal'!",$CD48)))
+SUM((BA$1&gt;='Gastos com Pessoal'!$E$113:$E$122)*(BA$1&lt;='Gastos com Pessoal'!$F$113:$F$122)*(IF('Gastos com Pessoal'!$V$113:$V$122&lt;=BA$1,1,0))*INDIRECT(CONCATENATE("'Gastos com Pessoal'!",$CE48)))
+SUM((BA$1&gt;='Gastos com Pessoal'!$E$7:$E$106)*(BA$1&lt;='Gastos com Pessoal'!$F$7:$F$106)*(IF('Gastos com Pessoal'!$AA$7:$AA$106&lt;=BA$1,1,0))*INDIRECT(CONCATENATE("'Gastos com Pessoal'!",$CF48)))
+SUM((BA$1&gt;='Gastos com Pessoal'!$E$113:$E$122)*(BA$1&lt;='Gastos com Pessoal'!$F$113:$F$122)*(IF('Gastos com Pessoal'!$AA$113:$AA$122&lt;=BA$1,1,0))*INDIRECT(CONCATENATE("'Gastos com Pessoal'!",$CG48)))</f>
        <v>0</v>
      </c>
      <c r="BB48" s="147">
        <f t="array" aca="1" ref="BB48" ca="1">SUM((BB$1&gt;='Gastos com Pessoal'!$E$7:$E$106)*(BB$1&lt;='Gastos com Pessoal'!$F$7:$F$106)*INDIRECT(CONCATENATE("'Encargos e Benefícios'!",$BV48)))
+SUM((BB$1&gt;='Gastos com Pessoal'!$E$113:$E$122)*(BB$1&lt;='Gastos com Pessoal'!$F$113:$F$122)*INDIRECT(CONCATENATE("'Encargos e Benefícios'!",$BW48)))
+SUM((BB$1&gt;='Gastos com Pessoal'!$E$7:$E$106)*(BB$1&lt;='Gastos com Pessoal'!$F$7:$F$106)*(IF('Gastos com Pessoal'!$G$7:$G$106&lt;=BB$1,1,0))*INDIRECT(CONCATENATE("'Gastos com Pessoal'!",$BX48)))
+SUM((BB$1&gt;='Gastos com Pessoal'!$E$113:$E$122)*(BB$1&lt;='Gastos com Pessoal'!$F$113:$F$122)*(IF('Gastos com Pessoal'!$G$113:$G$122&lt;=BB$1,1,0))*INDIRECT(CONCATENATE("'Gastos com Pessoal'!",$BY48)))
+SUM((BB$1&gt;='Gastos com Pessoal'!$E$7:$E$106)*(BB$1&lt;='Gastos com Pessoal'!$F$7:$F$106)*(IF('Gastos com Pessoal'!$L$7:$L$106&lt;=BB$1,1,0))*INDIRECT(CONCATENATE("'Gastos com Pessoal'!",$BZ48)))
+SUM((BB$1&gt;='Gastos com Pessoal'!$E$113:$E$122)*(BB$1&lt;='Gastos com Pessoal'!$F$113:$F$122)*(IF('Gastos com Pessoal'!$L$113:$L$122&lt;=BB$1,1,0))*INDIRECT(CONCATENATE("'Gastos com Pessoal'!",$CA48)))
+SUM((BB$1&gt;='Gastos com Pessoal'!$E$7:$E$106)*(BB$1&lt;='Gastos com Pessoal'!$F$7:$F$106)*(IF('Gastos com Pessoal'!$Q$7:$Q$106&lt;=BB$1,1,0))*INDIRECT(CONCATENATE("'Gastos com Pessoal'!",$CB48)))
+SUM((BB$1&gt;='Gastos com Pessoal'!$E$113:$E$122)*(BB$1&lt;='Gastos com Pessoal'!$F$113:$F$122)*(IF('Gastos com Pessoal'!$Q$113:$Q$122&lt;=BB$1,1,0))*INDIRECT(CONCATENATE("'Gastos com Pessoal'!",$CC48)))
+SUM((BB$1&gt;='Gastos com Pessoal'!$E$7:$E$106)*(BB$1&lt;='Gastos com Pessoal'!$F$7:$F$106)*(IF('Gastos com Pessoal'!$V$7:$V$106&lt;=BB$1,1,0))*INDIRECT(CONCATENATE("'Gastos com Pessoal'!",$CD48)))
+SUM((BB$1&gt;='Gastos com Pessoal'!$E$113:$E$122)*(BB$1&lt;='Gastos com Pessoal'!$F$113:$F$122)*(IF('Gastos com Pessoal'!$V$113:$V$122&lt;=BB$1,1,0))*INDIRECT(CONCATENATE("'Gastos com Pessoal'!",$CE48)))
+SUM((BB$1&gt;='Gastos com Pessoal'!$E$7:$E$106)*(BB$1&lt;='Gastos com Pessoal'!$F$7:$F$106)*(IF('Gastos com Pessoal'!$AA$7:$AA$106&lt;=BB$1,1,0))*INDIRECT(CONCATENATE("'Gastos com Pessoal'!",$CF48)))
+SUM((BB$1&gt;='Gastos com Pessoal'!$E$113:$E$122)*(BB$1&lt;='Gastos com Pessoal'!$F$113:$F$122)*(IF('Gastos com Pessoal'!$AA$113:$AA$122&lt;=BB$1,1,0))*INDIRECT(CONCATENATE("'Gastos com Pessoal'!",$CG48)))</f>
        <v>0</v>
      </c>
      <c r="BC48" s="147">
        <f t="array" aca="1" ref="BC48" ca="1">SUM((BC$1&gt;='Gastos com Pessoal'!$E$7:$E$106)*(BC$1&lt;='Gastos com Pessoal'!$F$7:$F$106)*INDIRECT(CONCATENATE("'Encargos e Benefícios'!",$BV48)))
+SUM((BC$1&gt;='Gastos com Pessoal'!$E$113:$E$122)*(BC$1&lt;='Gastos com Pessoal'!$F$113:$F$122)*INDIRECT(CONCATENATE("'Encargos e Benefícios'!",$BW48)))
+SUM((BC$1&gt;='Gastos com Pessoal'!$E$7:$E$106)*(BC$1&lt;='Gastos com Pessoal'!$F$7:$F$106)*(IF('Gastos com Pessoal'!$G$7:$G$106&lt;=BC$1,1,0))*INDIRECT(CONCATENATE("'Gastos com Pessoal'!",$BX48)))
+SUM((BC$1&gt;='Gastos com Pessoal'!$E$113:$E$122)*(BC$1&lt;='Gastos com Pessoal'!$F$113:$F$122)*(IF('Gastos com Pessoal'!$G$113:$G$122&lt;=BC$1,1,0))*INDIRECT(CONCATENATE("'Gastos com Pessoal'!",$BY48)))
+SUM((BC$1&gt;='Gastos com Pessoal'!$E$7:$E$106)*(BC$1&lt;='Gastos com Pessoal'!$F$7:$F$106)*(IF('Gastos com Pessoal'!$L$7:$L$106&lt;=BC$1,1,0))*INDIRECT(CONCATENATE("'Gastos com Pessoal'!",$BZ48)))
+SUM((BC$1&gt;='Gastos com Pessoal'!$E$113:$E$122)*(BC$1&lt;='Gastos com Pessoal'!$F$113:$F$122)*(IF('Gastos com Pessoal'!$L$113:$L$122&lt;=BC$1,1,0))*INDIRECT(CONCATENATE("'Gastos com Pessoal'!",$CA48)))
+SUM((BC$1&gt;='Gastos com Pessoal'!$E$7:$E$106)*(BC$1&lt;='Gastos com Pessoal'!$F$7:$F$106)*(IF('Gastos com Pessoal'!$Q$7:$Q$106&lt;=BC$1,1,0))*INDIRECT(CONCATENATE("'Gastos com Pessoal'!",$CB48)))
+SUM((BC$1&gt;='Gastos com Pessoal'!$E$113:$E$122)*(BC$1&lt;='Gastos com Pessoal'!$F$113:$F$122)*(IF('Gastos com Pessoal'!$Q$113:$Q$122&lt;=BC$1,1,0))*INDIRECT(CONCATENATE("'Gastos com Pessoal'!",$CC48)))
+SUM((BC$1&gt;='Gastos com Pessoal'!$E$7:$E$106)*(BC$1&lt;='Gastos com Pessoal'!$F$7:$F$106)*(IF('Gastos com Pessoal'!$V$7:$V$106&lt;=BC$1,1,0))*INDIRECT(CONCATENATE("'Gastos com Pessoal'!",$CD48)))
+SUM((BC$1&gt;='Gastos com Pessoal'!$E$113:$E$122)*(BC$1&lt;='Gastos com Pessoal'!$F$113:$F$122)*(IF('Gastos com Pessoal'!$V$113:$V$122&lt;=BC$1,1,0))*INDIRECT(CONCATENATE("'Gastos com Pessoal'!",$CE48)))
+SUM((BC$1&gt;='Gastos com Pessoal'!$E$7:$E$106)*(BC$1&lt;='Gastos com Pessoal'!$F$7:$F$106)*(IF('Gastos com Pessoal'!$AA$7:$AA$106&lt;=BC$1,1,0))*INDIRECT(CONCATENATE("'Gastos com Pessoal'!",$CF48)))
+SUM((BC$1&gt;='Gastos com Pessoal'!$E$113:$E$122)*(BC$1&lt;='Gastos com Pessoal'!$F$113:$F$122)*(IF('Gastos com Pessoal'!$AA$113:$AA$122&lt;=BC$1,1,0))*INDIRECT(CONCATENATE("'Gastos com Pessoal'!",$CG48)))</f>
        <v>0</v>
      </c>
      <c r="BD48" s="147">
        <f t="array" aca="1" ref="BD48" ca="1">SUM((BD$1&gt;='Gastos com Pessoal'!$E$7:$E$106)*(BD$1&lt;='Gastos com Pessoal'!$F$7:$F$106)*INDIRECT(CONCATENATE("'Encargos e Benefícios'!",$BV48)))
+SUM((BD$1&gt;='Gastos com Pessoal'!$E$113:$E$122)*(BD$1&lt;='Gastos com Pessoal'!$F$113:$F$122)*INDIRECT(CONCATENATE("'Encargos e Benefícios'!",$BW48)))
+SUM((BD$1&gt;='Gastos com Pessoal'!$E$7:$E$106)*(BD$1&lt;='Gastos com Pessoal'!$F$7:$F$106)*(IF('Gastos com Pessoal'!$G$7:$G$106&lt;=BD$1,1,0))*INDIRECT(CONCATENATE("'Gastos com Pessoal'!",$BX48)))
+SUM((BD$1&gt;='Gastos com Pessoal'!$E$113:$E$122)*(BD$1&lt;='Gastos com Pessoal'!$F$113:$F$122)*(IF('Gastos com Pessoal'!$G$113:$G$122&lt;=BD$1,1,0))*INDIRECT(CONCATENATE("'Gastos com Pessoal'!",$BY48)))
+SUM((BD$1&gt;='Gastos com Pessoal'!$E$7:$E$106)*(BD$1&lt;='Gastos com Pessoal'!$F$7:$F$106)*(IF('Gastos com Pessoal'!$L$7:$L$106&lt;=BD$1,1,0))*INDIRECT(CONCATENATE("'Gastos com Pessoal'!",$BZ48)))
+SUM((BD$1&gt;='Gastos com Pessoal'!$E$113:$E$122)*(BD$1&lt;='Gastos com Pessoal'!$F$113:$F$122)*(IF('Gastos com Pessoal'!$L$113:$L$122&lt;=BD$1,1,0))*INDIRECT(CONCATENATE("'Gastos com Pessoal'!",$CA48)))
+SUM((BD$1&gt;='Gastos com Pessoal'!$E$7:$E$106)*(BD$1&lt;='Gastos com Pessoal'!$F$7:$F$106)*(IF('Gastos com Pessoal'!$Q$7:$Q$106&lt;=BD$1,1,0))*INDIRECT(CONCATENATE("'Gastos com Pessoal'!",$CB48)))
+SUM((BD$1&gt;='Gastos com Pessoal'!$E$113:$E$122)*(BD$1&lt;='Gastos com Pessoal'!$F$113:$F$122)*(IF('Gastos com Pessoal'!$Q$113:$Q$122&lt;=BD$1,1,0))*INDIRECT(CONCATENATE("'Gastos com Pessoal'!",$CC48)))
+SUM((BD$1&gt;='Gastos com Pessoal'!$E$7:$E$106)*(BD$1&lt;='Gastos com Pessoal'!$F$7:$F$106)*(IF('Gastos com Pessoal'!$V$7:$V$106&lt;=BD$1,1,0))*INDIRECT(CONCATENATE("'Gastos com Pessoal'!",$CD48)))
+SUM((BD$1&gt;='Gastos com Pessoal'!$E$113:$E$122)*(BD$1&lt;='Gastos com Pessoal'!$F$113:$F$122)*(IF('Gastos com Pessoal'!$V$113:$V$122&lt;=BD$1,1,0))*INDIRECT(CONCATENATE("'Gastos com Pessoal'!",$CE48)))
+SUM((BD$1&gt;='Gastos com Pessoal'!$E$7:$E$106)*(BD$1&lt;='Gastos com Pessoal'!$F$7:$F$106)*(IF('Gastos com Pessoal'!$AA$7:$AA$106&lt;=BD$1,1,0))*INDIRECT(CONCATENATE("'Gastos com Pessoal'!",$CF48)))
+SUM((BD$1&gt;='Gastos com Pessoal'!$E$113:$E$122)*(BD$1&lt;='Gastos com Pessoal'!$F$113:$F$122)*(IF('Gastos com Pessoal'!$AA$113:$AA$122&lt;=BD$1,1,0))*INDIRECT(CONCATENATE("'Gastos com Pessoal'!",$CG48)))</f>
        <v>0</v>
      </c>
      <c r="BE48" s="147">
        <f t="array" aca="1" ref="BE48" ca="1">SUM((BE$1&gt;='Gastos com Pessoal'!$E$7:$E$106)*(BE$1&lt;='Gastos com Pessoal'!$F$7:$F$106)*INDIRECT(CONCATENATE("'Encargos e Benefícios'!",$BV48)))
+SUM((BE$1&gt;='Gastos com Pessoal'!$E$113:$E$122)*(BE$1&lt;='Gastos com Pessoal'!$F$113:$F$122)*INDIRECT(CONCATENATE("'Encargos e Benefícios'!",$BW48)))
+SUM((BE$1&gt;='Gastos com Pessoal'!$E$7:$E$106)*(BE$1&lt;='Gastos com Pessoal'!$F$7:$F$106)*(IF('Gastos com Pessoal'!$G$7:$G$106&lt;=BE$1,1,0))*INDIRECT(CONCATENATE("'Gastos com Pessoal'!",$BX48)))
+SUM((BE$1&gt;='Gastos com Pessoal'!$E$113:$E$122)*(BE$1&lt;='Gastos com Pessoal'!$F$113:$F$122)*(IF('Gastos com Pessoal'!$G$113:$G$122&lt;=BE$1,1,0))*INDIRECT(CONCATENATE("'Gastos com Pessoal'!",$BY48)))
+SUM((BE$1&gt;='Gastos com Pessoal'!$E$7:$E$106)*(BE$1&lt;='Gastos com Pessoal'!$F$7:$F$106)*(IF('Gastos com Pessoal'!$L$7:$L$106&lt;=BE$1,1,0))*INDIRECT(CONCATENATE("'Gastos com Pessoal'!",$BZ48)))
+SUM((BE$1&gt;='Gastos com Pessoal'!$E$113:$E$122)*(BE$1&lt;='Gastos com Pessoal'!$F$113:$F$122)*(IF('Gastos com Pessoal'!$L$113:$L$122&lt;=BE$1,1,0))*INDIRECT(CONCATENATE("'Gastos com Pessoal'!",$CA48)))
+SUM((BE$1&gt;='Gastos com Pessoal'!$E$7:$E$106)*(BE$1&lt;='Gastos com Pessoal'!$F$7:$F$106)*(IF('Gastos com Pessoal'!$Q$7:$Q$106&lt;=BE$1,1,0))*INDIRECT(CONCATENATE("'Gastos com Pessoal'!",$CB48)))
+SUM((BE$1&gt;='Gastos com Pessoal'!$E$113:$E$122)*(BE$1&lt;='Gastos com Pessoal'!$F$113:$F$122)*(IF('Gastos com Pessoal'!$Q$113:$Q$122&lt;=BE$1,1,0))*INDIRECT(CONCATENATE("'Gastos com Pessoal'!",$CC48)))
+SUM((BE$1&gt;='Gastos com Pessoal'!$E$7:$E$106)*(BE$1&lt;='Gastos com Pessoal'!$F$7:$F$106)*(IF('Gastos com Pessoal'!$V$7:$V$106&lt;=BE$1,1,0))*INDIRECT(CONCATENATE("'Gastos com Pessoal'!",$CD48)))
+SUM((BE$1&gt;='Gastos com Pessoal'!$E$113:$E$122)*(BE$1&lt;='Gastos com Pessoal'!$F$113:$F$122)*(IF('Gastos com Pessoal'!$V$113:$V$122&lt;=BE$1,1,0))*INDIRECT(CONCATENATE("'Gastos com Pessoal'!",$CE48)))
+SUM((BE$1&gt;='Gastos com Pessoal'!$E$7:$E$106)*(BE$1&lt;='Gastos com Pessoal'!$F$7:$F$106)*(IF('Gastos com Pessoal'!$AA$7:$AA$106&lt;=BE$1,1,0))*INDIRECT(CONCATENATE("'Gastos com Pessoal'!",$CF48)))
+SUM((BE$1&gt;='Gastos com Pessoal'!$E$113:$E$122)*(BE$1&lt;='Gastos com Pessoal'!$F$113:$F$122)*(IF('Gastos com Pessoal'!$AA$113:$AA$122&lt;=BE$1,1,0))*INDIRECT(CONCATENATE("'Gastos com Pessoal'!",$CG48)))</f>
        <v>0</v>
      </c>
      <c r="BF48" s="147">
        <f t="array" aca="1" ref="BF48" ca="1">SUM((BF$1&gt;='Gastos com Pessoal'!$E$7:$E$106)*(BF$1&lt;='Gastos com Pessoal'!$F$7:$F$106)*INDIRECT(CONCATENATE("'Encargos e Benefícios'!",$BV48)))
+SUM((BF$1&gt;='Gastos com Pessoal'!$E$113:$E$122)*(BF$1&lt;='Gastos com Pessoal'!$F$113:$F$122)*INDIRECT(CONCATENATE("'Encargos e Benefícios'!",$BW48)))
+SUM((BF$1&gt;='Gastos com Pessoal'!$E$7:$E$106)*(BF$1&lt;='Gastos com Pessoal'!$F$7:$F$106)*(IF('Gastos com Pessoal'!$G$7:$G$106&lt;=BF$1,1,0))*INDIRECT(CONCATENATE("'Gastos com Pessoal'!",$BX48)))
+SUM((BF$1&gt;='Gastos com Pessoal'!$E$113:$E$122)*(BF$1&lt;='Gastos com Pessoal'!$F$113:$F$122)*(IF('Gastos com Pessoal'!$G$113:$G$122&lt;=BF$1,1,0))*INDIRECT(CONCATENATE("'Gastos com Pessoal'!",$BY48)))
+SUM((BF$1&gt;='Gastos com Pessoal'!$E$7:$E$106)*(BF$1&lt;='Gastos com Pessoal'!$F$7:$F$106)*(IF('Gastos com Pessoal'!$L$7:$L$106&lt;=BF$1,1,0))*INDIRECT(CONCATENATE("'Gastos com Pessoal'!",$BZ48)))
+SUM((BF$1&gt;='Gastos com Pessoal'!$E$113:$E$122)*(BF$1&lt;='Gastos com Pessoal'!$F$113:$F$122)*(IF('Gastos com Pessoal'!$L$113:$L$122&lt;=BF$1,1,0))*INDIRECT(CONCATENATE("'Gastos com Pessoal'!",$CA48)))
+SUM((BF$1&gt;='Gastos com Pessoal'!$E$7:$E$106)*(BF$1&lt;='Gastos com Pessoal'!$F$7:$F$106)*(IF('Gastos com Pessoal'!$Q$7:$Q$106&lt;=BF$1,1,0))*INDIRECT(CONCATENATE("'Gastos com Pessoal'!",$CB48)))
+SUM((BF$1&gt;='Gastos com Pessoal'!$E$113:$E$122)*(BF$1&lt;='Gastos com Pessoal'!$F$113:$F$122)*(IF('Gastos com Pessoal'!$Q$113:$Q$122&lt;=BF$1,1,0))*INDIRECT(CONCATENATE("'Gastos com Pessoal'!",$CC48)))
+SUM((BF$1&gt;='Gastos com Pessoal'!$E$7:$E$106)*(BF$1&lt;='Gastos com Pessoal'!$F$7:$F$106)*(IF('Gastos com Pessoal'!$V$7:$V$106&lt;=BF$1,1,0))*INDIRECT(CONCATENATE("'Gastos com Pessoal'!",$CD48)))
+SUM((BF$1&gt;='Gastos com Pessoal'!$E$113:$E$122)*(BF$1&lt;='Gastos com Pessoal'!$F$113:$F$122)*(IF('Gastos com Pessoal'!$V$113:$V$122&lt;=BF$1,1,0))*INDIRECT(CONCATENATE("'Gastos com Pessoal'!",$CE48)))
+SUM((BF$1&gt;='Gastos com Pessoal'!$E$7:$E$106)*(BF$1&lt;='Gastos com Pessoal'!$F$7:$F$106)*(IF('Gastos com Pessoal'!$AA$7:$AA$106&lt;=BF$1,1,0))*INDIRECT(CONCATENATE("'Gastos com Pessoal'!",$CF48)))
+SUM((BF$1&gt;='Gastos com Pessoal'!$E$113:$E$122)*(BF$1&lt;='Gastos com Pessoal'!$F$113:$F$122)*(IF('Gastos com Pessoal'!$AA$113:$AA$122&lt;=BF$1,1,0))*INDIRECT(CONCATENATE("'Gastos com Pessoal'!",$CG48)))</f>
        <v>0</v>
      </c>
      <c r="BG48" s="147">
        <f t="array" aca="1" ref="BG48" ca="1">SUM((BG$1&gt;='Gastos com Pessoal'!$E$7:$E$106)*(BG$1&lt;='Gastos com Pessoal'!$F$7:$F$106)*INDIRECT(CONCATENATE("'Encargos e Benefícios'!",$BV48)))
+SUM((BG$1&gt;='Gastos com Pessoal'!$E$113:$E$122)*(BG$1&lt;='Gastos com Pessoal'!$F$113:$F$122)*INDIRECT(CONCATENATE("'Encargos e Benefícios'!",$BW48)))
+SUM((BG$1&gt;='Gastos com Pessoal'!$E$7:$E$106)*(BG$1&lt;='Gastos com Pessoal'!$F$7:$F$106)*(IF('Gastos com Pessoal'!$G$7:$G$106&lt;=BG$1,1,0))*INDIRECT(CONCATENATE("'Gastos com Pessoal'!",$BX48)))
+SUM((BG$1&gt;='Gastos com Pessoal'!$E$113:$E$122)*(BG$1&lt;='Gastos com Pessoal'!$F$113:$F$122)*(IF('Gastos com Pessoal'!$G$113:$G$122&lt;=BG$1,1,0))*INDIRECT(CONCATENATE("'Gastos com Pessoal'!",$BY48)))
+SUM((BG$1&gt;='Gastos com Pessoal'!$E$7:$E$106)*(BG$1&lt;='Gastos com Pessoal'!$F$7:$F$106)*(IF('Gastos com Pessoal'!$L$7:$L$106&lt;=BG$1,1,0))*INDIRECT(CONCATENATE("'Gastos com Pessoal'!",$BZ48)))
+SUM((BG$1&gt;='Gastos com Pessoal'!$E$113:$E$122)*(BG$1&lt;='Gastos com Pessoal'!$F$113:$F$122)*(IF('Gastos com Pessoal'!$L$113:$L$122&lt;=BG$1,1,0))*INDIRECT(CONCATENATE("'Gastos com Pessoal'!",$CA48)))
+SUM((BG$1&gt;='Gastos com Pessoal'!$E$7:$E$106)*(BG$1&lt;='Gastos com Pessoal'!$F$7:$F$106)*(IF('Gastos com Pessoal'!$Q$7:$Q$106&lt;=BG$1,1,0))*INDIRECT(CONCATENATE("'Gastos com Pessoal'!",$CB48)))
+SUM((BG$1&gt;='Gastos com Pessoal'!$E$113:$E$122)*(BG$1&lt;='Gastos com Pessoal'!$F$113:$F$122)*(IF('Gastos com Pessoal'!$Q$113:$Q$122&lt;=BG$1,1,0))*INDIRECT(CONCATENATE("'Gastos com Pessoal'!",$CC48)))
+SUM((BG$1&gt;='Gastos com Pessoal'!$E$7:$E$106)*(BG$1&lt;='Gastos com Pessoal'!$F$7:$F$106)*(IF('Gastos com Pessoal'!$V$7:$V$106&lt;=BG$1,1,0))*INDIRECT(CONCATENATE("'Gastos com Pessoal'!",$CD48)))
+SUM((BG$1&gt;='Gastos com Pessoal'!$E$113:$E$122)*(BG$1&lt;='Gastos com Pessoal'!$F$113:$F$122)*(IF('Gastos com Pessoal'!$V$113:$V$122&lt;=BG$1,1,0))*INDIRECT(CONCATENATE("'Gastos com Pessoal'!",$CE48)))
+SUM((BG$1&gt;='Gastos com Pessoal'!$E$7:$E$106)*(BG$1&lt;='Gastos com Pessoal'!$F$7:$F$106)*(IF('Gastos com Pessoal'!$AA$7:$AA$106&lt;=BG$1,1,0))*INDIRECT(CONCATENATE("'Gastos com Pessoal'!",$CF48)))
+SUM((BG$1&gt;='Gastos com Pessoal'!$E$113:$E$122)*(BG$1&lt;='Gastos com Pessoal'!$F$113:$F$122)*(IF('Gastos com Pessoal'!$AA$113:$AA$122&lt;=BG$1,1,0))*INDIRECT(CONCATENATE("'Gastos com Pessoal'!",$CG48)))</f>
        <v>0</v>
      </c>
      <c r="BH48" s="147">
        <f t="array" aca="1" ref="BH48" ca="1">SUM((BH$1&gt;='Gastos com Pessoal'!$E$7:$E$106)*(BH$1&lt;='Gastos com Pessoal'!$F$7:$F$106)*INDIRECT(CONCATENATE("'Encargos e Benefícios'!",$BV48)))
+SUM((BH$1&gt;='Gastos com Pessoal'!$E$113:$E$122)*(BH$1&lt;='Gastos com Pessoal'!$F$113:$F$122)*INDIRECT(CONCATENATE("'Encargos e Benefícios'!",$BW48)))
+SUM((BH$1&gt;='Gastos com Pessoal'!$E$7:$E$106)*(BH$1&lt;='Gastos com Pessoal'!$F$7:$F$106)*(IF('Gastos com Pessoal'!$G$7:$G$106&lt;=BH$1,1,0))*INDIRECT(CONCATENATE("'Gastos com Pessoal'!",$BX48)))
+SUM((BH$1&gt;='Gastos com Pessoal'!$E$113:$E$122)*(BH$1&lt;='Gastos com Pessoal'!$F$113:$F$122)*(IF('Gastos com Pessoal'!$G$113:$G$122&lt;=BH$1,1,0))*INDIRECT(CONCATENATE("'Gastos com Pessoal'!",$BY48)))
+SUM((BH$1&gt;='Gastos com Pessoal'!$E$7:$E$106)*(BH$1&lt;='Gastos com Pessoal'!$F$7:$F$106)*(IF('Gastos com Pessoal'!$L$7:$L$106&lt;=BH$1,1,0))*INDIRECT(CONCATENATE("'Gastos com Pessoal'!",$BZ48)))
+SUM((BH$1&gt;='Gastos com Pessoal'!$E$113:$E$122)*(BH$1&lt;='Gastos com Pessoal'!$F$113:$F$122)*(IF('Gastos com Pessoal'!$L$113:$L$122&lt;=BH$1,1,0))*INDIRECT(CONCATENATE("'Gastos com Pessoal'!",$CA48)))
+SUM((BH$1&gt;='Gastos com Pessoal'!$E$7:$E$106)*(BH$1&lt;='Gastos com Pessoal'!$F$7:$F$106)*(IF('Gastos com Pessoal'!$Q$7:$Q$106&lt;=BH$1,1,0))*INDIRECT(CONCATENATE("'Gastos com Pessoal'!",$CB48)))
+SUM((BH$1&gt;='Gastos com Pessoal'!$E$113:$E$122)*(BH$1&lt;='Gastos com Pessoal'!$F$113:$F$122)*(IF('Gastos com Pessoal'!$Q$113:$Q$122&lt;=BH$1,1,0))*INDIRECT(CONCATENATE("'Gastos com Pessoal'!",$CC48)))
+SUM((BH$1&gt;='Gastos com Pessoal'!$E$7:$E$106)*(BH$1&lt;='Gastos com Pessoal'!$F$7:$F$106)*(IF('Gastos com Pessoal'!$V$7:$V$106&lt;=BH$1,1,0))*INDIRECT(CONCATENATE("'Gastos com Pessoal'!",$CD48)))
+SUM((BH$1&gt;='Gastos com Pessoal'!$E$113:$E$122)*(BH$1&lt;='Gastos com Pessoal'!$F$113:$F$122)*(IF('Gastos com Pessoal'!$V$113:$V$122&lt;=BH$1,1,0))*INDIRECT(CONCATENATE("'Gastos com Pessoal'!",$CE48)))
+SUM((BH$1&gt;='Gastos com Pessoal'!$E$7:$E$106)*(BH$1&lt;='Gastos com Pessoal'!$F$7:$F$106)*(IF('Gastos com Pessoal'!$AA$7:$AA$106&lt;=BH$1,1,0))*INDIRECT(CONCATENATE("'Gastos com Pessoal'!",$CF48)))
+SUM((BH$1&gt;='Gastos com Pessoal'!$E$113:$E$122)*(BH$1&lt;='Gastos com Pessoal'!$F$113:$F$122)*(IF('Gastos com Pessoal'!$AA$113:$AA$122&lt;=BH$1,1,0))*INDIRECT(CONCATENATE("'Gastos com Pessoal'!",$CG48)))</f>
        <v>0</v>
      </c>
      <c r="BI48" s="147">
        <f t="array" aca="1" ref="BI48" ca="1">SUM((BI$1&gt;='Gastos com Pessoal'!$E$7:$E$106)*(BI$1&lt;='Gastos com Pessoal'!$F$7:$F$106)*INDIRECT(CONCATENATE("'Encargos e Benefícios'!",$BV48)))
+SUM((BI$1&gt;='Gastos com Pessoal'!$E$113:$E$122)*(BI$1&lt;='Gastos com Pessoal'!$F$113:$F$122)*INDIRECT(CONCATENATE("'Encargos e Benefícios'!",$BW48)))
+SUM((BI$1&gt;='Gastos com Pessoal'!$E$7:$E$106)*(BI$1&lt;='Gastos com Pessoal'!$F$7:$F$106)*(IF('Gastos com Pessoal'!$G$7:$G$106&lt;=BI$1,1,0))*INDIRECT(CONCATENATE("'Gastos com Pessoal'!",$BX48)))
+SUM((BI$1&gt;='Gastos com Pessoal'!$E$113:$E$122)*(BI$1&lt;='Gastos com Pessoal'!$F$113:$F$122)*(IF('Gastos com Pessoal'!$G$113:$G$122&lt;=BI$1,1,0))*INDIRECT(CONCATENATE("'Gastos com Pessoal'!",$BY48)))
+SUM((BI$1&gt;='Gastos com Pessoal'!$E$7:$E$106)*(BI$1&lt;='Gastos com Pessoal'!$F$7:$F$106)*(IF('Gastos com Pessoal'!$L$7:$L$106&lt;=BI$1,1,0))*INDIRECT(CONCATENATE("'Gastos com Pessoal'!",$BZ48)))
+SUM((BI$1&gt;='Gastos com Pessoal'!$E$113:$E$122)*(BI$1&lt;='Gastos com Pessoal'!$F$113:$F$122)*(IF('Gastos com Pessoal'!$L$113:$L$122&lt;=BI$1,1,0))*INDIRECT(CONCATENATE("'Gastos com Pessoal'!",$CA48)))
+SUM((BI$1&gt;='Gastos com Pessoal'!$E$7:$E$106)*(BI$1&lt;='Gastos com Pessoal'!$F$7:$F$106)*(IF('Gastos com Pessoal'!$Q$7:$Q$106&lt;=BI$1,1,0))*INDIRECT(CONCATENATE("'Gastos com Pessoal'!",$CB48)))
+SUM((BI$1&gt;='Gastos com Pessoal'!$E$113:$E$122)*(BI$1&lt;='Gastos com Pessoal'!$F$113:$F$122)*(IF('Gastos com Pessoal'!$Q$113:$Q$122&lt;=BI$1,1,0))*INDIRECT(CONCATENATE("'Gastos com Pessoal'!",$CC48)))
+SUM((BI$1&gt;='Gastos com Pessoal'!$E$7:$E$106)*(BI$1&lt;='Gastos com Pessoal'!$F$7:$F$106)*(IF('Gastos com Pessoal'!$V$7:$V$106&lt;=BI$1,1,0))*INDIRECT(CONCATENATE("'Gastos com Pessoal'!",$CD48)))
+SUM((BI$1&gt;='Gastos com Pessoal'!$E$113:$E$122)*(BI$1&lt;='Gastos com Pessoal'!$F$113:$F$122)*(IF('Gastos com Pessoal'!$V$113:$V$122&lt;=BI$1,1,0))*INDIRECT(CONCATENATE("'Gastos com Pessoal'!",$CE48)))
+SUM((BI$1&gt;='Gastos com Pessoal'!$E$7:$E$106)*(BI$1&lt;='Gastos com Pessoal'!$F$7:$F$106)*(IF('Gastos com Pessoal'!$AA$7:$AA$106&lt;=BI$1,1,0))*INDIRECT(CONCATENATE("'Gastos com Pessoal'!",$CF48)))
+SUM((BI$1&gt;='Gastos com Pessoal'!$E$113:$E$122)*(BI$1&lt;='Gastos com Pessoal'!$F$113:$F$122)*(IF('Gastos com Pessoal'!$AA$113:$AA$122&lt;=BI$1,1,0))*INDIRECT(CONCATENATE("'Gastos com Pessoal'!",$CG48)))</f>
        <v>0</v>
      </c>
      <c r="BJ48" s="147">
        <f t="array" aca="1" ref="BJ48" ca="1">SUM((BJ$1&gt;='Gastos com Pessoal'!$E$7:$E$106)*(BJ$1&lt;='Gastos com Pessoal'!$F$7:$F$106)*INDIRECT(CONCATENATE("'Encargos e Benefícios'!",$BV48)))
+SUM((BJ$1&gt;='Gastos com Pessoal'!$E$113:$E$122)*(BJ$1&lt;='Gastos com Pessoal'!$F$113:$F$122)*INDIRECT(CONCATENATE("'Encargos e Benefícios'!",$BW48)))
+SUM((BJ$1&gt;='Gastos com Pessoal'!$E$7:$E$106)*(BJ$1&lt;='Gastos com Pessoal'!$F$7:$F$106)*(IF('Gastos com Pessoal'!$G$7:$G$106&lt;=BJ$1,1,0))*INDIRECT(CONCATENATE("'Gastos com Pessoal'!",$BX48)))
+SUM((BJ$1&gt;='Gastos com Pessoal'!$E$113:$E$122)*(BJ$1&lt;='Gastos com Pessoal'!$F$113:$F$122)*(IF('Gastos com Pessoal'!$G$113:$G$122&lt;=BJ$1,1,0))*INDIRECT(CONCATENATE("'Gastos com Pessoal'!",$BY48)))
+SUM((BJ$1&gt;='Gastos com Pessoal'!$E$7:$E$106)*(BJ$1&lt;='Gastos com Pessoal'!$F$7:$F$106)*(IF('Gastos com Pessoal'!$L$7:$L$106&lt;=BJ$1,1,0))*INDIRECT(CONCATENATE("'Gastos com Pessoal'!",$BZ48)))
+SUM((BJ$1&gt;='Gastos com Pessoal'!$E$113:$E$122)*(BJ$1&lt;='Gastos com Pessoal'!$F$113:$F$122)*(IF('Gastos com Pessoal'!$L$113:$L$122&lt;=BJ$1,1,0))*INDIRECT(CONCATENATE("'Gastos com Pessoal'!",$CA48)))
+SUM((BJ$1&gt;='Gastos com Pessoal'!$E$7:$E$106)*(BJ$1&lt;='Gastos com Pessoal'!$F$7:$F$106)*(IF('Gastos com Pessoal'!$Q$7:$Q$106&lt;=BJ$1,1,0))*INDIRECT(CONCATENATE("'Gastos com Pessoal'!",$CB48)))
+SUM((BJ$1&gt;='Gastos com Pessoal'!$E$113:$E$122)*(BJ$1&lt;='Gastos com Pessoal'!$F$113:$F$122)*(IF('Gastos com Pessoal'!$Q$113:$Q$122&lt;=BJ$1,1,0))*INDIRECT(CONCATENATE("'Gastos com Pessoal'!",$CC48)))
+SUM((BJ$1&gt;='Gastos com Pessoal'!$E$7:$E$106)*(BJ$1&lt;='Gastos com Pessoal'!$F$7:$F$106)*(IF('Gastos com Pessoal'!$V$7:$V$106&lt;=BJ$1,1,0))*INDIRECT(CONCATENATE("'Gastos com Pessoal'!",$CD48)))
+SUM((BJ$1&gt;='Gastos com Pessoal'!$E$113:$E$122)*(BJ$1&lt;='Gastos com Pessoal'!$F$113:$F$122)*(IF('Gastos com Pessoal'!$V$113:$V$122&lt;=BJ$1,1,0))*INDIRECT(CONCATENATE("'Gastos com Pessoal'!",$CE48)))
+SUM((BJ$1&gt;='Gastos com Pessoal'!$E$7:$E$106)*(BJ$1&lt;='Gastos com Pessoal'!$F$7:$F$106)*(IF('Gastos com Pessoal'!$AA$7:$AA$106&lt;=BJ$1,1,0))*INDIRECT(CONCATENATE("'Gastos com Pessoal'!",$CF48)))
+SUM((BJ$1&gt;='Gastos com Pessoal'!$E$113:$E$122)*(BJ$1&lt;='Gastos com Pessoal'!$F$113:$F$122)*(IF('Gastos com Pessoal'!$AA$113:$AA$122&lt;=BJ$1,1,0))*INDIRECT(CONCATENATE("'Gastos com Pessoal'!",$CG48)))</f>
        <v>0</v>
      </c>
      <c r="BK48" s="143">
        <f t="shared" ca="1" si="77"/>
        <v>0</v>
      </c>
      <c r="BL48" s="152">
        <f t="shared" ca="1" si="78"/>
        <v>0</v>
      </c>
      <c r="BU48" s="262" t="s">
        <v>231</v>
      </c>
      <c r="BV48" s="263" t="str">
        <f ca="1">IF(ISNA('Encargos e Benefícios'!AA5),"$ZZ$6:$ZZ$105",'Encargos e Benefícios'!AA5)</f>
        <v>$ZZ$6:$ZZ$105</v>
      </c>
      <c r="BW48" s="263" t="str">
        <f ca="1">IF(ISNA('Encargos e Benefícios'!AC5),"$ZZ$112:$ZZ$121",'Encargos e Benefícios'!AC5)</f>
        <v>$ZZ$112:$ZZ$121</v>
      </c>
      <c r="BX48" s="262" t="str">
        <f ca="1">IF(ISNA('Gastos com Pessoal'!BL5),"$ZZ$6:$ZZ$105",'Gastos com Pessoal'!BL5)</f>
        <v>$ZZ$6:$ZZ$105</v>
      </c>
      <c r="BY48" s="262" t="str">
        <f ca="1">IF(ISNA('Gastos com Pessoal'!BN5),"$ZZ$112:$ZZ$121",'Gastos com Pessoal'!BN5)</f>
        <v>$ZZ$112:$ZZ$121</v>
      </c>
      <c r="BZ48" s="262" t="str">
        <f ca="1">IF(ISNA('Gastos com Pessoal'!BP5),"$ZZ$6:$ZZ$105",'Gastos com Pessoal'!BP5)</f>
        <v>$ZZ$6:$ZZ$105</v>
      </c>
      <c r="CA48" s="262" t="str">
        <f ca="1">IF(ISNA('Gastos com Pessoal'!BR5),"$ZZ$112:$ZZ$121",'Gastos com Pessoal'!BR5)</f>
        <v>$ZZ$112:$ZZ$121</v>
      </c>
      <c r="CB48" s="262" t="str">
        <f ca="1">IF(ISNA('Gastos com Pessoal'!BT5),"$ZZ$6:$ZZ$105",'Gastos com Pessoal'!BT5)</f>
        <v>$ZZ$6:$ZZ$105</v>
      </c>
      <c r="CC48" s="262" t="str">
        <f ca="1">IF(ISNA('Gastos com Pessoal'!BV5),"$ZZ$112:$ZZ$121",'Gastos com Pessoal'!BV5)</f>
        <v>$ZZ$112:$ZZ$121</v>
      </c>
      <c r="CD48" s="262" t="str">
        <f ca="1">IF(ISNA('Gastos com Pessoal'!BX5),"$ZZ$6:$ZZ$105",'Gastos com Pessoal'!BX5)</f>
        <v>$ZZ$6:$ZZ$105</v>
      </c>
      <c r="CE48" s="262" t="str">
        <f ca="1">IF(ISNA('Gastos com Pessoal'!BZ5),"$ZZ$112:$ZZ$121",'Gastos com Pessoal'!BZ5)</f>
        <v>$ZZ$112:$ZZ$121</v>
      </c>
      <c r="CF48" s="262" t="str">
        <f ca="1">IF(ISNA('Gastos com Pessoal'!CB5),"$ZZ$6:$ZZ$105",'Gastos com Pessoal'!CB5)</f>
        <v>$ZZ$6:$ZZ$105</v>
      </c>
      <c r="CG48" s="262" t="str">
        <f ca="1">IF(ISNA('Gastos com Pessoal'!CD5),"$ZZ$112:$ZZ$121",'Gastos com Pessoal'!CD5)</f>
        <v>$ZZ$112:$ZZ$121</v>
      </c>
    </row>
    <row r="49" spans="1:85" s="98" customFormat="1" ht="23.25" customHeight="1">
      <c r="A49" s="30" t="s">
        <v>238</v>
      </c>
      <c r="B49" s="13" t="s">
        <v>239</v>
      </c>
      <c r="C49" s="147">
        <f t="array" aca="1" ref="C49" ca="1">SUM((C$1&gt;='Gastos com Pessoal'!$E$7:$E$106)*(C$1&lt;='Gastos com Pessoal'!$F$7:$F$106)*INDIRECT(CONCATENATE("'Encargos e Benefícios'!",$BV49)))
+SUM((C$1&gt;='Gastos com Pessoal'!$E$113:$E$122)*(C$1&lt;='Gastos com Pessoal'!$F$113:$F$122)*INDIRECT(CONCATENATE("'Encargos e Benefícios'!",$BW49)))
+SUM((C$1&gt;='Gastos com Pessoal'!$E$7:$E$106)*(C$1&lt;='Gastos com Pessoal'!$F$7:$F$106)*(IF('Gastos com Pessoal'!$G$7:$G$106&lt;=C$1,1,0))*INDIRECT(CONCATENATE("'Gastos com Pessoal'!",$BX49)))
+SUM((C$1&gt;='Gastos com Pessoal'!$E$113:$E$122)*(C$1&lt;='Gastos com Pessoal'!$F$113:$F$122)*(IF('Gastos com Pessoal'!$G$113:$G$122&lt;=C$1,1,0))*INDIRECT(CONCATENATE("'Gastos com Pessoal'!",$BY49)))
+SUM((C$1&gt;='Gastos com Pessoal'!$E$7:$E$106)*(C$1&lt;='Gastos com Pessoal'!$F$7:$F$106)*(IF('Gastos com Pessoal'!$L$7:$L$106&lt;=C$1,1,0))*INDIRECT(CONCATENATE("'Gastos com Pessoal'!",$BZ49)))
+SUM((C$1&gt;='Gastos com Pessoal'!$E$113:$E$122)*(C$1&lt;='Gastos com Pessoal'!$F$113:$F$122)*(IF('Gastos com Pessoal'!$L$113:$L$122&lt;=C$1,1,0))*INDIRECT(CONCATENATE("'Gastos com Pessoal'!",$CA49)))
+SUM((C$1&gt;='Gastos com Pessoal'!$E$7:$E$106)*(C$1&lt;='Gastos com Pessoal'!$F$7:$F$106)*(IF('Gastos com Pessoal'!$Q$7:$Q$106&lt;=C$1,1,0))*INDIRECT(CONCATENATE("'Gastos com Pessoal'!",$CB49)))
+SUM((C$1&gt;='Gastos com Pessoal'!$E$113:$E$122)*(C$1&lt;='Gastos com Pessoal'!$F$113:$F$122)*(IF('Gastos com Pessoal'!$Q$113:$Q$122&lt;=C$1,1,0))*INDIRECT(CONCATENATE("'Gastos com Pessoal'!",$CC49)))
+SUM((C$1&gt;='Gastos com Pessoal'!$E$7:$E$106)*(C$1&lt;='Gastos com Pessoal'!$F$7:$F$106)*(IF('Gastos com Pessoal'!$V$7:$V$106&lt;=C$1,1,0))*INDIRECT(CONCATENATE("'Gastos com Pessoal'!",$CD49)))
+SUM((C$1&gt;='Gastos com Pessoal'!$E$113:$E$122)*(C$1&lt;='Gastos com Pessoal'!$F$113:$F$122)*(IF('Gastos com Pessoal'!$V$113:$V$122&lt;=C$1,1,0))*INDIRECT(CONCATENATE("'Gastos com Pessoal'!",$CE49)))
+SUM((C$1&gt;='Gastos com Pessoal'!$E$7:$E$106)*(C$1&lt;='Gastos com Pessoal'!$F$7:$F$106)*(IF('Gastos com Pessoal'!$AA$7:$AA$106&lt;=C$1,1,0))*INDIRECT(CONCATENATE("'Gastos com Pessoal'!",$CF49)))
+SUM((C$1&gt;='Gastos com Pessoal'!$E$113:$E$122)*(C$1&lt;='Gastos com Pessoal'!$F$113:$F$122)*(IF('Gastos com Pessoal'!$AA$113:$AA$122&lt;=C$1,1,0))*INDIRECT(CONCATENATE("'Gastos com Pessoal'!",$CG49)))</f>
        <v>0</v>
      </c>
      <c r="D49" s="147">
        <f t="array" aca="1" ref="D49" ca="1">SUM((D$1&gt;='Gastos com Pessoal'!$E$7:$E$106)*(D$1&lt;='Gastos com Pessoal'!$F$7:$F$106)*INDIRECT(CONCATENATE("'Encargos e Benefícios'!",$BV49)))
+SUM((D$1&gt;='Gastos com Pessoal'!$E$113:$E$122)*(D$1&lt;='Gastos com Pessoal'!$F$113:$F$122)*INDIRECT(CONCATENATE("'Encargos e Benefícios'!",$BW49)))
+SUM((D$1&gt;='Gastos com Pessoal'!$E$7:$E$106)*(D$1&lt;='Gastos com Pessoal'!$F$7:$F$106)*(IF('Gastos com Pessoal'!$G$7:$G$106&lt;=D$1,1,0))*INDIRECT(CONCATENATE("'Gastos com Pessoal'!",$BX49)))
+SUM((D$1&gt;='Gastos com Pessoal'!$E$113:$E$122)*(D$1&lt;='Gastos com Pessoal'!$F$113:$F$122)*(IF('Gastos com Pessoal'!$G$113:$G$122&lt;=D$1,1,0))*INDIRECT(CONCATENATE("'Gastos com Pessoal'!",$BY49)))
+SUM((D$1&gt;='Gastos com Pessoal'!$E$7:$E$106)*(D$1&lt;='Gastos com Pessoal'!$F$7:$F$106)*(IF('Gastos com Pessoal'!$L$7:$L$106&lt;=D$1,1,0))*INDIRECT(CONCATENATE("'Gastos com Pessoal'!",$BZ49)))
+SUM((D$1&gt;='Gastos com Pessoal'!$E$113:$E$122)*(D$1&lt;='Gastos com Pessoal'!$F$113:$F$122)*(IF('Gastos com Pessoal'!$L$113:$L$122&lt;=D$1,1,0))*INDIRECT(CONCATENATE("'Gastos com Pessoal'!",$CA49)))
+SUM((D$1&gt;='Gastos com Pessoal'!$E$7:$E$106)*(D$1&lt;='Gastos com Pessoal'!$F$7:$F$106)*(IF('Gastos com Pessoal'!$Q$7:$Q$106&lt;=D$1,1,0))*INDIRECT(CONCATENATE("'Gastos com Pessoal'!",$CB49)))
+SUM((D$1&gt;='Gastos com Pessoal'!$E$113:$E$122)*(D$1&lt;='Gastos com Pessoal'!$F$113:$F$122)*(IF('Gastos com Pessoal'!$Q$113:$Q$122&lt;=D$1,1,0))*INDIRECT(CONCATENATE("'Gastos com Pessoal'!",$CC49)))
+SUM((D$1&gt;='Gastos com Pessoal'!$E$7:$E$106)*(D$1&lt;='Gastos com Pessoal'!$F$7:$F$106)*(IF('Gastos com Pessoal'!$V$7:$V$106&lt;=D$1,1,0))*INDIRECT(CONCATENATE("'Gastos com Pessoal'!",$CD49)))
+SUM((D$1&gt;='Gastos com Pessoal'!$E$113:$E$122)*(D$1&lt;='Gastos com Pessoal'!$F$113:$F$122)*(IF('Gastos com Pessoal'!$V$113:$V$122&lt;=D$1,1,0))*INDIRECT(CONCATENATE("'Gastos com Pessoal'!",$CE49)))
+SUM((D$1&gt;='Gastos com Pessoal'!$E$7:$E$106)*(D$1&lt;='Gastos com Pessoal'!$F$7:$F$106)*(IF('Gastos com Pessoal'!$AA$7:$AA$106&lt;=D$1,1,0))*INDIRECT(CONCATENATE("'Gastos com Pessoal'!",$CF49)))
+SUM((D$1&gt;='Gastos com Pessoal'!$E$113:$E$122)*(D$1&lt;='Gastos com Pessoal'!$F$113:$F$122)*(IF('Gastos com Pessoal'!$AA$113:$AA$122&lt;=D$1,1,0))*INDIRECT(CONCATENATE("'Gastos com Pessoal'!",$CG49)))</f>
        <v>0</v>
      </c>
      <c r="E49" s="147">
        <f t="array" aca="1" ref="E49" ca="1">SUM((E$1&gt;='Gastos com Pessoal'!$E$7:$E$106)*(E$1&lt;='Gastos com Pessoal'!$F$7:$F$106)*INDIRECT(CONCATENATE("'Encargos e Benefícios'!",$BV49)))
+SUM((E$1&gt;='Gastos com Pessoal'!$E$113:$E$122)*(E$1&lt;='Gastos com Pessoal'!$F$113:$F$122)*INDIRECT(CONCATENATE("'Encargos e Benefícios'!",$BW49)))
+SUM((E$1&gt;='Gastos com Pessoal'!$E$7:$E$106)*(E$1&lt;='Gastos com Pessoal'!$F$7:$F$106)*(IF('Gastos com Pessoal'!$G$7:$G$106&lt;=E$1,1,0))*INDIRECT(CONCATENATE("'Gastos com Pessoal'!",$BX49)))
+SUM((E$1&gt;='Gastos com Pessoal'!$E$113:$E$122)*(E$1&lt;='Gastos com Pessoal'!$F$113:$F$122)*(IF('Gastos com Pessoal'!$G$113:$G$122&lt;=E$1,1,0))*INDIRECT(CONCATENATE("'Gastos com Pessoal'!",$BY49)))
+SUM((E$1&gt;='Gastos com Pessoal'!$E$7:$E$106)*(E$1&lt;='Gastos com Pessoal'!$F$7:$F$106)*(IF('Gastos com Pessoal'!$L$7:$L$106&lt;=E$1,1,0))*INDIRECT(CONCATENATE("'Gastos com Pessoal'!",$BZ49)))
+SUM((E$1&gt;='Gastos com Pessoal'!$E$113:$E$122)*(E$1&lt;='Gastos com Pessoal'!$F$113:$F$122)*(IF('Gastos com Pessoal'!$L$113:$L$122&lt;=E$1,1,0))*INDIRECT(CONCATENATE("'Gastos com Pessoal'!",$CA49)))
+SUM((E$1&gt;='Gastos com Pessoal'!$E$7:$E$106)*(E$1&lt;='Gastos com Pessoal'!$F$7:$F$106)*(IF('Gastos com Pessoal'!$Q$7:$Q$106&lt;=E$1,1,0))*INDIRECT(CONCATENATE("'Gastos com Pessoal'!",$CB49)))
+SUM((E$1&gt;='Gastos com Pessoal'!$E$113:$E$122)*(E$1&lt;='Gastos com Pessoal'!$F$113:$F$122)*(IF('Gastos com Pessoal'!$Q$113:$Q$122&lt;=E$1,1,0))*INDIRECT(CONCATENATE("'Gastos com Pessoal'!",$CC49)))
+SUM((E$1&gt;='Gastos com Pessoal'!$E$7:$E$106)*(E$1&lt;='Gastos com Pessoal'!$F$7:$F$106)*(IF('Gastos com Pessoal'!$V$7:$V$106&lt;=E$1,1,0))*INDIRECT(CONCATENATE("'Gastos com Pessoal'!",$CD49)))
+SUM((E$1&gt;='Gastos com Pessoal'!$E$113:$E$122)*(E$1&lt;='Gastos com Pessoal'!$F$113:$F$122)*(IF('Gastos com Pessoal'!$V$113:$V$122&lt;=E$1,1,0))*INDIRECT(CONCATENATE("'Gastos com Pessoal'!",$CE49)))
+SUM((E$1&gt;='Gastos com Pessoal'!$E$7:$E$106)*(E$1&lt;='Gastos com Pessoal'!$F$7:$F$106)*(IF('Gastos com Pessoal'!$AA$7:$AA$106&lt;=E$1,1,0))*INDIRECT(CONCATENATE("'Gastos com Pessoal'!",$CF49)))
+SUM((E$1&gt;='Gastos com Pessoal'!$E$113:$E$122)*(E$1&lt;='Gastos com Pessoal'!$F$113:$F$122)*(IF('Gastos com Pessoal'!$AA$113:$AA$122&lt;=E$1,1,0))*INDIRECT(CONCATENATE("'Gastos com Pessoal'!",$CG49)))</f>
        <v>0</v>
      </c>
      <c r="F49" s="147">
        <f t="array" aca="1" ref="F49" ca="1">SUM((F$1&gt;='Gastos com Pessoal'!$E$7:$E$106)*(F$1&lt;='Gastos com Pessoal'!$F$7:$F$106)*INDIRECT(CONCATENATE("'Encargos e Benefícios'!",$BV49)))
+SUM((F$1&gt;='Gastos com Pessoal'!$E$113:$E$122)*(F$1&lt;='Gastos com Pessoal'!$F$113:$F$122)*INDIRECT(CONCATENATE("'Encargos e Benefícios'!",$BW49)))
+SUM((F$1&gt;='Gastos com Pessoal'!$E$7:$E$106)*(F$1&lt;='Gastos com Pessoal'!$F$7:$F$106)*(IF('Gastos com Pessoal'!$G$7:$G$106&lt;=F$1,1,0))*INDIRECT(CONCATENATE("'Gastos com Pessoal'!",$BX49)))
+SUM((F$1&gt;='Gastos com Pessoal'!$E$113:$E$122)*(F$1&lt;='Gastos com Pessoal'!$F$113:$F$122)*(IF('Gastos com Pessoal'!$G$113:$G$122&lt;=F$1,1,0))*INDIRECT(CONCATENATE("'Gastos com Pessoal'!",$BY49)))
+SUM((F$1&gt;='Gastos com Pessoal'!$E$7:$E$106)*(F$1&lt;='Gastos com Pessoal'!$F$7:$F$106)*(IF('Gastos com Pessoal'!$L$7:$L$106&lt;=F$1,1,0))*INDIRECT(CONCATENATE("'Gastos com Pessoal'!",$BZ49)))
+SUM((F$1&gt;='Gastos com Pessoal'!$E$113:$E$122)*(F$1&lt;='Gastos com Pessoal'!$F$113:$F$122)*(IF('Gastos com Pessoal'!$L$113:$L$122&lt;=F$1,1,0))*INDIRECT(CONCATENATE("'Gastos com Pessoal'!",$CA49)))
+SUM((F$1&gt;='Gastos com Pessoal'!$E$7:$E$106)*(F$1&lt;='Gastos com Pessoal'!$F$7:$F$106)*(IF('Gastos com Pessoal'!$Q$7:$Q$106&lt;=F$1,1,0))*INDIRECT(CONCATENATE("'Gastos com Pessoal'!",$CB49)))
+SUM((F$1&gt;='Gastos com Pessoal'!$E$113:$E$122)*(F$1&lt;='Gastos com Pessoal'!$F$113:$F$122)*(IF('Gastos com Pessoal'!$Q$113:$Q$122&lt;=F$1,1,0))*INDIRECT(CONCATENATE("'Gastos com Pessoal'!",$CC49)))
+SUM((F$1&gt;='Gastos com Pessoal'!$E$7:$E$106)*(F$1&lt;='Gastos com Pessoal'!$F$7:$F$106)*(IF('Gastos com Pessoal'!$V$7:$V$106&lt;=F$1,1,0))*INDIRECT(CONCATENATE("'Gastos com Pessoal'!",$CD49)))
+SUM((F$1&gt;='Gastos com Pessoal'!$E$113:$E$122)*(F$1&lt;='Gastos com Pessoal'!$F$113:$F$122)*(IF('Gastos com Pessoal'!$V$113:$V$122&lt;=F$1,1,0))*INDIRECT(CONCATENATE("'Gastos com Pessoal'!",$CE49)))
+SUM((F$1&gt;='Gastos com Pessoal'!$E$7:$E$106)*(F$1&lt;='Gastos com Pessoal'!$F$7:$F$106)*(IF('Gastos com Pessoal'!$AA$7:$AA$106&lt;=F$1,1,0))*INDIRECT(CONCATENATE("'Gastos com Pessoal'!",$CF49)))
+SUM((F$1&gt;='Gastos com Pessoal'!$E$113:$E$122)*(F$1&lt;='Gastos com Pessoal'!$F$113:$F$122)*(IF('Gastos com Pessoal'!$AA$113:$AA$122&lt;=F$1,1,0))*INDIRECT(CONCATENATE("'Gastos com Pessoal'!",$CG49)))</f>
        <v>0</v>
      </c>
      <c r="G49" s="147">
        <f t="array" aca="1" ref="G49" ca="1">SUM((G$1&gt;='Gastos com Pessoal'!$E$7:$E$106)*(G$1&lt;='Gastos com Pessoal'!$F$7:$F$106)*INDIRECT(CONCATENATE("'Encargos e Benefícios'!",$BV49)))
+SUM((G$1&gt;='Gastos com Pessoal'!$E$113:$E$122)*(G$1&lt;='Gastos com Pessoal'!$F$113:$F$122)*INDIRECT(CONCATENATE("'Encargos e Benefícios'!",$BW49)))
+SUM((G$1&gt;='Gastos com Pessoal'!$E$7:$E$106)*(G$1&lt;='Gastos com Pessoal'!$F$7:$F$106)*(IF('Gastos com Pessoal'!$G$7:$G$106&lt;=G$1,1,0))*INDIRECT(CONCATENATE("'Gastos com Pessoal'!",$BX49)))
+SUM((G$1&gt;='Gastos com Pessoal'!$E$113:$E$122)*(G$1&lt;='Gastos com Pessoal'!$F$113:$F$122)*(IF('Gastos com Pessoal'!$G$113:$G$122&lt;=G$1,1,0))*INDIRECT(CONCATENATE("'Gastos com Pessoal'!",$BY49)))
+SUM((G$1&gt;='Gastos com Pessoal'!$E$7:$E$106)*(G$1&lt;='Gastos com Pessoal'!$F$7:$F$106)*(IF('Gastos com Pessoal'!$L$7:$L$106&lt;=G$1,1,0))*INDIRECT(CONCATENATE("'Gastos com Pessoal'!",$BZ49)))
+SUM((G$1&gt;='Gastos com Pessoal'!$E$113:$E$122)*(G$1&lt;='Gastos com Pessoal'!$F$113:$F$122)*(IF('Gastos com Pessoal'!$L$113:$L$122&lt;=G$1,1,0))*INDIRECT(CONCATENATE("'Gastos com Pessoal'!",$CA49)))
+SUM((G$1&gt;='Gastos com Pessoal'!$E$7:$E$106)*(G$1&lt;='Gastos com Pessoal'!$F$7:$F$106)*(IF('Gastos com Pessoal'!$Q$7:$Q$106&lt;=G$1,1,0))*INDIRECT(CONCATENATE("'Gastos com Pessoal'!",$CB49)))
+SUM((G$1&gt;='Gastos com Pessoal'!$E$113:$E$122)*(G$1&lt;='Gastos com Pessoal'!$F$113:$F$122)*(IF('Gastos com Pessoal'!$Q$113:$Q$122&lt;=G$1,1,0))*INDIRECT(CONCATENATE("'Gastos com Pessoal'!",$CC49)))
+SUM((G$1&gt;='Gastos com Pessoal'!$E$7:$E$106)*(G$1&lt;='Gastos com Pessoal'!$F$7:$F$106)*(IF('Gastos com Pessoal'!$V$7:$V$106&lt;=G$1,1,0))*INDIRECT(CONCATENATE("'Gastos com Pessoal'!",$CD49)))
+SUM((G$1&gt;='Gastos com Pessoal'!$E$113:$E$122)*(G$1&lt;='Gastos com Pessoal'!$F$113:$F$122)*(IF('Gastos com Pessoal'!$V$113:$V$122&lt;=G$1,1,0))*INDIRECT(CONCATENATE("'Gastos com Pessoal'!",$CE49)))
+SUM((G$1&gt;='Gastos com Pessoal'!$E$7:$E$106)*(G$1&lt;='Gastos com Pessoal'!$F$7:$F$106)*(IF('Gastos com Pessoal'!$AA$7:$AA$106&lt;=G$1,1,0))*INDIRECT(CONCATENATE("'Gastos com Pessoal'!",$CF49)))
+SUM((G$1&gt;='Gastos com Pessoal'!$E$113:$E$122)*(G$1&lt;='Gastos com Pessoal'!$F$113:$F$122)*(IF('Gastos com Pessoal'!$AA$113:$AA$122&lt;=G$1,1,0))*INDIRECT(CONCATENATE("'Gastos com Pessoal'!",$CG49)))</f>
        <v>0</v>
      </c>
      <c r="H49" s="147">
        <f t="array" aca="1" ref="H49" ca="1">SUM((H$1&gt;='Gastos com Pessoal'!$E$7:$E$106)*(H$1&lt;='Gastos com Pessoal'!$F$7:$F$106)*INDIRECT(CONCATENATE("'Encargos e Benefícios'!",$BV49)))
+SUM((H$1&gt;='Gastos com Pessoal'!$E$113:$E$122)*(H$1&lt;='Gastos com Pessoal'!$F$113:$F$122)*INDIRECT(CONCATENATE("'Encargos e Benefícios'!",$BW49)))
+SUM((H$1&gt;='Gastos com Pessoal'!$E$7:$E$106)*(H$1&lt;='Gastos com Pessoal'!$F$7:$F$106)*(IF('Gastos com Pessoal'!$G$7:$G$106&lt;=H$1,1,0))*INDIRECT(CONCATENATE("'Gastos com Pessoal'!",$BX49)))
+SUM((H$1&gt;='Gastos com Pessoal'!$E$113:$E$122)*(H$1&lt;='Gastos com Pessoal'!$F$113:$F$122)*(IF('Gastos com Pessoal'!$G$113:$G$122&lt;=H$1,1,0))*INDIRECT(CONCATENATE("'Gastos com Pessoal'!",$BY49)))
+SUM((H$1&gt;='Gastos com Pessoal'!$E$7:$E$106)*(H$1&lt;='Gastos com Pessoal'!$F$7:$F$106)*(IF('Gastos com Pessoal'!$L$7:$L$106&lt;=H$1,1,0))*INDIRECT(CONCATENATE("'Gastos com Pessoal'!",$BZ49)))
+SUM((H$1&gt;='Gastos com Pessoal'!$E$113:$E$122)*(H$1&lt;='Gastos com Pessoal'!$F$113:$F$122)*(IF('Gastos com Pessoal'!$L$113:$L$122&lt;=H$1,1,0))*INDIRECT(CONCATENATE("'Gastos com Pessoal'!",$CA49)))
+SUM((H$1&gt;='Gastos com Pessoal'!$E$7:$E$106)*(H$1&lt;='Gastos com Pessoal'!$F$7:$F$106)*(IF('Gastos com Pessoal'!$Q$7:$Q$106&lt;=H$1,1,0))*INDIRECT(CONCATENATE("'Gastos com Pessoal'!",$CB49)))
+SUM((H$1&gt;='Gastos com Pessoal'!$E$113:$E$122)*(H$1&lt;='Gastos com Pessoal'!$F$113:$F$122)*(IF('Gastos com Pessoal'!$Q$113:$Q$122&lt;=H$1,1,0))*INDIRECT(CONCATENATE("'Gastos com Pessoal'!",$CC49)))
+SUM((H$1&gt;='Gastos com Pessoal'!$E$7:$E$106)*(H$1&lt;='Gastos com Pessoal'!$F$7:$F$106)*(IF('Gastos com Pessoal'!$V$7:$V$106&lt;=H$1,1,0))*INDIRECT(CONCATENATE("'Gastos com Pessoal'!",$CD49)))
+SUM((H$1&gt;='Gastos com Pessoal'!$E$113:$E$122)*(H$1&lt;='Gastos com Pessoal'!$F$113:$F$122)*(IF('Gastos com Pessoal'!$V$113:$V$122&lt;=H$1,1,0))*INDIRECT(CONCATENATE("'Gastos com Pessoal'!",$CE49)))
+SUM((H$1&gt;='Gastos com Pessoal'!$E$7:$E$106)*(H$1&lt;='Gastos com Pessoal'!$F$7:$F$106)*(IF('Gastos com Pessoal'!$AA$7:$AA$106&lt;=H$1,1,0))*INDIRECT(CONCATENATE("'Gastos com Pessoal'!",$CF49)))
+SUM((H$1&gt;='Gastos com Pessoal'!$E$113:$E$122)*(H$1&lt;='Gastos com Pessoal'!$F$113:$F$122)*(IF('Gastos com Pessoal'!$AA$113:$AA$122&lt;=H$1,1,0))*INDIRECT(CONCATENATE("'Gastos com Pessoal'!",$CG49)))</f>
        <v>0</v>
      </c>
      <c r="I49" s="147">
        <f t="array" aca="1" ref="I49" ca="1">SUM((I$1&gt;='Gastos com Pessoal'!$E$7:$E$106)*(I$1&lt;='Gastos com Pessoal'!$F$7:$F$106)*INDIRECT(CONCATENATE("'Encargos e Benefícios'!",$BV49)))
+SUM((I$1&gt;='Gastos com Pessoal'!$E$113:$E$122)*(I$1&lt;='Gastos com Pessoal'!$F$113:$F$122)*INDIRECT(CONCATENATE("'Encargos e Benefícios'!",$BW49)))
+SUM((I$1&gt;='Gastos com Pessoal'!$E$7:$E$106)*(I$1&lt;='Gastos com Pessoal'!$F$7:$F$106)*(IF('Gastos com Pessoal'!$G$7:$G$106&lt;=I$1,1,0))*INDIRECT(CONCATENATE("'Gastos com Pessoal'!",$BX49)))
+SUM((I$1&gt;='Gastos com Pessoal'!$E$113:$E$122)*(I$1&lt;='Gastos com Pessoal'!$F$113:$F$122)*(IF('Gastos com Pessoal'!$G$113:$G$122&lt;=I$1,1,0))*INDIRECT(CONCATENATE("'Gastos com Pessoal'!",$BY49)))
+SUM((I$1&gt;='Gastos com Pessoal'!$E$7:$E$106)*(I$1&lt;='Gastos com Pessoal'!$F$7:$F$106)*(IF('Gastos com Pessoal'!$L$7:$L$106&lt;=I$1,1,0))*INDIRECT(CONCATENATE("'Gastos com Pessoal'!",$BZ49)))
+SUM((I$1&gt;='Gastos com Pessoal'!$E$113:$E$122)*(I$1&lt;='Gastos com Pessoal'!$F$113:$F$122)*(IF('Gastos com Pessoal'!$L$113:$L$122&lt;=I$1,1,0))*INDIRECT(CONCATENATE("'Gastos com Pessoal'!",$CA49)))
+SUM((I$1&gt;='Gastos com Pessoal'!$E$7:$E$106)*(I$1&lt;='Gastos com Pessoal'!$F$7:$F$106)*(IF('Gastos com Pessoal'!$Q$7:$Q$106&lt;=I$1,1,0))*INDIRECT(CONCATENATE("'Gastos com Pessoal'!",$CB49)))
+SUM((I$1&gt;='Gastos com Pessoal'!$E$113:$E$122)*(I$1&lt;='Gastos com Pessoal'!$F$113:$F$122)*(IF('Gastos com Pessoal'!$Q$113:$Q$122&lt;=I$1,1,0))*INDIRECT(CONCATENATE("'Gastos com Pessoal'!",$CC49)))
+SUM((I$1&gt;='Gastos com Pessoal'!$E$7:$E$106)*(I$1&lt;='Gastos com Pessoal'!$F$7:$F$106)*(IF('Gastos com Pessoal'!$V$7:$V$106&lt;=I$1,1,0))*INDIRECT(CONCATENATE("'Gastos com Pessoal'!",$CD49)))
+SUM((I$1&gt;='Gastos com Pessoal'!$E$113:$E$122)*(I$1&lt;='Gastos com Pessoal'!$F$113:$F$122)*(IF('Gastos com Pessoal'!$V$113:$V$122&lt;=I$1,1,0))*INDIRECT(CONCATENATE("'Gastos com Pessoal'!",$CE49)))
+SUM((I$1&gt;='Gastos com Pessoal'!$E$7:$E$106)*(I$1&lt;='Gastos com Pessoal'!$F$7:$F$106)*(IF('Gastos com Pessoal'!$AA$7:$AA$106&lt;=I$1,1,0))*INDIRECT(CONCATENATE("'Gastos com Pessoal'!",$CF49)))
+SUM((I$1&gt;='Gastos com Pessoal'!$E$113:$E$122)*(I$1&lt;='Gastos com Pessoal'!$F$113:$F$122)*(IF('Gastos com Pessoal'!$AA$113:$AA$122&lt;=I$1,1,0))*INDIRECT(CONCATENATE("'Gastos com Pessoal'!",$CG49)))</f>
        <v>0</v>
      </c>
      <c r="J49" s="147">
        <f t="array" aca="1" ref="J49" ca="1">SUM((J$1&gt;='Gastos com Pessoal'!$E$7:$E$106)*(J$1&lt;='Gastos com Pessoal'!$F$7:$F$106)*INDIRECT(CONCATENATE("'Encargos e Benefícios'!",$BV49)))
+SUM((J$1&gt;='Gastos com Pessoal'!$E$113:$E$122)*(J$1&lt;='Gastos com Pessoal'!$F$113:$F$122)*INDIRECT(CONCATENATE("'Encargos e Benefícios'!",$BW49)))
+SUM((J$1&gt;='Gastos com Pessoal'!$E$7:$E$106)*(J$1&lt;='Gastos com Pessoal'!$F$7:$F$106)*(IF('Gastos com Pessoal'!$G$7:$G$106&lt;=J$1,1,0))*INDIRECT(CONCATENATE("'Gastos com Pessoal'!",$BX49)))
+SUM((J$1&gt;='Gastos com Pessoal'!$E$113:$E$122)*(J$1&lt;='Gastos com Pessoal'!$F$113:$F$122)*(IF('Gastos com Pessoal'!$G$113:$G$122&lt;=J$1,1,0))*INDIRECT(CONCATENATE("'Gastos com Pessoal'!",$BY49)))
+SUM((J$1&gt;='Gastos com Pessoal'!$E$7:$E$106)*(J$1&lt;='Gastos com Pessoal'!$F$7:$F$106)*(IF('Gastos com Pessoal'!$L$7:$L$106&lt;=J$1,1,0))*INDIRECT(CONCATENATE("'Gastos com Pessoal'!",$BZ49)))
+SUM((J$1&gt;='Gastos com Pessoal'!$E$113:$E$122)*(J$1&lt;='Gastos com Pessoal'!$F$113:$F$122)*(IF('Gastos com Pessoal'!$L$113:$L$122&lt;=J$1,1,0))*INDIRECT(CONCATENATE("'Gastos com Pessoal'!",$CA49)))
+SUM((J$1&gt;='Gastos com Pessoal'!$E$7:$E$106)*(J$1&lt;='Gastos com Pessoal'!$F$7:$F$106)*(IF('Gastos com Pessoal'!$Q$7:$Q$106&lt;=J$1,1,0))*INDIRECT(CONCATENATE("'Gastos com Pessoal'!",$CB49)))
+SUM((J$1&gt;='Gastos com Pessoal'!$E$113:$E$122)*(J$1&lt;='Gastos com Pessoal'!$F$113:$F$122)*(IF('Gastos com Pessoal'!$Q$113:$Q$122&lt;=J$1,1,0))*INDIRECT(CONCATENATE("'Gastos com Pessoal'!",$CC49)))
+SUM((J$1&gt;='Gastos com Pessoal'!$E$7:$E$106)*(J$1&lt;='Gastos com Pessoal'!$F$7:$F$106)*(IF('Gastos com Pessoal'!$V$7:$V$106&lt;=J$1,1,0))*INDIRECT(CONCATENATE("'Gastos com Pessoal'!",$CD49)))
+SUM((J$1&gt;='Gastos com Pessoal'!$E$113:$E$122)*(J$1&lt;='Gastos com Pessoal'!$F$113:$F$122)*(IF('Gastos com Pessoal'!$V$113:$V$122&lt;=J$1,1,0))*INDIRECT(CONCATENATE("'Gastos com Pessoal'!",$CE49)))
+SUM((J$1&gt;='Gastos com Pessoal'!$E$7:$E$106)*(J$1&lt;='Gastos com Pessoal'!$F$7:$F$106)*(IF('Gastos com Pessoal'!$AA$7:$AA$106&lt;=J$1,1,0))*INDIRECT(CONCATENATE("'Gastos com Pessoal'!",$CF49)))
+SUM((J$1&gt;='Gastos com Pessoal'!$E$113:$E$122)*(J$1&lt;='Gastos com Pessoal'!$F$113:$F$122)*(IF('Gastos com Pessoal'!$AA$113:$AA$122&lt;=J$1,1,0))*INDIRECT(CONCATENATE("'Gastos com Pessoal'!",$CG49)))</f>
        <v>0</v>
      </c>
      <c r="K49" s="147">
        <f t="array" aca="1" ref="K49" ca="1">SUM((K$1&gt;='Gastos com Pessoal'!$E$7:$E$106)*(K$1&lt;='Gastos com Pessoal'!$F$7:$F$106)*INDIRECT(CONCATENATE("'Encargos e Benefícios'!",$BV49)))
+SUM((K$1&gt;='Gastos com Pessoal'!$E$113:$E$122)*(K$1&lt;='Gastos com Pessoal'!$F$113:$F$122)*INDIRECT(CONCATENATE("'Encargos e Benefícios'!",$BW49)))
+SUM((K$1&gt;='Gastos com Pessoal'!$E$7:$E$106)*(K$1&lt;='Gastos com Pessoal'!$F$7:$F$106)*(IF('Gastos com Pessoal'!$G$7:$G$106&lt;=K$1,1,0))*INDIRECT(CONCATENATE("'Gastos com Pessoal'!",$BX49)))
+SUM((K$1&gt;='Gastos com Pessoal'!$E$113:$E$122)*(K$1&lt;='Gastos com Pessoal'!$F$113:$F$122)*(IF('Gastos com Pessoal'!$G$113:$G$122&lt;=K$1,1,0))*INDIRECT(CONCATENATE("'Gastos com Pessoal'!",$BY49)))
+SUM((K$1&gt;='Gastos com Pessoal'!$E$7:$E$106)*(K$1&lt;='Gastos com Pessoal'!$F$7:$F$106)*(IF('Gastos com Pessoal'!$L$7:$L$106&lt;=K$1,1,0))*INDIRECT(CONCATENATE("'Gastos com Pessoal'!",$BZ49)))
+SUM((K$1&gt;='Gastos com Pessoal'!$E$113:$E$122)*(K$1&lt;='Gastos com Pessoal'!$F$113:$F$122)*(IF('Gastos com Pessoal'!$L$113:$L$122&lt;=K$1,1,0))*INDIRECT(CONCATENATE("'Gastos com Pessoal'!",$CA49)))
+SUM((K$1&gt;='Gastos com Pessoal'!$E$7:$E$106)*(K$1&lt;='Gastos com Pessoal'!$F$7:$F$106)*(IF('Gastos com Pessoal'!$Q$7:$Q$106&lt;=K$1,1,0))*INDIRECT(CONCATENATE("'Gastos com Pessoal'!",$CB49)))
+SUM((K$1&gt;='Gastos com Pessoal'!$E$113:$E$122)*(K$1&lt;='Gastos com Pessoal'!$F$113:$F$122)*(IF('Gastos com Pessoal'!$Q$113:$Q$122&lt;=K$1,1,0))*INDIRECT(CONCATENATE("'Gastos com Pessoal'!",$CC49)))
+SUM((K$1&gt;='Gastos com Pessoal'!$E$7:$E$106)*(K$1&lt;='Gastos com Pessoal'!$F$7:$F$106)*(IF('Gastos com Pessoal'!$V$7:$V$106&lt;=K$1,1,0))*INDIRECT(CONCATENATE("'Gastos com Pessoal'!",$CD49)))
+SUM((K$1&gt;='Gastos com Pessoal'!$E$113:$E$122)*(K$1&lt;='Gastos com Pessoal'!$F$113:$F$122)*(IF('Gastos com Pessoal'!$V$113:$V$122&lt;=K$1,1,0))*INDIRECT(CONCATENATE("'Gastos com Pessoal'!",$CE49)))
+SUM((K$1&gt;='Gastos com Pessoal'!$E$7:$E$106)*(K$1&lt;='Gastos com Pessoal'!$F$7:$F$106)*(IF('Gastos com Pessoal'!$AA$7:$AA$106&lt;=K$1,1,0))*INDIRECT(CONCATENATE("'Gastos com Pessoal'!",$CF49)))
+SUM((K$1&gt;='Gastos com Pessoal'!$E$113:$E$122)*(K$1&lt;='Gastos com Pessoal'!$F$113:$F$122)*(IF('Gastos com Pessoal'!$AA$113:$AA$122&lt;=K$1,1,0))*INDIRECT(CONCATENATE("'Gastos com Pessoal'!",$CG49)))</f>
        <v>0</v>
      </c>
      <c r="L49" s="147">
        <f t="array" aca="1" ref="L49" ca="1">SUM((L$1&gt;='Gastos com Pessoal'!$E$7:$E$106)*(L$1&lt;='Gastos com Pessoal'!$F$7:$F$106)*INDIRECT(CONCATENATE("'Encargos e Benefícios'!",$BV49)))
+SUM((L$1&gt;='Gastos com Pessoal'!$E$113:$E$122)*(L$1&lt;='Gastos com Pessoal'!$F$113:$F$122)*INDIRECT(CONCATENATE("'Encargos e Benefícios'!",$BW49)))
+SUM((L$1&gt;='Gastos com Pessoal'!$E$7:$E$106)*(L$1&lt;='Gastos com Pessoal'!$F$7:$F$106)*(IF('Gastos com Pessoal'!$G$7:$G$106&lt;=L$1,1,0))*INDIRECT(CONCATENATE("'Gastos com Pessoal'!",$BX49)))
+SUM((L$1&gt;='Gastos com Pessoal'!$E$113:$E$122)*(L$1&lt;='Gastos com Pessoal'!$F$113:$F$122)*(IF('Gastos com Pessoal'!$G$113:$G$122&lt;=L$1,1,0))*INDIRECT(CONCATENATE("'Gastos com Pessoal'!",$BY49)))
+SUM((L$1&gt;='Gastos com Pessoal'!$E$7:$E$106)*(L$1&lt;='Gastos com Pessoal'!$F$7:$F$106)*(IF('Gastos com Pessoal'!$L$7:$L$106&lt;=L$1,1,0))*INDIRECT(CONCATENATE("'Gastos com Pessoal'!",$BZ49)))
+SUM((L$1&gt;='Gastos com Pessoal'!$E$113:$E$122)*(L$1&lt;='Gastos com Pessoal'!$F$113:$F$122)*(IF('Gastos com Pessoal'!$L$113:$L$122&lt;=L$1,1,0))*INDIRECT(CONCATENATE("'Gastos com Pessoal'!",$CA49)))
+SUM((L$1&gt;='Gastos com Pessoal'!$E$7:$E$106)*(L$1&lt;='Gastos com Pessoal'!$F$7:$F$106)*(IF('Gastos com Pessoal'!$Q$7:$Q$106&lt;=L$1,1,0))*INDIRECT(CONCATENATE("'Gastos com Pessoal'!",$CB49)))
+SUM((L$1&gt;='Gastos com Pessoal'!$E$113:$E$122)*(L$1&lt;='Gastos com Pessoal'!$F$113:$F$122)*(IF('Gastos com Pessoal'!$Q$113:$Q$122&lt;=L$1,1,0))*INDIRECT(CONCATENATE("'Gastos com Pessoal'!",$CC49)))
+SUM((L$1&gt;='Gastos com Pessoal'!$E$7:$E$106)*(L$1&lt;='Gastos com Pessoal'!$F$7:$F$106)*(IF('Gastos com Pessoal'!$V$7:$V$106&lt;=L$1,1,0))*INDIRECT(CONCATENATE("'Gastos com Pessoal'!",$CD49)))
+SUM((L$1&gt;='Gastos com Pessoal'!$E$113:$E$122)*(L$1&lt;='Gastos com Pessoal'!$F$113:$F$122)*(IF('Gastos com Pessoal'!$V$113:$V$122&lt;=L$1,1,0))*INDIRECT(CONCATENATE("'Gastos com Pessoal'!",$CE49)))
+SUM((L$1&gt;='Gastos com Pessoal'!$E$7:$E$106)*(L$1&lt;='Gastos com Pessoal'!$F$7:$F$106)*(IF('Gastos com Pessoal'!$AA$7:$AA$106&lt;=L$1,1,0))*INDIRECT(CONCATENATE("'Gastos com Pessoal'!",$CF49)))
+SUM((L$1&gt;='Gastos com Pessoal'!$E$113:$E$122)*(L$1&lt;='Gastos com Pessoal'!$F$113:$F$122)*(IF('Gastos com Pessoal'!$AA$113:$AA$122&lt;=L$1,1,0))*INDIRECT(CONCATENATE("'Gastos com Pessoal'!",$CG49)))</f>
        <v>0</v>
      </c>
      <c r="M49" s="147">
        <f t="array" aca="1" ref="M49" ca="1">SUM((M$1&gt;='Gastos com Pessoal'!$E$7:$E$106)*(M$1&lt;='Gastos com Pessoal'!$F$7:$F$106)*INDIRECT(CONCATENATE("'Encargos e Benefícios'!",$BV49)))
+SUM((M$1&gt;='Gastos com Pessoal'!$E$113:$E$122)*(M$1&lt;='Gastos com Pessoal'!$F$113:$F$122)*INDIRECT(CONCATENATE("'Encargos e Benefícios'!",$BW49)))
+SUM((M$1&gt;='Gastos com Pessoal'!$E$7:$E$106)*(M$1&lt;='Gastos com Pessoal'!$F$7:$F$106)*(IF('Gastos com Pessoal'!$G$7:$G$106&lt;=M$1,1,0))*INDIRECT(CONCATENATE("'Gastos com Pessoal'!",$BX49)))
+SUM((M$1&gt;='Gastos com Pessoal'!$E$113:$E$122)*(M$1&lt;='Gastos com Pessoal'!$F$113:$F$122)*(IF('Gastos com Pessoal'!$G$113:$G$122&lt;=M$1,1,0))*INDIRECT(CONCATENATE("'Gastos com Pessoal'!",$BY49)))
+SUM((M$1&gt;='Gastos com Pessoal'!$E$7:$E$106)*(M$1&lt;='Gastos com Pessoal'!$F$7:$F$106)*(IF('Gastos com Pessoal'!$L$7:$L$106&lt;=M$1,1,0))*INDIRECT(CONCATENATE("'Gastos com Pessoal'!",$BZ49)))
+SUM((M$1&gt;='Gastos com Pessoal'!$E$113:$E$122)*(M$1&lt;='Gastos com Pessoal'!$F$113:$F$122)*(IF('Gastos com Pessoal'!$L$113:$L$122&lt;=M$1,1,0))*INDIRECT(CONCATENATE("'Gastos com Pessoal'!",$CA49)))
+SUM((M$1&gt;='Gastos com Pessoal'!$E$7:$E$106)*(M$1&lt;='Gastos com Pessoal'!$F$7:$F$106)*(IF('Gastos com Pessoal'!$Q$7:$Q$106&lt;=M$1,1,0))*INDIRECT(CONCATENATE("'Gastos com Pessoal'!",$CB49)))
+SUM((M$1&gt;='Gastos com Pessoal'!$E$113:$E$122)*(M$1&lt;='Gastos com Pessoal'!$F$113:$F$122)*(IF('Gastos com Pessoal'!$Q$113:$Q$122&lt;=M$1,1,0))*INDIRECT(CONCATENATE("'Gastos com Pessoal'!",$CC49)))
+SUM((M$1&gt;='Gastos com Pessoal'!$E$7:$E$106)*(M$1&lt;='Gastos com Pessoal'!$F$7:$F$106)*(IF('Gastos com Pessoal'!$V$7:$V$106&lt;=M$1,1,0))*INDIRECT(CONCATENATE("'Gastos com Pessoal'!",$CD49)))
+SUM((M$1&gt;='Gastos com Pessoal'!$E$113:$E$122)*(M$1&lt;='Gastos com Pessoal'!$F$113:$F$122)*(IF('Gastos com Pessoal'!$V$113:$V$122&lt;=M$1,1,0))*INDIRECT(CONCATENATE("'Gastos com Pessoal'!",$CE49)))
+SUM((M$1&gt;='Gastos com Pessoal'!$E$7:$E$106)*(M$1&lt;='Gastos com Pessoal'!$F$7:$F$106)*(IF('Gastos com Pessoal'!$AA$7:$AA$106&lt;=M$1,1,0))*INDIRECT(CONCATENATE("'Gastos com Pessoal'!",$CF49)))
+SUM((M$1&gt;='Gastos com Pessoal'!$E$113:$E$122)*(M$1&lt;='Gastos com Pessoal'!$F$113:$F$122)*(IF('Gastos com Pessoal'!$AA$113:$AA$122&lt;=M$1,1,0))*INDIRECT(CONCATENATE("'Gastos com Pessoal'!",$CG49)))</f>
        <v>0</v>
      </c>
      <c r="N49" s="147">
        <f t="array" aca="1" ref="N49" ca="1">SUM((N$1&gt;='Gastos com Pessoal'!$E$7:$E$106)*(N$1&lt;='Gastos com Pessoal'!$F$7:$F$106)*INDIRECT(CONCATENATE("'Encargos e Benefícios'!",$BV49)))
+SUM((N$1&gt;='Gastos com Pessoal'!$E$113:$E$122)*(N$1&lt;='Gastos com Pessoal'!$F$113:$F$122)*INDIRECT(CONCATENATE("'Encargos e Benefícios'!",$BW49)))
+SUM((N$1&gt;='Gastos com Pessoal'!$E$7:$E$106)*(N$1&lt;='Gastos com Pessoal'!$F$7:$F$106)*(IF('Gastos com Pessoal'!$G$7:$G$106&lt;=N$1,1,0))*INDIRECT(CONCATENATE("'Gastos com Pessoal'!",$BX49)))
+SUM((N$1&gt;='Gastos com Pessoal'!$E$113:$E$122)*(N$1&lt;='Gastos com Pessoal'!$F$113:$F$122)*(IF('Gastos com Pessoal'!$G$113:$G$122&lt;=N$1,1,0))*INDIRECT(CONCATENATE("'Gastos com Pessoal'!",$BY49)))
+SUM((N$1&gt;='Gastos com Pessoal'!$E$7:$E$106)*(N$1&lt;='Gastos com Pessoal'!$F$7:$F$106)*(IF('Gastos com Pessoal'!$L$7:$L$106&lt;=N$1,1,0))*INDIRECT(CONCATENATE("'Gastos com Pessoal'!",$BZ49)))
+SUM((N$1&gt;='Gastos com Pessoal'!$E$113:$E$122)*(N$1&lt;='Gastos com Pessoal'!$F$113:$F$122)*(IF('Gastos com Pessoal'!$L$113:$L$122&lt;=N$1,1,0))*INDIRECT(CONCATENATE("'Gastos com Pessoal'!",$CA49)))
+SUM((N$1&gt;='Gastos com Pessoal'!$E$7:$E$106)*(N$1&lt;='Gastos com Pessoal'!$F$7:$F$106)*(IF('Gastos com Pessoal'!$Q$7:$Q$106&lt;=N$1,1,0))*INDIRECT(CONCATENATE("'Gastos com Pessoal'!",$CB49)))
+SUM((N$1&gt;='Gastos com Pessoal'!$E$113:$E$122)*(N$1&lt;='Gastos com Pessoal'!$F$113:$F$122)*(IF('Gastos com Pessoal'!$Q$113:$Q$122&lt;=N$1,1,0))*INDIRECT(CONCATENATE("'Gastos com Pessoal'!",$CC49)))
+SUM((N$1&gt;='Gastos com Pessoal'!$E$7:$E$106)*(N$1&lt;='Gastos com Pessoal'!$F$7:$F$106)*(IF('Gastos com Pessoal'!$V$7:$V$106&lt;=N$1,1,0))*INDIRECT(CONCATENATE("'Gastos com Pessoal'!",$CD49)))
+SUM((N$1&gt;='Gastos com Pessoal'!$E$113:$E$122)*(N$1&lt;='Gastos com Pessoal'!$F$113:$F$122)*(IF('Gastos com Pessoal'!$V$113:$V$122&lt;=N$1,1,0))*INDIRECT(CONCATENATE("'Gastos com Pessoal'!",$CE49)))
+SUM((N$1&gt;='Gastos com Pessoal'!$E$7:$E$106)*(N$1&lt;='Gastos com Pessoal'!$F$7:$F$106)*(IF('Gastos com Pessoal'!$AA$7:$AA$106&lt;=N$1,1,0))*INDIRECT(CONCATENATE("'Gastos com Pessoal'!",$CF49)))
+SUM((N$1&gt;='Gastos com Pessoal'!$E$113:$E$122)*(N$1&lt;='Gastos com Pessoal'!$F$113:$F$122)*(IF('Gastos com Pessoal'!$AA$113:$AA$122&lt;=N$1,1,0))*INDIRECT(CONCATENATE("'Gastos com Pessoal'!",$CG49)))</f>
        <v>0</v>
      </c>
      <c r="O49" s="147">
        <f t="array" aca="1" ref="O49" ca="1">SUM((O$1&gt;='Gastos com Pessoal'!$E$7:$E$106)*(O$1&lt;='Gastos com Pessoal'!$F$7:$F$106)*INDIRECT(CONCATENATE("'Encargos e Benefícios'!",$BV49)))
+SUM((O$1&gt;='Gastos com Pessoal'!$E$113:$E$122)*(O$1&lt;='Gastos com Pessoal'!$F$113:$F$122)*INDIRECT(CONCATENATE("'Encargos e Benefícios'!",$BW49)))
+SUM((O$1&gt;='Gastos com Pessoal'!$E$7:$E$106)*(O$1&lt;='Gastos com Pessoal'!$F$7:$F$106)*(IF('Gastos com Pessoal'!$G$7:$G$106&lt;=O$1,1,0))*INDIRECT(CONCATENATE("'Gastos com Pessoal'!",$BX49)))
+SUM((O$1&gt;='Gastos com Pessoal'!$E$113:$E$122)*(O$1&lt;='Gastos com Pessoal'!$F$113:$F$122)*(IF('Gastos com Pessoal'!$G$113:$G$122&lt;=O$1,1,0))*INDIRECT(CONCATENATE("'Gastos com Pessoal'!",$BY49)))
+SUM((O$1&gt;='Gastos com Pessoal'!$E$7:$E$106)*(O$1&lt;='Gastos com Pessoal'!$F$7:$F$106)*(IF('Gastos com Pessoal'!$L$7:$L$106&lt;=O$1,1,0))*INDIRECT(CONCATENATE("'Gastos com Pessoal'!",$BZ49)))
+SUM((O$1&gt;='Gastos com Pessoal'!$E$113:$E$122)*(O$1&lt;='Gastos com Pessoal'!$F$113:$F$122)*(IF('Gastos com Pessoal'!$L$113:$L$122&lt;=O$1,1,0))*INDIRECT(CONCATENATE("'Gastos com Pessoal'!",$CA49)))
+SUM((O$1&gt;='Gastos com Pessoal'!$E$7:$E$106)*(O$1&lt;='Gastos com Pessoal'!$F$7:$F$106)*(IF('Gastos com Pessoal'!$Q$7:$Q$106&lt;=O$1,1,0))*INDIRECT(CONCATENATE("'Gastos com Pessoal'!",$CB49)))
+SUM((O$1&gt;='Gastos com Pessoal'!$E$113:$E$122)*(O$1&lt;='Gastos com Pessoal'!$F$113:$F$122)*(IF('Gastos com Pessoal'!$Q$113:$Q$122&lt;=O$1,1,0))*INDIRECT(CONCATENATE("'Gastos com Pessoal'!",$CC49)))
+SUM((O$1&gt;='Gastos com Pessoal'!$E$7:$E$106)*(O$1&lt;='Gastos com Pessoal'!$F$7:$F$106)*(IF('Gastos com Pessoal'!$V$7:$V$106&lt;=O$1,1,0))*INDIRECT(CONCATENATE("'Gastos com Pessoal'!",$CD49)))
+SUM((O$1&gt;='Gastos com Pessoal'!$E$113:$E$122)*(O$1&lt;='Gastos com Pessoal'!$F$113:$F$122)*(IF('Gastos com Pessoal'!$V$113:$V$122&lt;=O$1,1,0))*INDIRECT(CONCATENATE("'Gastos com Pessoal'!",$CE49)))
+SUM((O$1&gt;='Gastos com Pessoal'!$E$7:$E$106)*(O$1&lt;='Gastos com Pessoal'!$F$7:$F$106)*(IF('Gastos com Pessoal'!$AA$7:$AA$106&lt;=O$1,1,0))*INDIRECT(CONCATENATE("'Gastos com Pessoal'!",$CF49)))
+SUM((O$1&gt;='Gastos com Pessoal'!$E$113:$E$122)*(O$1&lt;='Gastos com Pessoal'!$F$113:$F$122)*(IF('Gastos com Pessoal'!$AA$113:$AA$122&lt;=O$1,1,0))*INDIRECT(CONCATENATE("'Gastos com Pessoal'!",$CG49)))</f>
        <v>0</v>
      </c>
      <c r="P49" s="147">
        <f t="array" aca="1" ref="P49" ca="1">SUM((P$1&gt;='Gastos com Pessoal'!$E$7:$E$106)*(P$1&lt;='Gastos com Pessoal'!$F$7:$F$106)*INDIRECT(CONCATENATE("'Encargos e Benefícios'!",$BV49)))
+SUM((P$1&gt;='Gastos com Pessoal'!$E$113:$E$122)*(P$1&lt;='Gastos com Pessoal'!$F$113:$F$122)*INDIRECT(CONCATENATE("'Encargos e Benefícios'!",$BW49)))
+SUM((P$1&gt;='Gastos com Pessoal'!$E$7:$E$106)*(P$1&lt;='Gastos com Pessoal'!$F$7:$F$106)*(IF('Gastos com Pessoal'!$G$7:$G$106&lt;=P$1,1,0))*INDIRECT(CONCATENATE("'Gastos com Pessoal'!",$BX49)))
+SUM((P$1&gt;='Gastos com Pessoal'!$E$113:$E$122)*(P$1&lt;='Gastos com Pessoal'!$F$113:$F$122)*(IF('Gastos com Pessoal'!$G$113:$G$122&lt;=P$1,1,0))*INDIRECT(CONCATENATE("'Gastos com Pessoal'!",$BY49)))
+SUM((P$1&gt;='Gastos com Pessoal'!$E$7:$E$106)*(P$1&lt;='Gastos com Pessoal'!$F$7:$F$106)*(IF('Gastos com Pessoal'!$L$7:$L$106&lt;=P$1,1,0))*INDIRECT(CONCATENATE("'Gastos com Pessoal'!",$BZ49)))
+SUM((P$1&gt;='Gastos com Pessoal'!$E$113:$E$122)*(P$1&lt;='Gastos com Pessoal'!$F$113:$F$122)*(IF('Gastos com Pessoal'!$L$113:$L$122&lt;=P$1,1,0))*INDIRECT(CONCATENATE("'Gastos com Pessoal'!",$CA49)))
+SUM((P$1&gt;='Gastos com Pessoal'!$E$7:$E$106)*(P$1&lt;='Gastos com Pessoal'!$F$7:$F$106)*(IF('Gastos com Pessoal'!$Q$7:$Q$106&lt;=P$1,1,0))*INDIRECT(CONCATENATE("'Gastos com Pessoal'!",$CB49)))
+SUM((P$1&gt;='Gastos com Pessoal'!$E$113:$E$122)*(P$1&lt;='Gastos com Pessoal'!$F$113:$F$122)*(IF('Gastos com Pessoal'!$Q$113:$Q$122&lt;=P$1,1,0))*INDIRECT(CONCATENATE("'Gastos com Pessoal'!",$CC49)))
+SUM((P$1&gt;='Gastos com Pessoal'!$E$7:$E$106)*(P$1&lt;='Gastos com Pessoal'!$F$7:$F$106)*(IF('Gastos com Pessoal'!$V$7:$V$106&lt;=P$1,1,0))*INDIRECT(CONCATENATE("'Gastos com Pessoal'!",$CD49)))
+SUM((P$1&gt;='Gastos com Pessoal'!$E$113:$E$122)*(P$1&lt;='Gastos com Pessoal'!$F$113:$F$122)*(IF('Gastos com Pessoal'!$V$113:$V$122&lt;=P$1,1,0))*INDIRECT(CONCATENATE("'Gastos com Pessoal'!",$CE49)))
+SUM((P$1&gt;='Gastos com Pessoal'!$E$7:$E$106)*(P$1&lt;='Gastos com Pessoal'!$F$7:$F$106)*(IF('Gastos com Pessoal'!$AA$7:$AA$106&lt;=P$1,1,0))*INDIRECT(CONCATENATE("'Gastos com Pessoal'!",$CF49)))
+SUM((P$1&gt;='Gastos com Pessoal'!$E$113:$E$122)*(P$1&lt;='Gastos com Pessoal'!$F$113:$F$122)*(IF('Gastos com Pessoal'!$AA$113:$AA$122&lt;=P$1,1,0))*INDIRECT(CONCATENATE("'Gastos com Pessoal'!",$CG49)))</f>
        <v>0</v>
      </c>
      <c r="Q49" s="147">
        <f t="array" aca="1" ref="Q49" ca="1">SUM((Q$1&gt;='Gastos com Pessoal'!$E$7:$E$106)*(Q$1&lt;='Gastos com Pessoal'!$F$7:$F$106)*INDIRECT(CONCATENATE("'Encargos e Benefícios'!",$BV49)))
+SUM((Q$1&gt;='Gastos com Pessoal'!$E$113:$E$122)*(Q$1&lt;='Gastos com Pessoal'!$F$113:$F$122)*INDIRECT(CONCATENATE("'Encargos e Benefícios'!",$BW49)))
+SUM((Q$1&gt;='Gastos com Pessoal'!$E$7:$E$106)*(Q$1&lt;='Gastos com Pessoal'!$F$7:$F$106)*(IF('Gastos com Pessoal'!$G$7:$G$106&lt;=Q$1,1,0))*INDIRECT(CONCATENATE("'Gastos com Pessoal'!",$BX49)))
+SUM((Q$1&gt;='Gastos com Pessoal'!$E$113:$E$122)*(Q$1&lt;='Gastos com Pessoal'!$F$113:$F$122)*(IF('Gastos com Pessoal'!$G$113:$G$122&lt;=Q$1,1,0))*INDIRECT(CONCATENATE("'Gastos com Pessoal'!",$BY49)))
+SUM((Q$1&gt;='Gastos com Pessoal'!$E$7:$E$106)*(Q$1&lt;='Gastos com Pessoal'!$F$7:$F$106)*(IF('Gastos com Pessoal'!$L$7:$L$106&lt;=Q$1,1,0))*INDIRECT(CONCATENATE("'Gastos com Pessoal'!",$BZ49)))
+SUM((Q$1&gt;='Gastos com Pessoal'!$E$113:$E$122)*(Q$1&lt;='Gastos com Pessoal'!$F$113:$F$122)*(IF('Gastos com Pessoal'!$L$113:$L$122&lt;=Q$1,1,0))*INDIRECT(CONCATENATE("'Gastos com Pessoal'!",$CA49)))
+SUM((Q$1&gt;='Gastos com Pessoal'!$E$7:$E$106)*(Q$1&lt;='Gastos com Pessoal'!$F$7:$F$106)*(IF('Gastos com Pessoal'!$Q$7:$Q$106&lt;=Q$1,1,0))*INDIRECT(CONCATENATE("'Gastos com Pessoal'!",$CB49)))
+SUM((Q$1&gt;='Gastos com Pessoal'!$E$113:$E$122)*(Q$1&lt;='Gastos com Pessoal'!$F$113:$F$122)*(IF('Gastos com Pessoal'!$Q$113:$Q$122&lt;=Q$1,1,0))*INDIRECT(CONCATENATE("'Gastos com Pessoal'!",$CC49)))
+SUM((Q$1&gt;='Gastos com Pessoal'!$E$7:$E$106)*(Q$1&lt;='Gastos com Pessoal'!$F$7:$F$106)*(IF('Gastos com Pessoal'!$V$7:$V$106&lt;=Q$1,1,0))*INDIRECT(CONCATENATE("'Gastos com Pessoal'!",$CD49)))
+SUM((Q$1&gt;='Gastos com Pessoal'!$E$113:$E$122)*(Q$1&lt;='Gastos com Pessoal'!$F$113:$F$122)*(IF('Gastos com Pessoal'!$V$113:$V$122&lt;=Q$1,1,0))*INDIRECT(CONCATENATE("'Gastos com Pessoal'!",$CE49)))
+SUM((Q$1&gt;='Gastos com Pessoal'!$E$7:$E$106)*(Q$1&lt;='Gastos com Pessoal'!$F$7:$F$106)*(IF('Gastos com Pessoal'!$AA$7:$AA$106&lt;=Q$1,1,0))*INDIRECT(CONCATENATE("'Gastos com Pessoal'!",$CF49)))
+SUM((Q$1&gt;='Gastos com Pessoal'!$E$113:$E$122)*(Q$1&lt;='Gastos com Pessoal'!$F$113:$F$122)*(IF('Gastos com Pessoal'!$AA$113:$AA$122&lt;=Q$1,1,0))*INDIRECT(CONCATENATE("'Gastos com Pessoal'!",$CG49)))</f>
        <v>0</v>
      </c>
      <c r="R49" s="147">
        <f t="array" aca="1" ref="R49" ca="1">SUM((R$1&gt;='Gastos com Pessoal'!$E$7:$E$106)*(R$1&lt;='Gastos com Pessoal'!$F$7:$F$106)*INDIRECT(CONCATENATE("'Encargos e Benefícios'!",$BV49)))
+SUM((R$1&gt;='Gastos com Pessoal'!$E$113:$E$122)*(R$1&lt;='Gastos com Pessoal'!$F$113:$F$122)*INDIRECT(CONCATENATE("'Encargos e Benefícios'!",$BW49)))
+SUM((R$1&gt;='Gastos com Pessoal'!$E$7:$E$106)*(R$1&lt;='Gastos com Pessoal'!$F$7:$F$106)*(IF('Gastos com Pessoal'!$G$7:$G$106&lt;=R$1,1,0))*INDIRECT(CONCATENATE("'Gastos com Pessoal'!",$BX49)))
+SUM((R$1&gt;='Gastos com Pessoal'!$E$113:$E$122)*(R$1&lt;='Gastos com Pessoal'!$F$113:$F$122)*(IF('Gastos com Pessoal'!$G$113:$G$122&lt;=R$1,1,0))*INDIRECT(CONCATENATE("'Gastos com Pessoal'!",$BY49)))
+SUM((R$1&gt;='Gastos com Pessoal'!$E$7:$E$106)*(R$1&lt;='Gastos com Pessoal'!$F$7:$F$106)*(IF('Gastos com Pessoal'!$L$7:$L$106&lt;=R$1,1,0))*INDIRECT(CONCATENATE("'Gastos com Pessoal'!",$BZ49)))
+SUM((R$1&gt;='Gastos com Pessoal'!$E$113:$E$122)*(R$1&lt;='Gastos com Pessoal'!$F$113:$F$122)*(IF('Gastos com Pessoal'!$L$113:$L$122&lt;=R$1,1,0))*INDIRECT(CONCATENATE("'Gastos com Pessoal'!",$CA49)))
+SUM((R$1&gt;='Gastos com Pessoal'!$E$7:$E$106)*(R$1&lt;='Gastos com Pessoal'!$F$7:$F$106)*(IF('Gastos com Pessoal'!$Q$7:$Q$106&lt;=R$1,1,0))*INDIRECT(CONCATENATE("'Gastos com Pessoal'!",$CB49)))
+SUM((R$1&gt;='Gastos com Pessoal'!$E$113:$E$122)*(R$1&lt;='Gastos com Pessoal'!$F$113:$F$122)*(IF('Gastos com Pessoal'!$Q$113:$Q$122&lt;=R$1,1,0))*INDIRECT(CONCATENATE("'Gastos com Pessoal'!",$CC49)))
+SUM((R$1&gt;='Gastos com Pessoal'!$E$7:$E$106)*(R$1&lt;='Gastos com Pessoal'!$F$7:$F$106)*(IF('Gastos com Pessoal'!$V$7:$V$106&lt;=R$1,1,0))*INDIRECT(CONCATENATE("'Gastos com Pessoal'!",$CD49)))
+SUM((R$1&gt;='Gastos com Pessoal'!$E$113:$E$122)*(R$1&lt;='Gastos com Pessoal'!$F$113:$F$122)*(IF('Gastos com Pessoal'!$V$113:$V$122&lt;=R$1,1,0))*INDIRECT(CONCATENATE("'Gastos com Pessoal'!",$CE49)))
+SUM((R$1&gt;='Gastos com Pessoal'!$E$7:$E$106)*(R$1&lt;='Gastos com Pessoal'!$F$7:$F$106)*(IF('Gastos com Pessoal'!$AA$7:$AA$106&lt;=R$1,1,0))*INDIRECT(CONCATENATE("'Gastos com Pessoal'!",$CF49)))
+SUM((R$1&gt;='Gastos com Pessoal'!$E$113:$E$122)*(R$1&lt;='Gastos com Pessoal'!$F$113:$F$122)*(IF('Gastos com Pessoal'!$AA$113:$AA$122&lt;=R$1,1,0))*INDIRECT(CONCATENATE("'Gastos com Pessoal'!",$CG49)))</f>
        <v>0</v>
      </c>
      <c r="S49" s="147">
        <f t="array" aca="1" ref="S49" ca="1">SUM((S$1&gt;='Gastos com Pessoal'!$E$7:$E$106)*(S$1&lt;='Gastos com Pessoal'!$F$7:$F$106)*INDIRECT(CONCATENATE("'Encargos e Benefícios'!",$BV49)))
+SUM((S$1&gt;='Gastos com Pessoal'!$E$113:$E$122)*(S$1&lt;='Gastos com Pessoal'!$F$113:$F$122)*INDIRECT(CONCATENATE("'Encargos e Benefícios'!",$BW49)))
+SUM((S$1&gt;='Gastos com Pessoal'!$E$7:$E$106)*(S$1&lt;='Gastos com Pessoal'!$F$7:$F$106)*(IF('Gastos com Pessoal'!$G$7:$G$106&lt;=S$1,1,0))*INDIRECT(CONCATENATE("'Gastos com Pessoal'!",$BX49)))
+SUM((S$1&gt;='Gastos com Pessoal'!$E$113:$E$122)*(S$1&lt;='Gastos com Pessoal'!$F$113:$F$122)*(IF('Gastos com Pessoal'!$G$113:$G$122&lt;=S$1,1,0))*INDIRECT(CONCATENATE("'Gastos com Pessoal'!",$BY49)))
+SUM((S$1&gt;='Gastos com Pessoal'!$E$7:$E$106)*(S$1&lt;='Gastos com Pessoal'!$F$7:$F$106)*(IF('Gastos com Pessoal'!$L$7:$L$106&lt;=S$1,1,0))*INDIRECT(CONCATENATE("'Gastos com Pessoal'!",$BZ49)))
+SUM((S$1&gt;='Gastos com Pessoal'!$E$113:$E$122)*(S$1&lt;='Gastos com Pessoal'!$F$113:$F$122)*(IF('Gastos com Pessoal'!$L$113:$L$122&lt;=S$1,1,0))*INDIRECT(CONCATENATE("'Gastos com Pessoal'!",$CA49)))
+SUM((S$1&gt;='Gastos com Pessoal'!$E$7:$E$106)*(S$1&lt;='Gastos com Pessoal'!$F$7:$F$106)*(IF('Gastos com Pessoal'!$Q$7:$Q$106&lt;=S$1,1,0))*INDIRECT(CONCATENATE("'Gastos com Pessoal'!",$CB49)))
+SUM((S$1&gt;='Gastos com Pessoal'!$E$113:$E$122)*(S$1&lt;='Gastos com Pessoal'!$F$113:$F$122)*(IF('Gastos com Pessoal'!$Q$113:$Q$122&lt;=S$1,1,0))*INDIRECT(CONCATENATE("'Gastos com Pessoal'!",$CC49)))
+SUM((S$1&gt;='Gastos com Pessoal'!$E$7:$E$106)*(S$1&lt;='Gastos com Pessoal'!$F$7:$F$106)*(IF('Gastos com Pessoal'!$V$7:$V$106&lt;=S$1,1,0))*INDIRECT(CONCATENATE("'Gastos com Pessoal'!",$CD49)))
+SUM((S$1&gt;='Gastos com Pessoal'!$E$113:$E$122)*(S$1&lt;='Gastos com Pessoal'!$F$113:$F$122)*(IF('Gastos com Pessoal'!$V$113:$V$122&lt;=S$1,1,0))*INDIRECT(CONCATENATE("'Gastos com Pessoal'!",$CE49)))
+SUM((S$1&gt;='Gastos com Pessoal'!$E$7:$E$106)*(S$1&lt;='Gastos com Pessoal'!$F$7:$F$106)*(IF('Gastos com Pessoal'!$AA$7:$AA$106&lt;=S$1,1,0))*INDIRECT(CONCATENATE("'Gastos com Pessoal'!",$CF49)))
+SUM((S$1&gt;='Gastos com Pessoal'!$E$113:$E$122)*(S$1&lt;='Gastos com Pessoal'!$F$113:$F$122)*(IF('Gastos com Pessoal'!$AA$113:$AA$122&lt;=S$1,1,0))*INDIRECT(CONCATENATE("'Gastos com Pessoal'!",$CG49)))</f>
        <v>0</v>
      </c>
      <c r="T49" s="147">
        <f t="array" aca="1" ref="T49" ca="1">SUM((T$1&gt;='Gastos com Pessoal'!$E$7:$E$106)*(T$1&lt;='Gastos com Pessoal'!$F$7:$F$106)*INDIRECT(CONCATENATE("'Encargos e Benefícios'!",$BV49)))
+SUM((T$1&gt;='Gastos com Pessoal'!$E$113:$E$122)*(T$1&lt;='Gastos com Pessoal'!$F$113:$F$122)*INDIRECT(CONCATENATE("'Encargos e Benefícios'!",$BW49)))
+SUM((T$1&gt;='Gastos com Pessoal'!$E$7:$E$106)*(T$1&lt;='Gastos com Pessoal'!$F$7:$F$106)*(IF('Gastos com Pessoal'!$G$7:$G$106&lt;=T$1,1,0))*INDIRECT(CONCATENATE("'Gastos com Pessoal'!",$BX49)))
+SUM((T$1&gt;='Gastos com Pessoal'!$E$113:$E$122)*(T$1&lt;='Gastos com Pessoal'!$F$113:$F$122)*(IF('Gastos com Pessoal'!$G$113:$G$122&lt;=T$1,1,0))*INDIRECT(CONCATENATE("'Gastos com Pessoal'!",$BY49)))
+SUM((T$1&gt;='Gastos com Pessoal'!$E$7:$E$106)*(T$1&lt;='Gastos com Pessoal'!$F$7:$F$106)*(IF('Gastos com Pessoal'!$L$7:$L$106&lt;=T$1,1,0))*INDIRECT(CONCATENATE("'Gastos com Pessoal'!",$BZ49)))
+SUM((T$1&gt;='Gastos com Pessoal'!$E$113:$E$122)*(T$1&lt;='Gastos com Pessoal'!$F$113:$F$122)*(IF('Gastos com Pessoal'!$L$113:$L$122&lt;=T$1,1,0))*INDIRECT(CONCATENATE("'Gastos com Pessoal'!",$CA49)))
+SUM((T$1&gt;='Gastos com Pessoal'!$E$7:$E$106)*(T$1&lt;='Gastos com Pessoal'!$F$7:$F$106)*(IF('Gastos com Pessoal'!$Q$7:$Q$106&lt;=T$1,1,0))*INDIRECT(CONCATENATE("'Gastos com Pessoal'!",$CB49)))
+SUM((T$1&gt;='Gastos com Pessoal'!$E$113:$E$122)*(T$1&lt;='Gastos com Pessoal'!$F$113:$F$122)*(IF('Gastos com Pessoal'!$Q$113:$Q$122&lt;=T$1,1,0))*INDIRECT(CONCATENATE("'Gastos com Pessoal'!",$CC49)))
+SUM((T$1&gt;='Gastos com Pessoal'!$E$7:$E$106)*(T$1&lt;='Gastos com Pessoal'!$F$7:$F$106)*(IF('Gastos com Pessoal'!$V$7:$V$106&lt;=T$1,1,0))*INDIRECT(CONCATENATE("'Gastos com Pessoal'!",$CD49)))
+SUM((T$1&gt;='Gastos com Pessoal'!$E$113:$E$122)*(T$1&lt;='Gastos com Pessoal'!$F$113:$F$122)*(IF('Gastos com Pessoal'!$V$113:$V$122&lt;=T$1,1,0))*INDIRECT(CONCATENATE("'Gastos com Pessoal'!",$CE49)))
+SUM((T$1&gt;='Gastos com Pessoal'!$E$7:$E$106)*(T$1&lt;='Gastos com Pessoal'!$F$7:$F$106)*(IF('Gastos com Pessoal'!$AA$7:$AA$106&lt;=T$1,1,0))*INDIRECT(CONCATENATE("'Gastos com Pessoal'!",$CF49)))
+SUM((T$1&gt;='Gastos com Pessoal'!$E$113:$E$122)*(T$1&lt;='Gastos com Pessoal'!$F$113:$F$122)*(IF('Gastos com Pessoal'!$AA$113:$AA$122&lt;=T$1,1,0))*INDIRECT(CONCATENATE("'Gastos com Pessoal'!",$CG49)))</f>
        <v>0</v>
      </c>
      <c r="U49" s="147">
        <f t="array" aca="1" ref="U49" ca="1">SUM((U$1&gt;='Gastos com Pessoal'!$E$7:$E$106)*(U$1&lt;='Gastos com Pessoal'!$F$7:$F$106)*INDIRECT(CONCATENATE("'Encargos e Benefícios'!",$BV49)))
+SUM((U$1&gt;='Gastos com Pessoal'!$E$113:$E$122)*(U$1&lt;='Gastos com Pessoal'!$F$113:$F$122)*INDIRECT(CONCATENATE("'Encargos e Benefícios'!",$BW49)))
+SUM((U$1&gt;='Gastos com Pessoal'!$E$7:$E$106)*(U$1&lt;='Gastos com Pessoal'!$F$7:$F$106)*(IF('Gastos com Pessoal'!$G$7:$G$106&lt;=U$1,1,0))*INDIRECT(CONCATENATE("'Gastos com Pessoal'!",$BX49)))
+SUM((U$1&gt;='Gastos com Pessoal'!$E$113:$E$122)*(U$1&lt;='Gastos com Pessoal'!$F$113:$F$122)*(IF('Gastos com Pessoal'!$G$113:$G$122&lt;=U$1,1,0))*INDIRECT(CONCATENATE("'Gastos com Pessoal'!",$BY49)))
+SUM((U$1&gt;='Gastos com Pessoal'!$E$7:$E$106)*(U$1&lt;='Gastos com Pessoal'!$F$7:$F$106)*(IF('Gastos com Pessoal'!$L$7:$L$106&lt;=U$1,1,0))*INDIRECT(CONCATENATE("'Gastos com Pessoal'!",$BZ49)))
+SUM((U$1&gt;='Gastos com Pessoal'!$E$113:$E$122)*(U$1&lt;='Gastos com Pessoal'!$F$113:$F$122)*(IF('Gastos com Pessoal'!$L$113:$L$122&lt;=U$1,1,0))*INDIRECT(CONCATENATE("'Gastos com Pessoal'!",$CA49)))
+SUM((U$1&gt;='Gastos com Pessoal'!$E$7:$E$106)*(U$1&lt;='Gastos com Pessoal'!$F$7:$F$106)*(IF('Gastos com Pessoal'!$Q$7:$Q$106&lt;=U$1,1,0))*INDIRECT(CONCATENATE("'Gastos com Pessoal'!",$CB49)))
+SUM((U$1&gt;='Gastos com Pessoal'!$E$113:$E$122)*(U$1&lt;='Gastos com Pessoal'!$F$113:$F$122)*(IF('Gastos com Pessoal'!$Q$113:$Q$122&lt;=U$1,1,0))*INDIRECT(CONCATENATE("'Gastos com Pessoal'!",$CC49)))
+SUM((U$1&gt;='Gastos com Pessoal'!$E$7:$E$106)*(U$1&lt;='Gastos com Pessoal'!$F$7:$F$106)*(IF('Gastos com Pessoal'!$V$7:$V$106&lt;=U$1,1,0))*INDIRECT(CONCATENATE("'Gastos com Pessoal'!",$CD49)))
+SUM((U$1&gt;='Gastos com Pessoal'!$E$113:$E$122)*(U$1&lt;='Gastos com Pessoal'!$F$113:$F$122)*(IF('Gastos com Pessoal'!$V$113:$V$122&lt;=U$1,1,0))*INDIRECT(CONCATENATE("'Gastos com Pessoal'!",$CE49)))
+SUM((U$1&gt;='Gastos com Pessoal'!$E$7:$E$106)*(U$1&lt;='Gastos com Pessoal'!$F$7:$F$106)*(IF('Gastos com Pessoal'!$AA$7:$AA$106&lt;=U$1,1,0))*INDIRECT(CONCATENATE("'Gastos com Pessoal'!",$CF49)))
+SUM((U$1&gt;='Gastos com Pessoal'!$E$113:$E$122)*(U$1&lt;='Gastos com Pessoal'!$F$113:$F$122)*(IF('Gastos com Pessoal'!$AA$113:$AA$122&lt;=U$1,1,0))*INDIRECT(CONCATENATE("'Gastos com Pessoal'!",$CG49)))</f>
        <v>0</v>
      </c>
      <c r="V49" s="147">
        <f t="array" aca="1" ref="V49" ca="1">SUM((V$1&gt;='Gastos com Pessoal'!$E$7:$E$106)*(V$1&lt;='Gastos com Pessoal'!$F$7:$F$106)*INDIRECT(CONCATENATE("'Encargos e Benefícios'!",$BV49)))
+SUM((V$1&gt;='Gastos com Pessoal'!$E$113:$E$122)*(V$1&lt;='Gastos com Pessoal'!$F$113:$F$122)*INDIRECT(CONCATENATE("'Encargos e Benefícios'!",$BW49)))
+SUM((V$1&gt;='Gastos com Pessoal'!$E$7:$E$106)*(V$1&lt;='Gastos com Pessoal'!$F$7:$F$106)*(IF('Gastos com Pessoal'!$G$7:$G$106&lt;=V$1,1,0))*INDIRECT(CONCATENATE("'Gastos com Pessoal'!",$BX49)))
+SUM((V$1&gt;='Gastos com Pessoal'!$E$113:$E$122)*(V$1&lt;='Gastos com Pessoal'!$F$113:$F$122)*(IF('Gastos com Pessoal'!$G$113:$G$122&lt;=V$1,1,0))*INDIRECT(CONCATENATE("'Gastos com Pessoal'!",$BY49)))
+SUM((V$1&gt;='Gastos com Pessoal'!$E$7:$E$106)*(V$1&lt;='Gastos com Pessoal'!$F$7:$F$106)*(IF('Gastos com Pessoal'!$L$7:$L$106&lt;=V$1,1,0))*INDIRECT(CONCATENATE("'Gastos com Pessoal'!",$BZ49)))
+SUM((V$1&gt;='Gastos com Pessoal'!$E$113:$E$122)*(V$1&lt;='Gastos com Pessoal'!$F$113:$F$122)*(IF('Gastos com Pessoal'!$L$113:$L$122&lt;=V$1,1,0))*INDIRECT(CONCATENATE("'Gastos com Pessoal'!",$CA49)))
+SUM((V$1&gt;='Gastos com Pessoal'!$E$7:$E$106)*(V$1&lt;='Gastos com Pessoal'!$F$7:$F$106)*(IF('Gastos com Pessoal'!$Q$7:$Q$106&lt;=V$1,1,0))*INDIRECT(CONCATENATE("'Gastos com Pessoal'!",$CB49)))
+SUM((V$1&gt;='Gastos com Pessoal'!$E$113:$E$122)*(V$1&lt;='Gastos com Pessoal'!$F$113:$F$122)*(IF('Gastos com Pessoal'!$Q$113:$Q$122&lt;=V$1,1,0))*INDIRECT(CONCATENATE("'Gastos com Pessoal'!",$CC49)))
+SUM((V$1&gt;='Gastos com Pessoal'!$E$7:$E$106)*(V$1&lt;='Gastos com Pessoal'!$F$7:$F$106)*(IF('Gastos com Pessoal'!$V$7:$V$106&lt;=V$1,1,0))*INDIRECT(CONCATENATE("'Gastos com Pessoal'!",$CD49)))
+SUM((V$1&gt;='Gastos com Pessoal'!$E$113:$E$122)*(V$1&lt;='Gastos com Pessoal'!$F$113:$F$122)*(IF('Gastos com Pessoal'!$V$113:$V$122&lt;=V$1,1,0))*INDIRECT(CONCATENATE("'Gastos com Pessoal'!",$CE49)))
+SUM((V$1&gt;='Gastos com Pessoal'!$E$7:$E$106)*(V$1&lt;='Gastos com Pessoal'!$F$7:$F$106)*(IF('Gastos com Pessoal'!$AA$7:$AA$106&lt;=V$1,1,0))*INDIRECT(CONCATENATE("'Gastos com Pessoal'!",$CF49)))
+SUM((V$1&gt;='Gastos com Pessoal'!$E$113:$E$122)*(V$1&lt;='Gastos com Pessoal'!$F$113:$F$122)*(IF('Gastos com Pessoal'!$AA$113:$AA$122&lt;=V$1,1,0))*INDIRECT(CONCATENATE("'Gastos com Pessoal'!",$CG49)))</f>
        <v>0</v>
      </c>
      <c r="W49" s="147">
        <f t="array" aca="1" ref="W49" ca="1">SUM((W$1&gt;='Gastos com Pessoal'!$E$7:$E$106)*(W$1&lt;='Gastos com Pessoal'!$F$7:$F$106)*INDIRECT(CONCATENATE("'Encargos e Benefícios'!",$BV49)))
+SUM((W$1&gt;='Gastos com Pessoal'!$E$113:$E$122)*(W$1&lt;='Gastos com Pessoal'!$F$113:$F$122)*INDIRECT(CONCATENATE("'Encargos e Benefícios'!",$BW49)))
+SUM((W$1&gt;='Gastos com Pessoal'!$E$7:$E$106)*(W$1&lt;='Gastos com Pessoal'!$F$7:$F$106)*(IF('Gastos com Pessoal'!$G$7:$G$106&lt;=W$1,1,0))*INDIRECT(CONCATENATE("'Gastos com Pessoal'!",$BX49)))
+SUM((W$1&gt;='Gastos com Pessoal'!$E$113:$E$122)*(W$1&lt;='Gastos com Pessoal'!$F$113:$F$122)*(IF('Gastos com Pessoal'!$G$113:$G$122&lt;=W$1,1,0))*INDIRECT(CONCATENATE("'Gastos com Pessoal'!",$BY49)))
+SUM((W$1&gt;='Gastos com Pessoal'!$E$7:$E$106)*(W$1&lt;='Gastos com Pessoal'!$F$7:$F$106)*(IF('Gastos com Pessoal'!$L$7:$L$106&lt;=W$1,1,0))*INDIRECT(CONCATENATE("'Gastos com Pessoal'!",$BZ49)))
+SUM((W$1&gt;='Gastos com Pessoal'!$E$113:$E$122)*(W$1&lt;='Gastos com Pessoal'!$F$113:$F$122)*(IF('Gastos com Pessoal'!$L$113:$L$122&lt;=W$1,1,0))*INDIRECT(CONCATENATE("'Gastos com Pessoal'!",$CA49)))
+SUM((W$1&gt;='Gastos com Pessoal'!$E$7:$E$106)*(W$1&lt;='Gastos com Pessoal'!$F$7:$F$106)*(IF('Gastos com Pessoal'!$Q$7:$Q$106&lt;=W$1,1,0))*INDIRECT(CONCATENATE("'Gastos com Pessoal'!",$CB49)))
+SUM((W$1&gt;='Gastos com Pessoal'!$E$113:$E$122)*(W$1&lt;='Gastos com Pessoal'!$F$113:$F$122)*(IF('Gastos com Pessoal'!$Q$113:$Q$122&lt;=W$1,1,0))*INDIRECT(CONCATENATE("'Gastos com Pessoal'!",$CC49)))
+SUM((W$1&gt;='Gastos com Pessoal'!$E$7:$E$106)*(W$1&lt;='Gastos com Pessoal'!$F$7:$F$106)*(IF('Gastos com Pessoal'!$V$7:$V$106&lt;=W$1,1,0))*INDIRECT(CONCATENATE("'Gastos com Pessoal'!",$CD49)))
+SUM((W$1&gt;='Gastos com Pessoal'!$E$113:$E$122)*(W$1&lt;='Gastos com Pessoal'!$F$113:$F$122)*(IF('Gastos com Pessoal'!$V$113:$V$122&lt;=W$1,1,0))*INDIRECT(CONCATENATE("'Gastos com Pessoal'!",$CE49)))
+SUM((W$1&gt;='Gastos com Pessoal'!$E$7:$E$106)*(W$1&lt;='Gastos com Pessoal'!$F$7:$F$106)*(IF('Gastos com Pessoal'!$AA$7:$AA$106&lt;=W$1,1,0))*INDIRECT(CONCATENATE("'Gastos com Pessoal'!",$CF49)))
+SUM((W$1&gt;='Gastos com Pessoal'!$E$113:$E$122)*(W$1&lt;='Gastos com Pessoal'!$F$113:$F$122)*(IF('Gastos com Pessoal'!$AA$113:$AA$122&lt;=W$1,1,0))*INDIRECT(CONCATENATE("'Gastos com Pessoal'!",$CG49)))</f>
        <v>0</v>
      </c>
      <c r="X49" s="147">
        <f t="array" aca="1" ref="X49" ca="1">SUM((X$1&gt;='Gastos com Pessoal'!$E$7:$E$106)*(X$1&lt;='Gastos com Pessoal'!$F$7:$F$106)*INDIRECT(CONCATENATE("'Encargos e Benefícios'!",$BV49)))
+SUM((X$1&gt;='Gastos com Pessoal'!$E$113:$E$122)*(X$1&lt;='Gastos com Pessoal'!$F$113:$F$122)*INDIRECT(CONCATENATE("'Encargos e Benefícios'!",$BW49)))
+SUM((X$1&gt;='Gastos com Pessoal'!$E$7:$E$106)*(X$1&lt;='Gastos com Pessoal'!$F$7:$F$106)*(IF('Gastos com Pessoal'!$G$7:$G$106&lt;=X$1,1,0))*INDIRECT(CONCATENATE("'Gastos com Pessoal'!",$BX49)))
+SUM((X$1&gt;='Gastos com Pessoal'!$E$113:$E$122)*(X$1&lt;='Gastos com Pessoal'!$F$113:$F$122)*(IF('Gastos com Pessoal'!$G$113:$G$122&lt;=X$1,1,0))*INDIRECT(CONCATENATE("'Gastos com Pessoal'!",$BY49)))
+SUM((X$1&gt;='Gastos com Pessoal'!$E$7:$E$106)*(X$1&lt;='Gastos com Pessoal'!$F$7:$F$106)*(IF('Gastos com Pessoal'!$L$7:$L$106&lt;=X$1,1,0))*INDIRECT(CONCATENATE("'Gastos com Pessoal'!",$BZ49)))
+SUM((X$1&gt;='Gastos com Pessoal'!$E$113:$E$122)*(X$1&lt;='Gastos com Pessoal'!$F$113:$F$122)*(IF('Gastos com Pessoal'!$L$113:$L$122&lt;=X$1,1,0))*INDIRECT(CONCATENATE("'Gastos com Pessoal'!",$CA49)))
+SUM((X$1&gt;='Gastos com Pessoal'!$E$7:$E$106)*(X$1&lt;='Gastos com Pessoal'!$F$7:$F$106)*(IF('Gastos com Pessoal'!$Q$7:$Q$106&lt;=X$1,1,0))*INDIRECT(CONCATENATE("'Gastos com Pessoal'!",$CB49)))
+SUM((X$1&gt;='Gastos com Pessoal'!$E$113:$E$122)*(X$1&lt;='Gastos com Pessoal'!$F$113:$F$122)*(IF('Gastos com Pessoal'!$Q$113:$Q$122&lt;=X$1,1,0))*INDIRECT(CONCATENATE("'Gastos com Pessoal'!",$CC49)))
+SUM((X$1&gt;='Gastos com Pessoal'!$E$7:$E$106)*(X$1&lt;='Gastos com Pessoal'!$F$7:$F$106)*(IF('Gastos com Pessoal'!$V$7:$V$106&lt;=X$1,1,0))*INDIRECT(CONCATENATE("'Gastos com Pessoal'!",$CD49)))
+SUM((X$1&gt;='Gastos com Pessoal'!$E$113:$E$122)*(X$1&lt;='Gastos com Pessoal'!$F$113:$F$122)*(IF('Gastos com Pessoal'!$V$113:$V$122&lt;=X$1,1,0))*INDIRECT(CONCATENATE("'Gastos com Pessoal'!",$CE49)))
+SUM((X$1&gt;='Gastos com Pessoal'!$E$7:$E$106)*(X$1&lt;='Gastos com Pessoal'!$F$7:$F$106)*(IF('Gastos com Pessoal'!$AA$7:$AA$106&lt;=X$1,1,0))*INDIRECT(CONCATENATE("'Gastos com Pessoal'!",$CF49)))
+SUM((X$1&gt;='Gastos com Pessoal'!$E$113:$E$122)*(X$1&lt;='Gastos com Pessoal'!$F$113:$F$122)*(IF('Gastos com Pessoal'!$AA$113:$AA$122&lt;=X$1,1,0))*INDIRECT(CONCATENATE("'Gastos com Pessoal'!",$CG49)))</f>
        <v>0</v>
      </c>
      <c r="Y49" s="147">
        <f t="array" aca="1" ref="Y49" ca="1">SUM((Y$1&gt;='Gastos com Pessoal'!$E$7:$E$106)*(Y$1&lt;='Gastos com Pessoal'!$F$7:$F$106)*INDIRECT(CONCATENATE("'Encargos e Benefícios'!",$BV49)))
+SUM((Y$1&gt;='Gastos com Pessoal'!$E$113:$E$122)*(Y$1&lt;='Gastos com Pessoal'!$F$113:$F$122)*INDIRECT(CONCATENATE("'Encargos e Benefícios'!",$BW49)))
+SUM((Y$1&gt;='Gastos com Pessoal'!$E$7:$E$106)*(Y$1&lt;='Gastos com Pessoal'!$F$7:$F$106)*(IF('Gastos com Pessoal'!$G$7:$G$106&lt;=Y$1,1,0))*INDIRECT(CONCATENATE("'Gastos com Pessoal'!",$BX49)))
+SUM((Y$1&gt;='Gastos com Pessoal'!$E$113:$E$122)*(Y$1&lt;='Gastos com Pessoal'!$F$113:$F$122)*(IF('Gastos com Pessoal'!$G$113:$G$122&lt;=Y$1,1,0))*INDIRECT(CONCATENATE("'Gastos com Pessoal'!",$BY49)))
+SUM((Y$1&gt;='Gastos com Pessoal'!$E$7:$E$106)*(Y$1&lt;='Gastos com Pessoal'!$F$7:$F$106)*(IF('Gastos com Pessoal'!$L$7:$L$106&lt;=Y$1,1,0))*INDIRECT(CONCATENATE("'Gastos com Pessoal'!",$BZ49)))
+SUM((Y$1&gt;='Gastos com Pessoal'!$E$113:$E$122)*(Y$1&lt;='Gastos com Pessoal'!$F$113:$F$122)*(IF('Gastos com Pessoal'!$L$113:$L$122&lt;=Y$1,1,0))*INDIRECT(CONCATENATE("'Gastos com Pessoal'!",$CA49)))
+SUM((Y$1&gt;='Gastos com Pessoal'!$E$7:$E$106)*(Y$1&lt;='Gastos com Pessoal'!$F$7:$F$106)*(IF('Gastos com Pessoal'!$Q$7:$Q$106&lt;=Y$1,1,0))*INDIRECT(CONCATENATE("'Gastos com Pessoal'!",$CB49)))
+SUM((Y$1&gt;='Gastos com Pessoal'!$E$113:$E$122)*(Y$1&lt;='Gastos com Pessoal'!$F$113:$F$122)*(IF('Gastos com Pessoal'!$Q$113:$Q$122&lt;=Y$1,1,0))*INDIRECT(CONCATENATE("'Gastos com Pessoal'!",$CC49)))
+SUM((Y$1&gt;='Gastos com Pessoal'!$E$7:$E$106)*(Y$1&lt;='Gastos com Pessoal'!$F$7:$F$106)*(IF('Gastos com Pessoal'!$V$7:$V$106&lt;=Y$1,1,0))*INDIRECT(CONCATENATE("'Gastos com Pessoal'!",$CD49)))
+SUM((Y$1&gt;='Gastos com Pessoal'!$E$113:$E$122)*(Y$1&lt;='Gastos com Pessoal'!$F$113:$F$122)*(IF('Gastos com Pessoal'!$V$113:$V$122&lt;=Y$1,1,0))*INDIRECT(CONCATENATE("'Gastos com Pessoal'!",$CE49)))
+SUM((Y$1&gt;='Gastos com Pessoal'!$E$7:$E$106)*(Y$1&lt;='Gastos com Pessoal'!$F$7:$F$106)*(IF('Gastos com Pessoal'!$AA$7:$AA$106&lt;=Y$1,1,0))*INDIRECT(CONCATENATE("'Gastos com Pessoal'!",$CF49)))
+SUM((Y$1&gt;='Gastos com Pessoal'!$E$113:$E$122)*(Y$1&lt;='Gastos com Pessoal'!$F$113:$F$122)*(IF('Gastos com Pessoal'!$AA$113:$AA$122&lt;=Y$1,1,0))*INDIRECT(CONCATENATE("'Gastos com Pessoal'!",$CG49)))</f>
        <v>0</v>
      </c>
      <c r="Z49" s="147">
        <f t="array" aca="1" ref="Z49" ca="1">SUM((Z$1&gt;='Gastos com Pessoal'!$E$7:$E$106)*(Z$1&lt;='Gastos com Pessoal'!$F$7:$F$106)*INDIRECT(CONCATENATE("'Encargos e Benefícios'!",$BV49)))
+SUM((Z$1&gt;='Gastos com Pessoal'!$E$113:$E$122)*(Z$1&lt;='Gastos com Pessoal'!$F$113:$F$122)*INDIRECT(CONCATENATE("'Encargos e Benefícios'!",$BW49)))
+SUM((Z$1&gt;='Gastos com Pessoal'!$E$7:$E$106)*(Z$1&lt;='Gastos com Pessoal'!$F$7:$F$106)*(IF('Gastos com Pessoal'!$G$7:$G$106&lt;=Z$1,1,0))*INDIRECT(CONCATENATE("'Gastos com Pessoal'!",$BX49)))
+SUM((Z$1&gt;='Gastos com Pessoal'!$E$113:$E$122)*(Z$1&lt;='Gastos com Pessoal'!$F$113:$F$122)*(IF('Gastos com Pessoal'!$G$113:$G$122&lt;=Z$1,1,0))*INDIRECT(CONCATENATE("'Gastos com Pessoal'!",$BY49)))
+SUM((Z$1&gt;='Gastos com Pessoal'!$E$7:$E$106)*(Z$1&lt;='Gastos com Pessoal'!$F$7:$F$106)*(IF('Gastos com Pessoal'!$L$7:$L$106&lt;=Z$1,1,0))*INDIRECT(CONCATENATE("'Gastos com Pessoal'!",$BZ49)))
+SUM((Z$1&gt;='Gastos com Pessoal'!$E$113:$E$122)*(Z$1&lt;='Gastos com Pessoal'!$F$113:$F$122)*(IF('Gastos com Pessoal'!$L$113:$L$122&lt;=Z$1,1,0))*INDIRECT(CONCATENATE("'Gastos com Pessoal'!",$CA49)))
+SUM((Z$1&gt;='Gastos com Pessoal'!$E$7:$E$106)*(Z$1&lt;='Gastos com Pessoal'!$F$7:$F$106)*(IF('Gastos com Pessoal'!$Q$7:$Q$106&lt;=Z$1,1,0))*INDIRECT(CONCATENATE("'Gastos com Pessoal'!",$CB49)))
+SUM((Z$1&gt;='Gastos com Pessoal'!$E$113:$E$122)*(Z$1&lt;='Gastos com Pessoal'!$F$113:$F$122)*(IF('Gastos com Pessoal'!$Q$113:$Q$122&lt;=Z$1,1,0))*INDIRECT(CONCATENATE("'Gastos com Pessoal'!",$CC49)))
+SUM((Z$1&gt;='Gastos com Pessoal'!$E$7:$E$106)*(Z$1&lt;='Gastos com Pessoal'!$F$7:$F$106)*(IF('Gastos com Pessoal'!$V$7:$V$106&lt;=Z$1,1,0))*INDIRECT(CONCATENATE("'Gastos com Pessoal'!",$CD49)))
+SUM((Z$1&gt;='Gastos com Pessoal'!$E$113:$E$122)*(Z$1&lt;='Gastos com Pessoal'!$F$113:$F$122)*(IF('Gastos com Pessoal'!$V$113:$V$122&lt;=Z$1,1,0))*INDIRECT(CONCATENATE("'Gastos com Pessoal'!",$CE49)))
+SUM((Z$1&gt;='Gastos com Pessoal'!$E$7:$E$106)*(Z$1&lt;='Gastos com Pessoal'!$F$7:$F$106)*(IF('Gastos com Pessoal'!$AA$7:$AA$106&lt;=Z$1,1,0))*INDIRECT(CONCATENATE("'Gastos com Pessoal'!",$CF49)))
+SUM((Z$1&gt;='Gastos com Pessoal'!$E$113:$E$122)*(Z$1&lt;='Gastos com Pessoal'!$F$113:$F$122)*(IF('Gastos com Pessoal'!$AA$113:$AA$122&lt;=Z$1,1,0))*INDIRECT(CONCATENATE("'Gastos com Pessoal'!",$CG49)))</f>
        <v>0</v>
      </c>
      <c r="AA49" s="147">
        <f t="array" aca="1" ref="AA49" ca="1">SUM((AA$1&gt;='Gastos com Pessoal'!$E$7:$E$106)*(AA$1&lt;='Gastos com Pessoal'!$F$7:$F$106)*INDIRECT(CONCATENATE("'Encargos e Benefícios'!",$BV49)))
+SUM((AA$1&gt;='Gastos com Pessoal'!$E$113:$E$122)*(AA$1&lt;='Gastos com Pessoal'!$F$113:$F$122)*INDIRECT(CONCATENATE("'Encargos e Benefícios'!",$BW49)))
+SUM((AA$1&gt;='Gastos com Pessoal'!$E$7:$E$106)*(AA$1&lt;='Gastos com Pessoal'!$F$7:$F$106)*(IF('Gastos com Pessoal'!$G$7:$G$106&lt;=AA$1,1,0))*INDIRECT(CONCATENATE("'Gastos com Pessoal'!",$BX49)))
+SUM((AA$1&gt;='Gastos com Pessoal'!$E$113:$E$122)*(AA$1&lt;='Gastos com Pessoal'!$F$113:$F$122)*(IF('Gastos com Pessoal'!$G$113:$G$122&lt;=AA$1,1,0))*INDIRECT(CONCATENATE("'Gastos com Pessoal'!",$BY49)))
+SUM((AA$1&gt;='Gastos com Pessoal'!$E$7:$E$106)*(AA$1&lt;='Gastos com Pessoal'!$F$7:$F$106)*(IF('Gastos com Pessoal'!$L$7:$L$106&lt;=AA$1,1,0))*INDIRECT(CONCATENATE("'Gastos com Pessoal'!",$BZ49)))
+SUM((AA$1&gt;='Gastos com Pessoal'!$E$113:$E$122)*(AA$1&lt;='Gastos com Pessoal'!$F$113:$F$122)*(IF('Gastos com Pessoal'!$L$113:$L$122&lt;=AA$1,1,0))*INDIRECT(CONCATENATE("'Gastos com Pessoal'!",$CA49)))
+SUM((AA$1&gt;='Gastos com Pessoal'!$E$7:$E$106)*(AA$1&lt;='Gastos com Pessoal'!$F$7:$F$106)*(IF('Gastos com Pessoal'!$Q$7:$Q$106&lt;=AA$1,1,0))*INDIRECT(CONCATENATE("'Gastos com Pessoal'!",$CB49)))
+SUM((AA$1&gt;='Gastos com Pessoal'!$E$113:$E$122)*(AA$1&lt;='Gastos com Pessoal'!$F$113:$F$122)*(IF('Gastos com Pessoal'!$Q$113:$Q$122&lt;=AA$1,1,0))*INDIRECT(CONCATENATE("'Gastos com Pessoal'!",$CC49)))
+SUM((AA$1&gt;='Gastos com Pessoal'!$E$7:$E$106)*(AA$1&lt;='Gastos com Pessoal'!$F$7:$F$106)*(IF('Gastos com Pessoal'!$V$7:$V$106&lt;=AA$1,1,0))*INDIRECT(CONCATENATE("'Gastos com Pessoal'!",$CD49)))
+SUM((AA$1&gt;='Gastos com Pessoal'!$E$113:$E$122)*(AA$1&lt;='Gastos com Pessoal'!$F$113:$F$122)*(IF('Gastos com Pessoal'!$V$113:$V$122&lt;=AA$1,1,0))*INDIRECT(CONCATENATE("'Gastos com Pessoal'!",$CE49)))
+SUM((AA$1&gt;='Gastos com Pessoal'!$E$7:$E$106)*(AA$1&lt;='Gastos com Pessoal'!$F$7:$F$106)*(IF('Gastos com Pessoal'!$AA$7:$AA$106&lt;=AA$1,1,0))*INDIRECT(CONCATENATE("'Gastos com Pessoal'!",$CF49)))
+SUM((AA$1&gt;='Gastos com Pessoal'!$E$113:$E$122)*(AA$1&lt;='Gastos com Pessoal'!$F$113:$F$122)*(IF('Gastos com Pessoal'!$AA$113:$AA$122&lt;=AA$1,1,0))*INDIRECT(CONCATENATE("'Gastos com Pessoal'!",$CG49)))</f>
        <v>0</v>
      </c>
      <c r="AB49" s="147">
        <f t="array" aca="1" ref="AB49" ca="1">SUM((AB$1&gt;='Gastos com Pessoal'!$E$7:$E$106)*(AB$1&lt;='Gastos com Pessoal'!$F$7:$F$106)*INDIRECT(CONCATENATE("'Encargos e Benefícios'!",$BV49)))
+SUM((AB$1&gt;='Gastos com Pessoal'!$E$113:$E$122)*(AB$1&lt;='Gastos com Pessoal'!$F$113:$F$122)*INDIRECT(CONCATENATE("'Encargos e Benefícios'!",$BW49)))
+SUM((AB$1&gt;='Gastos com Pessoal'!$E$7:$E$106)*(AB$1&lt;='Gastos com Pessoal'!$F$7:$F$106)*(IF('Gastos com Pessoal'!$G$7:$G$106&lt;=AB$1,1,0))*INDIRECT(CONCATENATE("'Gastos com Pessoal'!",$BX49)))
+SUM((AB$1&gt;='Gastos com Pessoal'!$E$113:$E$122)*(AB$1&lt;='Gastos com Pessoal'!$F$113:$F$122)*(IF('Gastos com Pessoal'!$G$113:$G$122&lt;=AB$1,1,0))*INDIRECT(CONCATENATE("'Gastos com Pessoal'!",$BY49)))
+SUM((AB$1&gt;='Gastos com Pessoal'!$E$7:$E$106)*(AB$1&lt;='Gastos com Pessoal'!$F$7:$F$106)*(IF('Gastos com Pessoal'!$L$7:$L$106&lt;=AB$1,1,0))*INDIRECT(CONCATENATE("'Gastos com Pessoal'!",$BZ49)))
+SUM((AB$1&gt;='Gastos com Pessoal'!$E$113:$E$122)*(AB$1&lt;='Gastos com Pessoal'!$F$113:$F$122)*(IF('Gastos com Pessoal'!$L$113:$L$122&lt;=AB$1,1,0))*INDIRECT(CONCATENATE("'Gastos com Pessoal'!",$CA49)))
+SUM((AB$1&gt;='Gastos com Pessoal'!$E$7:$E$106)*(AB$1&lt;='Gastos com Pessoal'!$F$7:$F$106)*(IF('Gastos com Pessoal'!$Q$7:$Q$106&lt;=AB$1,1,0))*INDIRECT(CONCATENATE("'Gastos com Pessoal'!",$CB49)))
+SUM((AB$1&gt;='Gastos com Pessoal'!$E$113:$E$122)*(AB$1&lt;='Gastos com Pessoal'!$F$113:$F$122)*(IF('Gastos com Pessoal'!$Q$113:$Q$122&lt;=AB$1,1,0))*INDIRECT(CONCATENATE("'Gastos com Pessoal'!",$CC49)))
+SUM((AB$1&gt;='Gastos com Pessoal'!$E$7:$E$106)*(AB$1&lt;='Gastos com Pessoal'!$F$7:$F$106)*(IF('Gastos com Pessoal'!$V$7:$V$106&lt;=AB$1,1,0))*INDIRECT(CONCATENATE("'Gastos com Pessoal'!",$CD49)))
+SUM((AB$1&gt;='Gastos com Pessoal'!$E$113:$E$122)*(AB$1&lt;='Gastos com Pessoal'!$F$113:$F$122)*(IF('Gastos com Pessoal'!$V$113:$V$122&lt;=AB$1,1,0))*INDIRECT(CONCATENATE("'Gastos com Pessoal'!",$CE49)))
+SUM((AB$1&gt;='Gastos com Pessoal'!$E$7:$E$106)*(AB$1&lt;='Gastos com Pessoal'!$F$7:$F$106)*(IF('Gastos com Pessoal'!$AA$7:$AA$106&lt;=AB$1,1,0))*INDIRECT(CONCATENATE("'Gastos com Pessoal'!",$CF49)))
+SUM((AB$1&gt;='Gastos com Pessoal'!$E$113:$E$122)*(AB$1&lt;='Gastos com Pessoal'!$F$113:$F$122)*(IF('Gastos com Pessoal'!$AA$113:$AA$122&lt;=AB$1,1,0))*INDIRECT(CONCATENATE("'Gastos com Pessoal'!",$CG49)))</f>
        <v>0</v>
      </c>
      <c r="AC49" s="147">
        <f t="array" aca="1" ref="AC49" ca="1">SUM((AC$1&gt;='Gastos com Pessoal'!$E$7:$E$106)*(AC$1&lt;='Gastos com Pessoal'!$F$7:$F$106)*INDIRECT(CONCATENATE("'Encargos e Benefícios'!",$BV49)))
+SUM((AC$1&gt;='Gastos com Pessoal'!$E$113:$E$122)*(AC$1&lt;='Gastos com Pessoal'!$F$113:$F$122)*INDIRECT(CONCATENATE("'Encargos e Benefícios'!",$BW49)))
+SUM((AC$1&gt;='Gastos com Pessoal'!$E$7:$E$106)*(AC$1&lt;='Gastos com Pessoal'!$F$7:$F$106)*(IF('Gastos com Pessoal'!$G$7:$G$106&lt;=AC$1,1,0))*INDIRECT(CONCATENATE("'Gastos com Pessoal'!",$BX49)))
+SUM((AC$1&gt;='Gastos com Pessoal'!$E$113:$E$122)*(AC$1&lt;='Gastos com Pessoal'!$F$113:$F$122)*(IF('Gastos com Pessoal'!$G$113:$G$122&lt;=AC$1,1,0))*INDIRECT(CONCATENATE("'Gastos com Pessoal'!",$BY49)))
+SUM((AC$1&gt;='Gastos com Pessoal'!$E$7:$E$106)*(AC$1&lt;='Gastos com Pessoal'!$F$7:$F$106)*(IF('Gastos com Pessoal'!$L$7:$L$106&lt;=AC$1,1,0))*INDIRECT(CONCATENATE("'Gastos com Pessoal'!",$BZ49)))
+SUM((AC$1&gt;='Gastos com Pessoal'!$E$113:$E$122)*(AC$1&lt;='Gastos com Pessoal'!$F$113:$F$122)*(IF('Gastos com Pessoal'!$L$113:$L$122&lt;=AC$1,1,0))*INDIRECT(CONCATENATE("'Gastos com Pessoal'!",$CA49)))
+SUM((AC$1&gt;='Gastos com Pessoal'!$E$7:$E$106)*(AC$1&lt;='Gastos com Pessoal'!$F$7:$F$106)*(IF('Gastos com Pessoal'!$Q$7:$Q$106&lt;=AC$1,1,0))*INDIRECT(CONCATENATE("'Gastos com Pessoal'!",$CB49)))
+SUM((AC$1&gt;='Gastos com Pessoal'!$E$113:$E$122)*(AC$1&lt;='Gastos com Pessoal'!$F$113:$F$122)*(IF('Gastos com Pessoal'!$Q$113:$Q$122&lt;=AC$1,1,0))*INDIRECT(CONCATENATE("'Gastos com Pessoal'!",$CC49)))
+SUM((AC$1&gt;='Gastos com Pessoal'!$E$7:$E$106)*(AC$1&lt;='Gastos com Pessoal'!$F$7:$F$106)*(IF('Gastos com Pessoal'!$V$7:$V$106&lt;=AC$1,1,0))*INDIRECT(CONCATENATE("'Gastos com Pessoal'!",$CD49)))
+SUM((AC$1&gt;='Gastos com Pessoal'!$E$113:$E$122)*(AC$1&lt;='Gastos com Pessoal'!$F$113:$F$122)*(IF('Gastos com Pessoal'!$V$113:$V$122&lt;=AC$1,1,0))*INDIRECT(CONCATENATE("'Gastos com Pessoal'!",$CE49)))
+SUM((AC$1&gt;='Gastos com Pessoal'!$E$7:$E$106)*(AC$1&lt;='Gastos com Pessoal'!$F$7:$F$106)*(IF('Gastos com Pessoal'!$AA$7:$AA$106&lt;=AC$1,1,0))*INDIRECT(CONCATENATE("'Gastos com Pessoal'!",$CF49)))
+SUM((AC$1&gt;='Gastos com Pessoal'!$E$113:$E$122)*(AC$1&lt;='Gastos com Pessoal'!$F$113:$F$122)*(IF('Gastos com Pessoal'!$AA$113:$AA$122&lt;=AC$1,1,0))*INDIRECT(CONCATENATE("'Gastos com Pessoal'!",$CG49)))</f>
        <v>0</v>
      </c>
      <c r="AD49" s="147">
        <f t="array" aca="1" ref="AD49" ca="1">SUM((AD$1&gt;='Gastos com Pessoal'!$E$7:$E$106)*(AD$1&lt;='Gastos com Pessoal'!$F$7:$F$106)*INDIRECT(CONCATENATE("'Encargos e Benefícios'!",$BV49)))
+SUM((AD$1&gt;='Gastos com Pessoal'!$E$113:$E$122)*(AD$1&lt;='Gastos com Pessoal'!$F$113:$F$122)*INDIRECT(CONCATENATE("'Encargos e Benefícios'!",$BW49)))
+SUM((AD$1&gt;='Gastos com Pessoal'!$E$7:$E$106)*(AD$1&lt;='Gastos com Pessoal'!$F$7:$F$106)*(IF('Gastos com Pessoal'!$G$7:$G$106&lt;=AD$1,1,0))*INDIRECT(CONCATENATE("'Gastos com Pessoal'!",$BX49)))
+SUM((AD$1&gt;='Gastos com Pessoal'!$E$113:$E$122)*(AD$1&lt;='Gastos com Pessoal'!$F$113:$F$122)*(IF('Gastos com Pessoal'!$G$113:$G$122&lt;=AD$1,1,0))*INDIRECT(CONCATENATE("'Gastos com Pessoal'!",$BY49)))
+SUM((AD$1&gt;='Gastos com Pessoal'!$E$7:$E$106)*(AD$1&lt;='Gastos com Pessoal'!$F$7:$F$106)*(IF('Gastos com Pessoal'!$L$7:$L$106&lt;=AD$1,1,0))*INDIRECT(CONCATENATE("'Gastos com Pessoal'!",$BZ49)))
+SUM((AD$1&gt;='Gastos com Pessoal'!$E$113:$E$122)*(AD$1&lt;='Gastos com Pessoal'!$F$113:$F$122)*(IF('Gastos com Pessoal'!$L$113:$L$122&lt;=AD$1,1,0))*INDIRECT(CONCATENATE("'Gastos com Pessoal'!",$CA49)))
+SUM((AD$1&gt;='Gastos com Pessoal'!$E$7:$E$106)*(AD$1&lt;='Gastos com Pessoal'!$F$7:$F$106)*(IF('Gastos com Pessoal'!$Q$7:$Q$106&lt;=AD$1,1,0))*INDIRECT(CONCATENATE("'Gastos com Pessoal'!",$CB49)))
+SUM((AD$1&gt;='Gastos com Pessoal'!$E$113:$E$122)*(AD$1&lt;='Gastos com Pessoal'!$F$113:$F$122)*(IF('Gastos com Pessoal'!$Q$113:$Q$122&lt;=AD$1,1,0))*INDIRECT(CONCATENATE("'Gastos com Pessoal'!",$CC49)))
+SUM((AD$1&gt;='Gastos com Pessoal'!$E$7:$E$106)*(AD$1&lt;='Gastos com Pessoal'!$F$7:$F$106)*(IF('Gastos com Pessoal'!$V$7:$V$106&lt;=AD$1,1,0))*INDIRECT(CONCATENATE("'Gastos com Pessoal'!",$CD49)))
+SUM((AD$1&gt;='Gastos com Pessoal'!$E$113:$E$122)*(AD$1&lt;='Gastos com Pessoal'!$F$113:$F$122)*(IF('Gastos com Pessoal'!$V$113:$V$122&lt;=AD$1,1,0))*INDIRECT(CONCATENATE("'Gastos com Pessoal'!",$CE49)))
+SUM((AD$1&gt;='Gastos com Pessoal'!$E$7:$E$106)*(AD$1&lt;='Gastos com Pessoal'!$F$7:$F$106)*(IF('Gastos com Pessoal'!$AA$7:$AA$106&lt;=AD$1,1,0))*INDIRECT(CONCATENATE("'Gastos com Pessoal'!",$CF49)))
+SUM((AD$1&gt;='Gastos com Pessoal'!$E$113:$E$122)*(AD$1&lt;='Gastos com Pessoal'!$F$113:$F$122)*(IF('Gastos com Pessoal'!$AA$113:$AA$122&lt;=AD$1,1,0))*INDIRECT(CONCATENATE("'Gastos com Pessoal'!",$CG49)))</f>
        <v>0</v>
      </c>
      <c r="AE49" s="147">
        <f t="array" aca="1" ref="AE49" ca="1">SUM((AE$1&gt;='Gastos com Pessoal'!$E$7:$E$106)*(AE$1&lt;='Gastos com Pessoal'!$F$7:$F$106)*INDIRECT(CONCATENATE("'Encargos e Benefícios'!",$BV49)))
+SUM((AE$1&gt;='Gastos com Pessoal'!$E$113:$E$122)*(AE$1&lt;='Gastos com Pessoal'!$F$113:$F$122)*INDIRECT(CONCATENATE("'Encargos e Benefícios'!",$BW49)))
+SUM((AE$1&gt;='Gastos com Pessoal'!$E$7:$E$106)*(AE$1&lt;='Gastos com Pessoal'!$F$7:$F$106)*(IF('Gastos com Pessoal'!$G$7:$G$106&lt;=AE$1,1,0))*INDIRECT(CONCATENATE("'Gastos com Pessoal'!",$BX49)))
+SUM((AE$1&gt;='Gastos com Pessoal'!$E$113:$E$122)*(AE$1&lt;='Gastos com Pessoal'!$F$113:$F$122)*(IF('Gastos com Pessoal'!$G$113:$G$122&lt;=AE$1,1,0))*INDIRECT(CONCATENATE("'Gastos com Pessoal'!",$BY49)))
+SUM((AE$1&gt;='Gastos com Pessoal'!$E$7:$E$106)*(AE$1&lt;='Gastos com Pessoal'!$F$7:$F$106)*(IF('Gastos com Pessoal'!$L$7:$L$106&lt;=AE$1,1,0))*INDIRECT(CONCATENATE("'Gastos com Pessoal'!",$BZ49)))
+SUM((AE$1&gt;='Gastos com Pessoal'!$E$113:$E$122)*(AE$1&lt;='Gastos com Pessoal'!$F$113:$F$122)*(IF('Gastos com Pessoal'!$L$113:$L$122&lt;=AE$1,1,0))*INDIRECT(CONCATENATE("'Gastos com Pessoal'!",$CA49)))
+SUM((AE$1&gt;='Gastos com Pessoal'!$E$7:$E$106)*(AE$1&lt;='Gastos com Pessoal'!$F$7:$F$106)*(IF('Gastos com Pessoal'!$Q$7:$Q$106&lt;=AE$1,1,0))*INDIRECT(CONCATENATE("'Gastos com Pessoal'!",$CB49)))
+SUM((AE$1&gt;='Gastos com Pessoal'!$E$113:$E$122)*(AE$1&lt;='Gastos com Pessoal'!$F$113:$F$122)*(IF('Gastos com Pessoal'!$Q$113:$Q$122&lt;=AE$1,1,0))*INDIRECT(CONCATENATE("'Gastos com Pessoal'!",$CC49)))
+SUM((AE$1&gt;='Gastos com Pessoal'!$E$7:$E$106)*(AE$1&lt;='Gastos com Pessoal'!$F$7:$F$106)*(IF('Gastos com Pessoal'!$V$7:$V$106&lt;=AE$1,1,0))*INDIRECT(CONCATENATE("'Gastos com Pessoal'!",$CD49)))
+SUM((AE$1&gt;='Gastos com Pessoal'!$E$113:$E$122)*(AE$1&lt;='Gastos com Pessoal'!$F$113:$F$122)*(IF('Gastos com Pessoal'!$V$113:$V$122&lt;=AE$1,1,0))*INDIRECT(CONCATENATE("'Gastos com Pessoal'!",$CE49)))
+SUM((AE$1&gt;='Gastos com Pessoal'!$E$7:$E$106)*(AE$1&lt;='Gastos com Pessoal'!$F$7:$F$106)*(IF('Gastos com Pessoal'!$AA$7:$AA$106&lt;=AE$1,1,0))*INDIRECT(CONCATENATE("'Gastos com Pessoal'!",$CF49)))
+SUM((AE$1&gt;='Gastos com Pessoal'!$E$113:$E$122)*(AE$1&lt;='Gastos com Pessoal'!$F$113:$F$122)*(IF('Gastos com Pessoal'!$AA$113:$AA$122&lt;=AE$1,1,0))*INDIRECT(CONCATENATE("'Gastos com Pessoal'!",$CG49)))</f>
        <v>0</v>
      </c>
      <c r="AF49" s="147">
        <f t="array" aca="1" ref="AF49" ca="1">SUM((AF$1&gt;='Gastos com Pessoal'!$E$7:$E$106)*(AF$1&lt;='Gastos com Pessoal'!$F$7:$F$106)*INDIRECT(CONCATENATE("'Encargos e Benefícios'!",$BV49)))
+SUM((AF$1&gt;='Gastos com Pessoal'!$E$113:$E$122)*(AF$1&lt;='Gastos com Pessoal'!$F$113:$F$122)*INDIRECT(CONCATENATE("'Encargos e Benefícios'!",$BW49)))
+SUM((AF$1&gt;='Gastos com Pessoal'!$E$7:$E$106)*(AF$1&lt;='Gastos com Pessoal'!$F$7:$F$106)*(IF('Gastos com Pessoal'!$G$7:$G$106&lt;=AF$1,1,0))*INDIRECT(CONCATENATE("'Gastos com Pessoal'!",$BX49)))
+SUM((AF$1&gt;='Gastos com Pessoal'!$E$113:$E$122)*(AF$1&lt;='Gastos com Pessoal'!$F$113:$F$122)*(IF('Gastos com Pessoal'!$G$113:$G$122&lt;=AF$1,1,0))*INDIRECT(CONCATENATE("'Gastos com Pessoal'!",$BY49)))
+SUM((AF$1&gt;='Gastos com Pessoal'!$E$7:$E$106)*(AF$1&lt;='Gastos com Pessoal'!$F$7:$F$106)*(IF('Gastos com Pessoal'!$L$7:$L$106&lt;=AF$1,1,0))*INDIRECT(CONCATENATE("'Gastos com Pessoal'!",$BZ49)))
+SUM((AF$1&gt;='Gastos com Pessoal'!$E$113:$E$122)*(AF$1&lt;='Gastos com Pessoal'!$F$113:$F$122)*(IF('Gastos com Pessoal'!$L$113:$L$122&lt;=AF$1,1,0))*INDIRECT(CONCATENATE("'Gastos com Pessoal'!",$CA49)))
+SUM((AF$1&gt;='Gastos com Pessoal'!$E$7:$E$106)*(AF$1&lt;='Gastos com Pessoal'!$F$7:$F$106)*(IF('Gastos com Pessoal'!$Q$7:$Q$106&lt;=AF$1,1,0))*INDIRECT(CONCATENATE("'Gastos com Pessoal'!",$CB49)))
+SUM((AF$1&gt;='Gastos com Pessoal'!$E$113:$E$122)*(AF$1&lt;='Gastos com Pessoal'!$F$113:$F$122)*(IF('Gastos com Pessoal'!$Q$113:$Q$122&lt;=AF$1,1,0))*INDIRECT(CONCATENATE("'Gastos com Pessoal'!",$CC49)))
+SUM((AF$1&gt;='Gastos com Pessoal'!$E$7:$E$106)*(AF$1&lt;='Gastos com Pessoal'!$F$7:$F$106)*(IF('Gastos com Pessoal'!$V$7:$V$106&lt;=AF$1,1,0))*INDIRECT(CONCATENATE("'Gastos com Pessoal'!",$CD49)))
+SUM((AF$1&gt;='Gastos com Pessoal'!$E$113:$E$122)*(AF$1&lt;='Gastos com Pessoal'!$F$113:$F$122)*(IF('Gastos com Pessoal'!$V$113:$V$122&lt;=AF$1,1,0))*INDIRECT(CONCATENATE("'Gastos com Pessoal'!",$CE49)))
+SUM((AF$1&gt;='Gastos com Pessoal'!$E$7:$E$106)*(AF$1&lt;='Gastos com Pessoal'!$F$7:$F$106)*(IF('Gastos com Pessoal'!$AA$7:$AA$106&lt;=AF$1,1,0))*INDIRECT(CONCATENATE("'Gastos com Pessoal'!",$CF49)))
+SUM((AF$1&gt;='Gastos com Pessoal'!$E$113:$E$122)*(AF$1&lt;='Gastos com Pessoal'!$F$113:$F$122)*(IF('Gastos com Pessoal'!$AA$113:$AA$122&lt;=AF$1,1,0))*INDIRECT(CONCATENATE("'Gastos com Pessoal'!",$CG49)))</f>
        <v>0</v>
      </c>
      <c r="AG49" s="147">
        <f t="array" aca="1" ref="AG49" ca="1">SUM((AG$1&gt;='Gastos com Pessoal'!$E$7:$E$106)*(AG$1&lt;='Gastos com Pessoal'!$F$7:$F$106)*INDIRECT(CONCATENATE("'Encargos e Benefícios'!",$BV49)))
+SUM((AG$1&gt;='Gastos com Pessoal'!$E$113:$E$122)*(AG$1&lt;='Gastos com Pessoal'!$F$113:$F$122)*INDIRECT(CONCATENATE("'Encargos e Benefícios'!",$BW49)))
+SUM((AG$1&gt;='Gastos com Pessoal'!$E$7:$E$106)*(AG$1&lt;='Gastos com Pessoal'!$F$7:$F$106)*(IF('Gastos com Pessoal'!$G$7:$G$106&lt;=AG$1,1,0))*INDIRECT(CONCATENATE("'Gastos com Pessoal'!",$BX49)))
+SUM((AG$1&gt;='Gastos com Pessoal'!$E$113:$E$122)*(AG$1&lt;='Gastos com Pessoal'!$F$113:$F$122)*(IF('Gastos com Pessoal'!$G$113:$G$122&lt;=AG$1,1,0))*INDIRECT(CONCATENATE("'Gastos com Pessoal'!",$BY49)))
+SUM((AG$1&gt;='Gastos com Pessoal'!$E$7:$E$106)*(AG$1&lt;='Gastos com Pessoal'!$F$7:$F$106)*(IF('Gastos com Pessoal'!$L$7:$L$106&lt;=AG$1,1,0))*INDIRECT(CONCATENATE("'Gastos com Pessoal'!",$BZ49)))
+SUM((AG$1&gt;='Gastos com Pessoal'!$E$113:$E$122)*(AG$1&lt;='Gastos com Pessoal'!$F$113:$F$122)*(IF('Gastos com Pessoal'!$L$113:$L$122&lt;=AG$1,1,0))*INDIRECT(CONCATENATE("'Gastos com Pessoal'!",$CA49)))
+SUM((AG$1&gt;='Gastos com Pessoal'!$E$7:$E$106)*(AG$1&lt;='Gastos com Pessoal'!$F$7:$F$106)*(IF('Gastos com Pessoal'!$Q$7:$Q$106&lt;=AG$1,1,0))*INDIRECT(CONCATENATE("'Gastos com Pessoal'!",$CB49)))
+SUM((AG$1&gt;='Gastos com Pessoal'!$E$113:$E$122)*(AG$1&lt;='Gastos com Pessoal'!$F$113:$F$122)*(IF('Gastos com Pessoal'!$Q$113:$Q$122&lt;=AG$1,1,0))*INDIRECT(CONCATENATE("'Gastos com Pessoal'!",$CC49)))
+SUM((AG$1&gt;='Gastos com Pessoal'!$E$7:$E$106)*(AG$1&lt;='Gastos com Pessoal'!$F$7:$F$106)*(IF('Gastos com Pessoal'!$V$7:$V$106&lt;=AG$1,1,0))*INDIRECT(CONCATENATE("'Gastos com Pessoal'!",$CD49)))
+SUM((AG$1&gt;='Gastos com Pessoal'!$E$113:$E$122)*(AG$1&lt;='Gastos com Pessoal'!$F$113:$F$122)*(IF('Gastos com Pessoal'!$V$113:$V$122&lt;=AG$1,1,0))*INDIRECT(CONCATENATE("'Gastos com Pessoal'!",$CE49)))
+SUM((AG$1&gt;='Gastos com Pessoal'!$E$7:$E$106)*(AG$1&lt;='Gastos com Pessoal'!$F$7:$F$106)*(IF('Gastos com Pessoal'!$AA$7:$AA$106&lt;=AG$1,1,0))*INDIRECT(CONCATENATE("'Gastos com Pessoal'!",$CF49)))
+SUM((AG$1&gt;='Gastos com Pessoal'!$E$113:$E$122)*(AG$1&lt;='Gastos com Pessoal'!$F$113:$F$122)*(IF('Gastos com Pessoal'!$AA$113:$AA$122&lt;=AG$1,1,0))*INDIRECT(CONCATENATE("'Gastos com Pessoal'!",$CG49)))</f>
        <v>0</v>
      </c>
      <c r="AH49" s="147">
        <f t="array" aca="1" ref="AH49" ca="1">SUM((AH$1&gt;='Gastos com Pessoal'!$E$7:$E$106)*(AH$1&lt;='Gastos com Pessoal'!$F$7:$F$106)*INDIRECT(CONCATENATE("'Encargos e Benefícios'!",$BV49)))
+SUM((AH$1&gt;='Gastos com Pessoal'!$E$113:$E$122)*(AH$1&lt;='Gastos com Pessoal'!$F$113:$F$122)*INDIRECT(CONCATENATE("'Encargos e Benefícios'!",$BW49)))
+SUM((AH$1&gt;='Gastos com Pessoal'!$E$7:$E$106)*(AH$1&lt;='Gastos com Pessoal'!$F$7:$F$106)*(IF('Gastos com Pessoal'!$G$7:$G$106&lt;=AH$1,1,0))*INDIRECT(CONCATENATE("'Gastos com Pessoal'!",$BX49)))
+SUM((AH$1&gt;='Gastos com Pessoal'!$E$113:$E$122)*(AH$1&lt;='Gastos com Pessoal'!$F$113:$F$122)*(IF('Gastos com Pessoal'!$G$113:$G$122&lt;=AH$1,1,0))*INDIRECT(CONCATENATE("'Gastos com Pessoal'!",$BY49)))
+SUM((AH$1&gt;='Gastos com Pessoal'!$E$7:$E$106)*(AH$1&lt;='Gastos com Pessoal'!$F$7:$F$106)*(IF('Gastos com Pessoal'!$L$7:$L$106&lt;=AH$1,1,0))*INDIRECT(CONCATENATE("'Gastos com Pessoal'!",$BZ49)))
+SUM((AH$1&gt;='Gastos com Pessoal'!$E$113:$E$122)*(AH$1&lt;='Gastos com Pessoal'!$F$113:$F$122)*(IF('Gastos com Pessoal'!$L$113:$L$122&lt;=AH$1,1,0))*INDIRECT(CONCATENATE("'Gastos com Pessoal'!",$CA49)))
+SUM((AH$1&gt;='Gastos com Pessoal'!$E$7:$E$106)*(AH$1&lt;='Gastos com Pessoal'!$F$7:$F$106)*(IF('Gastos com Pessoal'!$Q$7:$Q$106&lt;=AH$1,1,0))*INDIRECT(CONCATENATE("'Gastos com Pessoal'!",$CB49)))
+SUM((AH$1&gt;='Gastos com Pessoal'!$E$113:$E$122)*(AH$1&lt;='Gastos com Pessoal'!$F$113:$F$122)*(IF('Gastos com Pessoal'!$Q$113:$Q$122&lt;=AH$1,1,0))*INDIRECT(CONCATENATE("'Gastos com Pessoal'!",$CC49)))
+SUM((AH$1&gt;='Gastos com Pessoal'!$E$7:$E$106)*(AH$1&lt;='Gastos com Pessoal'!$F$7:$F$106)*(IF('Gastos com Pessoal'!$V$7:$V$106&lt;=AH$1,1,0))*INDIRECT(CONCATENATE("'Gastos com Pessoal'!",$CD49)))
+SUM((AH$1&gt;='Gastos com Pessoal'!$E$113:$E$122)*(AH$1&lt;='Gastos com Pessoal'!$F$113:$F$122)*(IF('Gastos com Pessoal'!$V$113:$V$122&lt;=AH$1,1,0))*INDIRECT(CONCATENATE("'Gastos com Pessoal'!",$CE49)))
+SUM((AH$1&gt;='Gastos com Pessoal'!$E$7:$E$106)*(AH$1&lt;='Gastos com Pessoal'!$F$7:$F$106)*(IF('Gastos com Pessoal'!$AA$7:$AA$106&lt;=AH$1,1,0))*INDIRECT(CONCATENATE("'Gastos com Pessoal'!",$CF49)))
+SUM((AH$1&gt;='Gastos com Pessoal'!$E$113:$E$122)*(AH$1&lt;='Gastos com Pessoal'!$F$113:$F$122)*(IF('Gastos com Pessoal'!$AA$113:$AA$122&lt;=AH$1,1,0))*INDIRECT(CONCATENATE("'Gastos com Pessoal'!",$CG49)))</f>
        <v>0</v>
      </c>
      <c r="AI49" s="147">
        <f t="array" aca="1" ref="AI49" ca="1">SUM((AI$1&gt;='Gastos com Pessoal'!$E$7:$E$106)*(AI$1&lt;='Gastos com Pessoal'!$F$7:$F$106)*INDIRECT(CONCATENATE("'Encargos e Benefícios'!",$BV49)))
+SUM((AI$1&gt;='Gastos com Pessoal'!$E$113:$E$122)*(AI$1&lt;='Gastos com Pessoal'!$F$113:$F$122)*INDIRECT(CONCATENATE("'Encargos e Benefícios'!",$BW49)))
+SUM((AI$1&gt;='Gastos com Pessoal'!$E$7:$E$106)*(AI$1&lt;='Gastos com Pessoal'!$F$7:$F$106)*(IF('Gastos com Pessoal'!$G$7:$G$106&lt;=AI$1,1,0))*INDIRECT(CONCATENATE("'Gastos com Pessoal'!",$BX49)))
+SUM((AI$1&gt;='Gastos com Pessoal'!$E$113:$E$122)*(AI$1&lt;='Gastos com Pessoal'!$F$113:$F$122)*(IF('Gastos com Pessoal'!$G$113:$G$122&lt;=AI$1,1,0))*INDIRECT(CONCATENATE("'Gastos com Pessoal'!",$BY49)))
+SUM((AI$1&gt;='Gastos com Pessoal'!$E$7:$E$106)*(AI$1&lt;='Gastos com Pessoal'!$F$7:$F$106)*(IF('Gastos com Pessoal'!$L$7:$L$106&lt;=AI$1,1,0))*INDIRECT(CONCATENATE("'Gastos com Pessoal'!",$BZ49)))
+SUM((AI$1&gt;='Gastos com Pessoal'!$E$113:$E$122)*(AI$1&lt;='Gastos com Pessoal'!$F$113:$F$122)*(IF('Gastos com Pessoal'!$L$113:$L$122&lt;=AI$1,1,0))*INDIRECT(CONCATENATE("'Gastos com Pessoal'!",$CA49)))
+SUM((AI$1&gt;='Gastos com Pessoal'!$E$7:$E$106)*(AI$1&lt;='Gastos com Pessoal'!$F$7:$F$106)*(IF('Gastos com Pessoal'!$Q$7:$Q$106&lt;=AI$1,1,0))*INDIRECT(CONCATENATE("'Gastos com Pessoal'!",$CB49)))
+SUM((AI$1&gt;='Gastos com Pessoal'!$E$113:$E$122)*(AI$1&lt;='Gastos com Pessoal'!$F$113:$F$122)*(IF('Gastos com Pessoal'!$Q$113:$Q$122&lt;=AI$1,1,0))*INDIRECT(CONCATENATE("'Gastos com Pessoal'!",$CC49)))
+SUM((AI$1&gt;='Gastos com Pessoal'!$E$7:$E$106)*(AI$1&lt;='Gastos com Pessoal'!$F$7:$F$106)*(IF('Gastos com Pessoal'!$V$7:$V$106&lt;=AI$1,1,0))*INDIRECT(CONCATENATE("'Gastos com Pessoal'!",$CD49)))
+SUM((AI$1&gt;='Gastos com Pessoal'!$E$113:$E$122)*(AI$1&lt;='Gastos com Pessoal'!$F$113:$F$122)*(IF('Gastos com Pessoal'!$V$113:$V$122&lt;=AI$1,1,0))*INDIRECT(CONCATENATE("'Gastos com Pessoal'!",$CE49)))
+SUM((AI$1&gt;='Gastos com Pessoal'!$E$7:$E$106)*(AI$1&lt;='Gastos com Pessoal'!$F$7:$F$106)*(IF('Gastos com Pessoal'!$AA$7:$AA$106&lt;=AI$1,1,0))*INDIRECT(CONCATENATE("'Gastos com Pessoal'!",$CF49)))
+SUM((AI$1&gt;='Gastos com Pessoal'!$E$113:$E$122)*(AI$1&lt;='Gastos com Pessoal'!$F$113:$F$122)*(IF('Gastos com Pessoal'!$AA$113:$AA$122&lt;=AI$1,1,0))*INDIRECT(CONCATENATE("'Gastos com Pessoal'!",$CG49)))</f>
        <v>0</v>
      </c>
      <c r="AJ49" s="147">
        <f t="array" aca="1" ref="AJ49" ca="1">SUM((AJ$1&gt;='Gastos com Pessoal'!$E$7:$E$106)*(AJ$1&lt;='Gastos com Pessoal'!$F$7:$F$106)*INDIRECT(CONCATENATE("'Encargos e Benefícios'!",$BV49)))
+SUM((AJ$1&gt;='Gastos com Pessoal'!$E$113:$E$122)*(AJ$1&lt;='Gastos com Pessoal'!$F$113:$F$122)*INDIRECT(CONCATENATE("'Encargos e Benefícios'!",$BW49)))
+SUM((AJ$1&gt;='Gastos com Pessoal'!$E$7:$E$106)*(AJ$1&lt;='Gastos com Pessoal'!$F$7:$F$106)*(IF('Gastos com Pessoal'!$G$7:$G$106&lt;=AJ$1,1,0))*INDIRECT(CONCATENATE("'Gastos com Pessoal'!",$BX49)))
+SUM((AJ$1&gt;='Gastos com Pessoal'!$E$113:$E$122)*(AJ$1&lt;='Gastos com Pessoal'!$F$113:$F$122)*(IF('Gastos com Pessoal'!$G$113:$G$122&lt;=AJ$1,1,0))*INDIRECT(CONCATENATE("'Gastos com Pessoal'!",$BY49)))
+SUM((AJ$1&gt;='Gastos com Pessoal'!$E$7:$E$106)*(AJ$1&lt;='Gastos com Pessoal'!$F$7:$F$106)*(IF('Gastos com Pessoal'!$L$7:$L$106&lt;=AJ$1,1,0))*INDIRECT(CONCATENATE("'Gastos com Pessoal'!",$BZ49)))
+SUM((AJ$1&gt;='Gastos com Pessoal'!$E$113:$E$122)*(AJ$1&lt;='Gastos com Pessoal'!$F$113:$F$122)*(IF('Gastos com Pessoal'!$L$113:$L$122&lt;=AJ$1,1,0))*INDIRECT(CONCATENATE("'Gastos com Pessoal'!",$CA49)))
+SUM((AJ$1&gt;='Gastos com Pessoal'!$E$7:$E$106)*(AJ$1&lt;='Gastos com Pessoal'!$F$7:$F$106)*(IF('Gastos com Pessoal'!$Q$7:$Q$106&lt;=AJ$1,1,0))*INDIRECT(CONCATENATE("'Gastos com Pessoal'!",$CB49)))
+SUM((AJ$1&gt;='Gastos com Pessoal'!$E$113:$E$122)*(AJ$1&lt;='Gastos com Pessoal'!$F$113:$F$122)*(IF('Gastos com Pessoal'!$Q$113:$Q$122&lt;=AJ$1,1,0))*INDIRECT(CONCATENATE("'Gastos com Pessoal'!",$CC49)))
+SUM((AJ$1&gt;='Gastos com Pessoal'!$E$7:$E$106)*(AJ$1&lt;='Gastos com Pessoal'!$F$7:$F$106)*(IF('Gastos com Pessoal'!$V$7:$V$106&lt;=AJ$1,1,0))*INDIRECT(CONCATENATE("'Gastos com Pessoal'!",$CD49)))
+SUM((AJ$1&gt;='Gastos com Pessoal'!$E$113:$E$122)*(AJ$1&lt;='Gastos com Pessoal'!$F$113:$F$122)*(IF('Gastos com Pessoal'!$V$113:$V$122&lt;=AJ$1,1,0))*INDIRECT(CONCATENATE("'Gastos com Pessoal'!",$CE49)))
+SUM((AJ$1&gt;='Gastos com Pessoal'!$E$7:$E$106)*(AJ$1&lt;='Gastos com Pessoal'!$F$7:$F$106)*(IF('Gastos com Pessoal'!$AA$7:$AA$106&lt;=AJ$1,1,0))*INDIRECT(CONCATENATE("'Gastos com Pessoal'!",$CF49)))
+SUM((AJ$1&gt;='Gastos com Pessoal'!$E$113:$E$122)*(AJ$1&lt;='Gastos com Pessoal'!$F$113:$F$122)*(IF('Gastos com Pessoal'!$AA$113:$AA$122&lt;=AJ$1,1,0))*INDIRECT(CONCATENATE("'Gastos com Pessoal'!",$CG49)))</f>
        <v>0</v>
      </c>
      <c r="AK49" s="147">
        <f t="array" aca="1" ref="AK49" ca="1">SUM((AK$1&gt;='Gastos com Pessoal'!$E$7:$E$106)*(AK$1&lt;='Gastos com Pessoal'!$F$7:$F$106)*INDIRECT(CONCATENATE("'Encargos e Benefícios'!",$BV49)))
+SUM((AK$1&gt;='Gastos com Pessoal'!$E$113:$E$122)*(AK$1&lt;='Gastos com Pessoal'!$F$113:$F$122)*INDIRECT(CONCATENATE("'Encargos e Benefícios'!",$BW49)))
+SUM((AK$1&gt;='Gastos com Pessoal'!$E$7:$E$106)*(AK$1&lt;='Gastos com Pessoal'!$F$7:$F$106)*(IF('Gastos com Pessoal'!$G$7:$G$106&lt;=AK$1,1,0))*INDIRECT(CONCATENATE("'Gastos com Pessoal'!",$BX49)))
+SUM((AK$1&gt;='Gastos com Pessoal'!$E$113:$E$122)*(AK$1&lt;='Gastos com Pessoal'!$F$113:$F$122)*(IF('Gastos com Pessoal'!$G$113:$G$122&lt;=AK$1,1,0))*INDIRECT(CONCATENATE("'Gastos com Pessoal'!",$BY49)))
+SUM((AK$1&gt;='Gastos com Pessoal'!$E$7:$E$106)*(AK$1&lt;='Gastos com Pessoal'!$F$7:$F$106)*(IF('Gastos com Pessoal'!$L$7:$L$106&lt;=AK$1,1,0))*INDIRECT(CONCATENATE("'Gastos com Pessoal'!",$BZ49)))
+SUM((AK$1&gt;='Gastos com Pessoal'!$E$113:$E$122)*(AK$1&lt;='Gastos com Pessoal'!$F$113:$F$122)*(IF('Gastos com Pessoal'!$L$113:$L$122&lt;=AK$1,1,0))*INDIRECT(CONCATENATE("'Gastos com Pessoal'!",$CA49)))
+SUM((AK$1&gt;='Gastos com Pessoal'!$E$7:$E$106)*(AK$1&lt;='Gastos com Pessoal'!$F$7:$F$106)*(IF('Gastos com Pessoal'!$Q$7:$Q$106&lt;=AK$1,1,0))*INDIRECT(CONCATENATE("'Gastos com Pessoal'!",$CB49)))
+SUM((AK$1&gt;='Gastos com Pessoal'!$E$113:$E$122)*(AK$1&lt;='Gastos com Pessoal'!$F$113:$F$122)*(IF('Gastos com Pessoal'!$Q$113:$Q$122&lt;=AK$1,1,0))*INDIRECT(CONCATENATE("'Gastos com Pessoal'!",$CC49)))
+SUM((AK$1&gt;='Gastos com Pessoal'!$E$7:$E$106)*(AK$1&lt;='Gastos com Pessoal'!$F$7:$F$106)*(IF('Gastos com Pessoal'!$V$7:$V$106&lt;=AK$1,1,0))*INDIRECT(CONCATENATE("'Gastos com Pessoal'!",$CD49)))
+SUM((AK$1&gt;='Gastos com Pessoal'!$E$113:$E$122)*(AK$1&lt;='Gastos com Pessoal'!$F$113:$F$122)*(IF('Gastos com Pessoal'!$V$113:$V$122&lt;=AK$1,1,0))*INDIRECT(CONCATENATE("'Gastos com Pessoal'!",$CE49)))
+SUM((AK$1&gt;='Gastos com Pessoal'!$E$7:$E$106)*(AK$1&lt;='Gastos com Pessoal'!$F$7:$F$106)*(IF('Gastos com Pessoal'!$AA$7:$AA$106&lt;=AK$1,1,0))*INDIRECT(CONCATENATE("'Gastos com Pessoal'!",$CF49)))
+SUM((AK$1&gt;='Gastos com Pessoal'!$E$113:$E$122)*(AK$1&lt;='Gastos com Pessoal'!$F$113:$F$122)*(IF('Gastos com Pessoal'!$AA$113:$AA$122&lt;=AK$1,1,0))*INDIRECT(CONCATENATE("'Gastos com Pessoal'!",$CG49)))</f>
        <v>0</v>
      </c>
      <c r="AL49" s="147">
        <f t="array" aca="1" ref="AL49" ca="1">SUM((AL$1&gt;='Gastos com Pessoal'!$E$7:$E$106)*(AL$1&lt;='Gastos com Pessoal'!$F$7:$F$106)*INDIRECT(CONCATENATE("'Encargos e Benefícios'!",$BV49)))
+SUM((AL$1&gt;='Gastos com Pessoal'!$E$113:$E$122)*(AL$1&lt;='Gastos com Pessoal'!$F$113:$F$122)*INDIRECT(CONCATENATE("'Encargos e Benefícios'!",$BW49)))
+SUM((AL$1&gt;='Gastos com Pessoal'!$E$7:$E$106)*(AL$1&lt;='Gastos com Pessoal'!$F$7:$F$106)*(IF('Gastos com Pessoal'!$G$7:$G$106&lt;=AL$1,1,0))*INDIRECT(CONCATENATE("'Gastos com Pessoal'!",$BX49)))
+SUM((AL$1&gt;='Gastos com Pessoal'!$E$113:$E$122)*(AL$1&lt;='Gastos com Pessoal'!$F$113:$F$122)*(IF('Gastos com Pessoal'!$G$113:$G$122&lt;=AL$1,1,0))*INDIRECT(CONCATENATE("'Gastos com Pessoal'!",$BY49)))
+SUM((AL$1&gt;='Gastos com Pessoal'!$E$7:$E$106)*(AL$1&lt;='Gastos com Pessoal'!$F$7:$F$106)*(IF('Gastos com Pessoal'!$L$7:$L$106&lt;=AL$1,1,0))*INDIRECT(CONCATENATE("'Gastos com Pessoal'!",$BZ49)))
+SUM((AL$1&gt;='Gastos com Pessoal'!$E$113:$E$122)*(AL$1&lt;='Gastos com Pessoal'!$F$113:$F$122)*(IF('Gastos com Pessoal'!$L$113:$L$122&lt;=AL$1,1,0))*INDIRECT(CONCATENATE("'Gastos com Pessoal'!",$CA49)))
+SUM((AL$1&gt;='Gastos com Pessoal'!$E$7:$E$106)*(AL$1&lt;='Gastos com Pessoal'!$F$7:$F$106)*(IF('Gastos com Pessoal'!$Q$7:$Q$106&lt;=AL$1,1,0))*INDIRECT(CONCATENATE("'Gastos com Pessoal'!",$CB49)))
+SUM((AL$1&gt;='Gastos com Pessoal'!$E$113:$E$122)*(AL$1&lt;='Gastos com Pessoal'!$F$113:$F$122)*(IF('Gastos com Pessoal'!$Q$113:$Q$122&lt;=AL$1,1,0))*INDIRECT(CONCATENATE("'Gastos com Pessoal'!",$CC49)))
+SUM((AL$1&gt;='Gastos com Pessoal'!$E$7:$E$106)*(AL$1&lt;='Gastos com Pessoal'!$F$7:$F$106)*(IF('Gastos com Pessoal'!$V$7:$V$106&lt;=AL$1,1,0))*INDIRECT(CONCATENATE("'Gastos com Pessoal'!",$CD49)))
+SUM((AL$1&gt;='Gastos com Pessoal'!$E$113:$E$122)*(AL$1&lt;='Gastos com Pessoal'!$F$113:$F$122)*(IF('Gastos com Pessoal'!$V$113:$V$122&lt;=AL$1,1,0))*INDIRECT(CONCATENATE("'Gastos com Pessoal'!",$CE49)))
+SUM((AL$1&gt;='Gastos com Pessoal'!$E$7:$E$106)*(AL$1&lt;='Gastos com Pessoal'!$F$7:$F$106)*(IF('Gastos com Pessoal'!$AA$7:$AA$106&lt;=AL$1,1,0))*INDIRECT(CONCATENATE("'Gastos com Pessoal'!",$CF49)))
+SUM((AL$1&gt;='Gastos com Pessoal'!$E$113:$E$122)*(AL$1&lt;='Gastos com Pessoal'!$F$113:$F$122)*(IF('Gastos com Pessoal'!$AA$113:$AA$122&lt;=AL$1,1,0))*INDIRECT(CONCATENATE("'Gastos com Pessoal'!",$CG49)))</f>
        <v>0</v>
      </c>
      <c r="AM49" s="147">
        <f t="array" aca="1" ref="AM49" ca="1">SUM((AM$1&gt;='Gastos com Pessoal'!$E$7:$E$106)*(AM$1&lt;='Gastos com Pessoal'!$F$7:$F$106)*INDIRECT(CONCATENATE("'Encargos e Benefícios'!",$BV49)))
+SUM((AM$1&gt;='Gastos com Pessoal'!$E$113:$E$122)*(AM$1&lt;='Gastos com Pessoal'!$F$113:$F$122)*INDIRECT(CONCATENATE("'Encargos e Benefícios'!",$BW49)))
+SUM((AM$1&gt;='Gastos com Pessoal'!$E$7:$E$106)*(AM$1&lt;='Gastos com Pessoal'!$F$7:$F$106)*(IF('Gastos com Pessoal'!$G$7:$G$106&lt;=AM$1,1,0))*INDIRECT(CONCATENATE("'Gastos com Pessoal'!",$BX49)))
+SUM((AM$1&gt;='Gastos com Pessoal'!$E$113:$E$122)*(AM$1&lt;='Gastos com Pessoal'!$F$113:$F$122)*(IF('Gastos com Pessoal'!$G$113:$G$122&lt;=AM$1,1,0))*INDIRECT(CONCATENATE("'Gastos com Pessoal'!",$BY49)))
+SUM((AM$1&gt;='Gastos com Pessoal'!$E$7:$E$106)*(AM$1&lt;='Gastos com Pessoal'!$F$7:$F$106)*(IF('Gastos com Pessoal'!$L$7:$L$106&lt;=AM$1,1,0))*INDIRECT(CONCATENATE("'Gastos com Pessoal'!",$BZ49)))
+SUM((AM$1&gt;='Gastos com Pessoal'!$E$113:$E$122)*(AM$1&lt;='Gastos com Pessoal'!$F$113:$F$122)*(IF('Gastos com Pessoal'!$L$113:$L$122&lt;=AM$1,1,0))*INDIRECT(CONCATENATE("'Gastos com Pessoal'!",$CA49)))
+SUM((AM$1&gt;='Gastos com Pessoal'!$E$7:$E$106)*(AM$1&lt;='Gastos com Pessoal'!$F$7:$F$106)*(IF('Gastos com Pessoal'!$Q$7:$Q$106&lt;=AM$1,1,0))*INDIRECT(CONCATENATE("'Gastos com Pessoal'!",$CB49)))
+SUM((AM$1&gt;='Gastos com Pessoal'!$E$113:$E$122)*(AM$1&lt;='Gastos com Pessoal'!$F$113:$F$122)*(IF('Gastos com Pessoal'!$Q$113:$Q$122&lt;=AM$1,1,0))*INDIRECT(CONCATENATE("'Gastos com Pessoal'!",$CC49)))
+SUM((AM$1&gt;='Gastos com Pessoal'!$E$7:$E$106)*(AM$1&lt;='Gastos com Pessoal'!$F$7:$F$106)*(IF('Gastos com Pessoal'!$V$7:$V$106&lt;=AM$1,1,0))*INDIRECT(CONCATENATE("'Gastos com Pessoal'!",$CD49)))
+SUM((AM$1&gt;='Gastos com Pessoal'!$E$113:$E$122)*(AM$1&lt;='Gastos com Pessoal'!$F$113:$F$122)*(IF('Gastos com Pessoal'!$V$113:$V$122&lt;=AM$1,1,0))*INDIRECT(CONCATENATE("'Gastos com Pessoal'!",$CE49)))
+SUM((AM$1&gt;='Gastos com Pessoal'!$E$7:$E$106)*(AM$1&lt;='Gastos com Pessoal'!$F$7:$F$106)*(IF('Gastos com Pessoal'!$AA$7:$AA$106&lt;=AM$1,1,0))*INDIRECT(CONCATENATE("'Gastos com Pessoal'!",$CF49)))
+SUM((AM$1&gt;='Gastos com Pessoal'!$E$113:$E$122)*(AM$1&lt;='Gastos com Pessoal'!$F$113:$F$122)*(IF('Gastos com Pessoal'!$AA$113:$AA$122&lt;=AM$1,1,0))*INDIRECT(CONCATENATE("'Gastos com Pessoal'!",$CG49)))</f>
        <v>0</v>
      </c>
      <c r="AN49" s="147">
        <f t="array" aca="1" ref="AN49" ca="1">SUM((AN$1&gt;='Gastos com Pessoal'!$E$7:$E$106)*(AN$1&lt;='Gastos com Pessoal'!$F$7:$F$106)*INDIRECT(CONCATENATE("'Encargos e Benefícios'!",$BV49)))
+SUM((AN$1&gt;='Gastos com Pessoal'!$E$113:$E$122)*(AN$1&lt;='Gastos com Pessoal'!$F$113:$F$122)*INDIRECT(CONCATENATE("'Encargos e Benefícios'!",$BW49)))
+SUM((AN$1&gt;='Gastos com Pessoal'!$E$7:$E$106)*(AN$1&lt;='Gastos com Pessoal'!$F$7:$F$106)*(IF('Gastos com Pessoal'!$G$7:$G$106&lt;=AN$1,1,0))*INDIRECT(CONCATENATE("'Gastos com Pessoal'!",$BX49)))
+SUM((AN$1&gt;='Gastos com Pessoal'!$E$113:$E$122)*(AN$1&lt;='Gastos com Pessoal'!$F$113:$F$122)*(IF('Gastos com Pessoal'!$G$113:$G$122&lt;=AN$1,1,0))*INDIRECT(CONCATENATE("'Gastos com Pessoal'!",$BY49)))
+SUM((AN$1&gt;='Gastos com Pessoal'!$E$7:$E$106)*(AN$1&lt;='Gastos com Pessoal'!$F$7:$F$106)*(IF('Gastos com Pessoal'!$L$7:$L$106&lt;=AN$1,1,0))*INDIRECT(CONCATENATE("'Gastos com Pessoal'!",$BZ49)))
+SUM((AN$1&gt;='Gastos com Pessoal'!$E$113:$E$122)*(AN$1&lt;='Gastos com Pessoal'!$F$113:$F$122)*(IF('Gastos com Pessoal'!$L$113:$L$122&lt;=AN$1,1,0))*INDIRECT(CONCATENATE("'Gastos com Pessoal'!",$CA49)))
+SUM((AN$1&gt;='Gastos com Pessoal'!$E$7:$E$106)*(AN$1&lt;='Gastos com Pessoal'!$F$7:$F$106)*(IF('Gastos com Pessoal'!$Q$7:$Q$106&lt;=AN$1,1,0))*INDIRECT(CONCATENATE("'Gastos com Pessoal'!",$CB49)))
+SUM((AN$1&gt;='Gastos com Pessoal'!$E$113:$E$122)*(AN$1&lt;='Gastos com Pessoal'!$F$113:$F$122)*(IF('Gastos com Pessoal'!$Q$113:$Q$122&lt;=AN$1,1,0))*INDIRECT(CONCATENATE("'Gastos com Pessoal'!",$CC49)))
+SUM((AN$1&gt;='Gastos com Pessoal'!$E$7:$E$106)*(AN$1&lt;='Gastos com Pessoal'!$F$7:$F$106)*(IF('Gastos com Pessoal'!$V$7:$V$106&lt;=AN$1,1,0))*INDIRECT(CONCATENATE("'Gastos com Pessoal'!",$CD49)))
+SUM((AN$1&gt;='Gastos com Pessoal'!$E$113:$E$122)*(AN$1&lt;='Gastos com Pessoal'!$F$113:$F$122)*(IF('Gastos com Pessoal'!$V$113:$V$122&lt;=AN$1,1,0))*INDIRECT(CONCATENATE("'Gastos com Pessoal'!",$CE49)))
+SUM((AN$1&gt;='Gastos com Pessoal'!$E$7:$E$106)*(AN$1&lt;='Gastos com Pessoal'!$F$7:$F$106)*(IF('Gastos com Pessoal'!$AA$7:$AA$106&lt;=AN$1,1,0))*INDIRECT(CONCATENATE("'Gastos com Pessoal'!",$CF49)))
+SUM((AN$1&gt;='Gastos com Pessoal'!$E$113:$E$122)*(AN$1&lt;='Gastos com Pessoal'!$F$113:$F$122)*(IF('Gastos com Pessoal'!$AA$113:$AA$122&lt;=AN$1,1,0))*INDIRECT(CONCATENATE("'Gastos com Pessoal'!",$CG49)))</f>
        <v>0</v>
      </c>
      <c r="AO49" s="147">
        <f t="array" aca="1" ref="AO49" ca="1">SUM((AO$1&gt;='Gastos com Pessoal'!$E$7:$E$106)*(AO$1&lt;='Gastos com Pessoal'!$F$7:$F$106)*INDIRECT(CONCATENATE("'Encargos e Benefícios'!",$BV49)))
+SUM((AO$1&gt;='Gastos com Pessoal'!$E$113:$E$122)*(AO$1&lt;='Gastos com Pessoal'!$F$113:$F$122)*INDIRECT(CONCATENATE("'Encargos e Benefícios'!",$BW49)))
+SUM((AO$1&gt;='Gastos com Pessoal'!$E$7:$E$106)*(AO$1&lt;='Gastos com Pessoal'!$F$7:$F$106)*(IF('Gastos com Pessoal'!$G$7:$G$106&lt;=AO$1,1,0))*INDIRECT(CONCATENATE("'Gastos com Pessoal'!",$BX49)))
+SUM((AO$1&gt;='Gastos com Pessoal'!$E$113:$E$122)*(AO$1&lt;='Gastos com Pessoal'!$F$113:$F$122)*(IF('Gastos com Pessoal'!$G$113:$G$122&lt;=AO$1,1,0))*INDIRECT(CONCATENATE("'Gastos com Pessoal'!",$BY49)))
+SUM((AO$1&gt;='Gastos com Pessoal'!$E$7:$E$106)*(AO$1&lt;='Gastos com Pessoal'!$F$7:$F$106)*(IF('Gastos com Pessoal'!$L$7:$L$106&lt;=AO$1,1,0))*INDIRECT(CONCATENATE("'Gastos com Pessoal'!",$BZ49)))
+SUM((AO$1&gt;='Gastos com Pessoal'!$E$113:$E$122)*(AO$1&lt;='Gastos com Pessoal'!$F$113:$F$122)*(IF('Gastos com Pessoal'!$L$113:$L$122&lt;=AO$1,1,0))*INDIRECT(CONCATENATE("'Gastos com Pessoal'!",$CA49)))
+SUM((AO$1&gt;='Gastos com Pessoal'!$E$7:$E$106)*(AO$1&lt;='Gastos com Pessoal'!$F$7:$F$106)*(IF('Gastos com Pessoal'!$Q$7:$Q$106&lt;=AO$1,1,0))*INDIRECT(CONCATENATE("'Gastos com Pessoal'!",$CB49)))
+SUM((AO$1&gt;='Gastos com Pessoal'!$E$113:$E$122)*(AO$1&lt;='Gastos com Pessoal'!$F$113:$F$122)*(IF('Gastos com Pessoal'!$Q$113:$Q$122&lt;=AO$1,1,0))*INDIRECT(CONCATENATE("'Gastos com Pessoal'!",$CC49)))
+SUM((AO$1&gt;='Gastos com Pessoal'!$E$7:$E$106)*(AO$1&lt;='Gastos com Pessoal'!$F$7:$F$106)*(IF('Gastos com Pessoal'!$V$7:$V$106&lt;=AO$1,1,0))*INDIRECT(CONCATENATE("'Gastos com Pessoal'!",$CD49)))
+SUM((AO$1&gt;='Gastos com Pessoal'!$E$113:$E$122)*(AO$1&lt;='Gastos com Pessoal'!$F$113:$F$122)*(IF('Gastos com Pessoal'!$V$113:$V$122&lt;=AO$1,1,0))*INDIRECT(CONCATENATE("'Gastos com Pessoal'!",$CE49)))
+SUM((AO$1&gt;='Gastos com Pessoal'!$E$7:$E$106)*(AO$1&lt;='Gastos com Pessoal'!$F$7:$F$106)*(IF('Gastos com Pessoal'!$AA$7:$AA$106&lt;=AO$1,1,0))*INDIRECT(CONCATENATE("'Gastos com Pessoal'!",$CF49)))
+SUM((AO$1&gt;='Gastos com Pessoal'!$E$113:$E$122)*(AO$1&lt;='Gastos com Pessoal'!$F$113:$F$122)*(IF('Gastos com Pessoal'!$AA$113:$AA$122&lt;=AO$1,1,0))*INDIRECT(CONCATENATE("'Gastos com Pessoal'!",$CG49)))</f>
        <v>0</v>
      </c>
      <c r="AP49" s="147">
        <f t="array" aca="1" ref="AP49" ca="1">SUM((AP$1&gt;='Gastos com Pessoal'!$E$7:$E$106)*(AP$1&lt;='Gastos com Pessoal'!$F$7:$F$106)*INDIRECT(CONCATENATE("'Encargos e Benefícios'!",$BV49)))
+SUM((AP$1&gt;='Gastos com Pessoal'!$E$113:$E$122)*(AP$1&lt;='Gastos com Pessoal'!$F$113:$F$122)*INDIRECT(CONCATENATE("'Encargos e Benefícios'!",$BW49)))
+SUM((AP$1&gt;='Gastos com Pessoal'!$E$7:$E$106)*(AP$1&lt;='Gastos com Pessoal'!$F$7:$F$106)*(IF('Gastos com Pessoal'!$G$7:$G$106&lt;=AP$1,1,0))*INDIRECT(CONCATENATE("'Gastos com Pessoal'!",$BX49)))
+SUM((AP$1&gt;='Gastos com Pessoal'!$E$113:$E$122)*(AP$1&lt;='Gastos com Pessoal'!$F$113:$F$122)*(IF('Gastos com Pessoal'!$G$113:$G$122&lt;=AP$1,1,0))*INDIRECT(CONCATENATE("'Gastos com Pessoal'!",$BY49)))
+SUM((AP$1&gt;='Gastos com Pessoal'!$E$7:$E$106)*(AP$1&lt;='Gastos com Pessoal'!$F$7:$F$106)*(IF('Gastos com Pessoal'!$L$7:$L$106&lt;=AP$1,1,0))*INDIRECT(CONCATENATE("'Gastos com Pessoal'!",$BZ49)))
+SUM((AP$1&gt;='Gastos com Pessoal'!$E$113:$E$122)*(AP$1&lt;='Gastos com Pessoal'!$F$113:$F$122)*(IF('Gastos com Pessoal'!$L$113:$L$122&lt;=AP$1,1,0))*INDIRECT(CONCATENATE("'Gastos com Pessoal'!",$CA49)))
+SUM((AP$1&gt;='Gastos com Pessoal'!$E$7:$E$106)*(AP$1&lt;='Gastos com Pessoal'!$F$7:$F$106)*(IF('Gastos com Pessoal'!$Q$7:$Q$106&lt;=AP$1,1,0))*INDIRECT(CONCATENATE("'Gastos com Pessoal'!",$CB49)))
+SUM((AP$1&gt;='Gastos com Pessoal'!$E$113:$E$122)*(AP$1&lt;='Gastos com Pessoal'!$F$113:$F$122)*(IF('Gastos com Pessoal'!$Q$113:$Q$122&lt;=AP$1,1,0))*INDIRECT(CONCATENATE("'Gastos com Pessoal'!",$CC49)))
+SUM((AP$1&gt;='Gastos com Pessoal'!$E$7:$E$106)*(AP$1&lt;='Gastos com Pessoal'!$F$7:$F$106)*(IF('Gastos com Pessoal'!$V$7:$V$106&lt;=AP$1,1,0))*INDIRECT(CONCATENATE("'Gastos com Pessoal'!",$CD49)))
+SUM((AP$1&gt;='Gastos com Pessoal'!$E$113:$E$122)*(AP$1&lt;='Gastos com Pessoal'!$F$113:$F$122)*(IF('Gastos com Pessoal'!$V$113:$V$122&lt;=AP$1,1,0))*INDIRECT(CONCATENATE("'Gastos com Pessoal'!",$CE49)))
+SUM((AP$1&gt;='Gastos com Pessoal'!$E$7:$E$106)*(AP$1&lt;='Gastos com Pessoal'!$F$7:$F$106)*(IF('Gastos com Pessoal'!$AA$7:$AA$106&lt;=AP$1,1,0))*INDIRECT(CONCATENATE("'Gastos com Pessoal'!",$CF49)))
+SUM((AP$1&gt;='Gastos com Pessoal'!$E$113:$E$122)*(AP$1&lt;='Gastos com Pessoal'!$F$113:$F$122)*(IF('Gastos com Pessoal'!$AA$113:$AA$122&lt;=AP$1,1,0))*INDIRECT(CONCATENATE("'Gastos com Pessoal'!",$CG49)))</f>
        <v>0</v>
      </c>
      <c r="AQ49" s="147">
        <f t="array" aca="1" ref="AQ49" ca="1">SUM((AQ$1&gt;='Gastos com Pessoal'!$E$7:$E$106)*(AQ$1&lt;='Gastos com Pessoal'!$F$7:$F$106)*INDIRECT(CONCATENATE("'Encargos e Benefícios'!",$BV49)))
+SUM((AQ$1&gt;='Gastos com Pessoal'!$E$113:$E$122)*(AQ$1&lt;='Gastos com Pessoal'!$F$113:$F$122)*INDIRECT(CONCATENATE("'Encargos e Benefícios'!",$BW49)))
+SUM((AQ$1&gt;='Gastos com Pessoal'!$E$7:$E$106)*(AQ$1&lt;='Gastos com Pessoal'!$F$7:$F$106)*(IF('Gastos com Pessoal'!$G$7:$G$106&lt;=AQ$1,1,0))*INDIRECT(CONCATENATE("'Gastos com Pessoal'!",$BX49)))
+SUM((AQ$1&gt;='Gastos com Pessoal'!$E$113:$E$122)*(AQ$1&lt;='Gastos com Pessoal'!$F$113:$F$122)*(IF('Gastos com Pessoal'!$G$113:$G$122&lt;=AQ$1,1,0))*INDIRECT(CONCATENATE("'Gastos com Pessoal'!",$BY49)))
+SUM((AQ$1&gt;='Gastos com Pessoal'!$E$7:$E$106)*(AQ$1&lt;='Gastos com Pessoal'!$F$7:$F$106)*(IF('Gastos com Pessoal'!$L$7:$L$106&lt;=AQ$1,1,0))*INDIRECT(CONCATENATE("'Gastos com Pessoal'!",$BZ49)))
+SUM((AQ$1&gt;='Gastos com Pessoal'!$E$113:$E$122)*(AQ$1&lt;='Gastos com Pessoal'!$F$113:$F$122)*(IF('Gastos com Pessoal'!$L$113:$L$122&lt;=AQ$1,1,0))*INDIRECT(CONCATENATE("'Gastos com Pessoal'!",$CA49)))
+SUM((AQ$1&gt;='Gastos com Pessoal'!$E$7:$E$106)*(AQ$1&lt;='Gastos com Pessoal'!$F$7:$F$106)*(IF('Gastos com Pessoal'!$Q$7:$Q$106&lt;=AQ$1,1,0))*INDIRECT(CONCATENATE("'Gastos com Pessoal'!",$CB49)))
+SUM((AQ$1&gt;='Gastos com Pessoal'!$E$113:$E$122)*(AQ$1&lt;='Gastos com Pessoal'!$F$113:$F$122)*(IF('Gastos com Pessoal'!$Q$113:$Q$122&lt;=AQ$1,1,0))*INDIRECT(CONCATENATE("'Gastos com Pessoal'!",$CC49)))
+SUM((AQ$1&gt;='Gastos com Pessoal'!$E$7:$E$106)*(AQ$1&lt;='Gastos com Pessoal'!$F$7:$F$106)*(IF('Gastos com Pessoal'!$V$7:$V$106&lt;=AQ$1,1,0))*INDIRECT(CONCATENATE("'Gastos com Pessoal'!",$CD49)))
+SUM((AQ$1&gt;='Gastos com Pessoal'!$E$113:$E$122)*(AQ$1&lt;='Gastos com Pessoal'!$F$113:$F$122)*(IF('Gastos com Pessoal'!$V$113:$V$122&lt;=AQ$1,1,0))*INDIRECT(CONCATENATE("'Gastos com Pessoal'!",$CE49)))
+SUM((AQ$1&gt;='Gastos com Pessoal'!$E$7:$E$106)*(AQ$1&lt;='Gastos com Pessoal'!$F$7:$F$106)*(IF('Gastos com Pessoal'!$AA$7:$AA$106&lt;=AQ$1,1,0))*INDIRECT(CONCATENATE("'Gastos com Pessoal'!",$CF49)))
+SUM((AQ$1&gt;='Gastos com Pessoal'!$E$113:$E$122)*(AQ$1&lt;='Gastos com Pessoal'!$F$113:$F$122)*(IF('Gastos com Pessoal'!$AA$113:$AA$122&lt;=AQ$1,1,0))*INDIRECT(CONCATENATE("'Gastos com Pessoal'!",$CG49)))</f>
        <v>0</v>
      </c>
      <c r="AR49" s="147">
        <f t="array" aca="1" ref="AR49" ca="1">SUM((AR$1&gt;='Gastos com Pessoal'!$E$7:$E$106)*(AR$1&lt;='Gastos com Pessoal'!$F$7:$F$106)*INDIRECT(CONCATENATE("'Encargos e Benefícios'!",$BV49)))
+SUM((AR$1&gt;='Gastos com Pessoal'!$E$113:$E$122)*(AR$1&lt;='Gastos com Pessoal'!$F$113:$F$122)*INDIRECT(CONCATENATE("'Encargos e Benefícios'!",$BW49)))
+SUM((AR$1&gt;='Gastos com Pessoal'!$E$7:$E$106)*(AR$1&lt;='Gastos com Pessoal'!$F$7:$F$106)*(IF('Gastos com Pessoal'!$G$7:$G$106&lt;=AR$1,1,0))*INDIRECT(CONCATENATE("'Gastos com Pessoal'!",$BX49)))
+SUM((AR$1&gt;='Gastos com Pessoal'!$E$113:$E$122)*(AR$1&lt;='Gastos com Pessoal'!$F$113:$F$122)*(IF('Gastos com Pessoal'!$G$113:$G$122&lt;=AR$1,1,0))*INDIRECT(CONCATENATE("'Gastos com Pessoal'!",$BY49)))
+SUM((AR$1&gt;='Gastos com Pessoal'!$E$7:$E$106)*(AR$1&lt;='Gastos com Pessoal'!$F$7:$F$106)*(IF('Gastos com Pessoal'!$L$7:$L$106&lt;=AR$1,1,0))*INDIRECT(CONCATENATE("'Gastos com Pessoal'!",$BZ49)))
+SUM((AR$1&gt;='Gastos com Pessoal'!$E$113:$E$122)*(AR$1&lt;='Gastos com Pessoal'!$F$113:$F$122)*(IF('Gastos com Pessoal'!$L$113:$L$122&lt;=AR$1,1,0))*INDIRECT(CONCATENATE("'Gastos com Pessoal'!",$CA49)))
+SUM((AR$1&gt;='Gastos com Pessoal'!$E$7:$E$106)*(AR$1&lt;='Gastos com Pessoal'!$F$7:$F$106)*(IF('Gastos com Pessoal'!$Q$7:$Q$106&lt;=AR$1,1,0))*INDIRECT(CONCATENATE("'Gastos com Pessoal'!",$CB49)))
+SUM((AR$1&gt;='Gastos com Pessoal'!$E$113:$E$122)*(AR$1&lt;='Gastos com Pessoal'!$F$113:$F$122)*(IF('Gastos com Pessoal'!$Q$113:$Q$122&lt;=AR$1,1,0))*INDIRECT(CONCATENATE("'Gastos com Pessoal'!",$CC49)))
+SUM((AR$1&gt;='Gastos com Pessoal'!$E$7:$E$106)*(AR$1&lt;='Gastos com Pessoal'!$F$7:$F$106)*(IF('Gastos com Pessoal'!$V$7:$V$106&lt;=AR$1,1,0))*INDIRECT(CONCATENATE("'Gastos com Pessoal'!",$CD49)))
+SUM((AR$1&gt;='Gastos com Pessoal'!$E$113:$E$122)*(AR$1&lt;='Gastos com Pessoal'!$F$113:$F$122)*(IF('Gastos com Pessoal'!$V$113:$V$122&lt;=AR$1,1,0))*INDIRECT(CONCATENATE("'Gastos com Pessoal'!",$CE49)))
+SUM((AR$1&gt;='Gastos com Pessoal'!$E$7:$E$106)*(AR$1&lt;='Gastos com Pessoal'!$F$7:$F$106)*(IF('Gastos com Pessoal'!$AA$7:$AA$106&lt;=AR$1,1,0))*INDIRECT(CONCATENATE("'Gastos com Pessoal'!",$CF49)))
+SUM((AR$1&gt;='Gastos com Pessoal'!$E$113:$E$122)*(AR$1&lt;='Gastos com Pessoal'!$F$113:$F$122)*(IF('Gastos com Pessoal'!$AA$113:$AA$122&lt;=AR$1,1,0))*INDIRECT(CONCATENATE("'Gastos com Pessoal'!",$CG49)))</f>
        <v>0</v>
      </c>
      <c r="AS49" s="147">
        <f t="array" aca="1" ref="AS49" ca="1">SUM((AS$1&gt;='Gastos com Pessoal'!$E$7:$E$106)*(AS$1&lt;='Gastos com Pessoal'!$F$7:$F$106)*INDIRECT(CONCATENATE("'Encargos e Benefícios'!",$BV49)))
+SUM((AS$1&gt;='Gastos com Pessoal'!$E$113:$E$122)*(AS$1&lt;='Gastos com Pessoal'!$F$113:$F$122)*INDIRECT(CONCATENATE("'Encargos e Benefícios'!",$BW49)))
+SUM((AS$1&gt;='Gastos com Pessoal'!$E$7:$E$106)*(AS$1&lt;='Gastos com Pessoal'!$F$7:$F$106)*(IF('Gastos com Pessoal'!$G$7:$G$106&lt;=AS$1,1,0))*INDIRECT(CONCATENATE("'Gastos com Pessoal'!",$BX49)))
+SUM((AS$1&gt;='Gastos com Pessoal'!$E$113:$E$122)*(AS$1&lt;='Gastos com Pessoal'!$F$113:$F$122)*(IF('Gastos com Pessoal'!$G$113:$G$122&lt;=AS$1,1,0))*INDIRECT(CONCATENATE("'Gastos com Pessoal'!",$BY49)))
+SUM((AS$1&gt;='Gastos com Pessoal'!$E$7:$E$106)*(AS$1&lt;='Gastos com Pessoal'!$F$7:$F$106)*(IF('Gastos com Pessoal'!$L$7:$L$106&lt;=AS$1,1,0))*INDIRECT(CONCATENATE("'Gastos com Pessoal'!",$BZ49)))
+SUM((AS$1&gt;='Gastos com Pessoal'!$E$113:$E$122)*(AS$1&lt;='Gastos com Pessoal'!$F$113:$F$122)*(IF('Gastos com Pessoal'!$L$113:$L$122&lt;=AS$1,1,0))*INDIRECT(CONCATENATE("'Gastos com Pessoal'!",$CA49)))
+SUM((AS$1&gt;='Gastos com Pessoal'!$E$7:$E$106)*(AS$1&lt;='Gastos com Pessoal'!$F$7:$F$106)*(IF('Gastos com Pessoal'!$Q$7:$Q$106&lt;=AS$1,1,0))*INDIRECT(CONCATENATE("'Gastos com Pessoal'!",$CB49)))
+SUM((AS$1&gt;='Gastos com Pessoal'!$E$113:$E$122)*(AS$1&lt;='Gastos com Pessoal'!$F$113:$F$122)*(IF('Gastos com Pessoal'!$Q$113:$Q$122&lt;=AS$1,1,0))*INDIRECT(CONCATENATE("'Gastos com Pessoal'!",$CC49)))
+SUM((AS$1&gt;='Gastos com Pessoal'!$E$7:$E$106)*(AS$1&lt;='Gastos com Pessoal'!$F$7:$F$106)*(IF('Gastos com Pessoal'!$V$7:$V$106&lt;=AS$1,1,0))*INDIRECT(CONCATENATE("'Gastos com Pessoal'!",$CD49)))
+SUM((AS$1&gt;='Gastos com Pessoal'!$E$113:$E$122)*(AS$1&lt;='Gastos com Pessoal'!$F$113:$F$122)*(IF('Gastos com Pessoal'!$V$113:$V$122&lt;=AS$1,1,0))*INDIRECT(CONCATENATE("'Gastos com Pessoal'!",$CE49)))
+SUM((AS$1&gt;='Gastos com Pessoal'!$E$7:$E$106)*(AS$1&lt;='Gastos com Pessoal'!$F$7:$F$106)*(IF('Gastos com Pessoal'!$AA$7:$AA$106&lt;=AS$1,1,0))*INDIRECT(CONCATENATE("'Gastos com Pessoal'!",$CF49)))
+SUM((AS$1&gt;='Gastos com Pessoal'!$E$113:$E$122)*(AS$1&lt;='Gastos com Pessoal'!$F$113:$F$122)*(IF('Gastos com Pessoal'!$AA$113:$AA$122&lt;=AS$1,1,0))*INDIRECT(CONCATENATE("'Gastos com Pessoal'!",$CG49)))</f>
        <v>0</v>
      </c>
      <c r="AT49" s="147">
        <f t="array" aca="1" ref="AT49" ca="1">SUM((AT$1&gt;='Gastos com Pessoal'!$E$7:$E$106)*(AT$1&lt;='Gastos com Pessoal'!$F$7:$F$106)*INDIRECT(CONCATENATE("'Encargos e Benefícios'!",$BV49)))
+SUM((AT$1&gt;='Gastos com Pessoal'!$E$113:$E$122)*(AT$1&lt;='Gastos com Pessoal'!$F$113:$F$122)*INDIRECT(CONCATENATE("'Encargos e Benefícios'!",$BW49)))
+SUM((AT$1&gt;='Gastos com Pessoal'!$E$7:$E$106)*(AT$1&lt;='Gastos com Pessoal'!$F$7:$F$106)*(IF('Gastos com Pessoal'!$G$7:$G$106&lt;=AT$1,1,0))*INDIRECT(CONCATENATE("'Gastos com Pessoal'!",$BX49)))
+SUM((AT$1&gt;='Gastos com Pessoal'!$E$113:$E$122)*(AT$1&lt;='Gastos com Pessoal'!$F$113:$F$122)*(IF('Gastos com Pessoal'!$G$113:$G$122&lt;=AT$1,1,0))*INDIRECT(CONCATENATE("'Gastos com Pessoal'!",$BY49)))
+SUM((AT$1&gt;='Gastos com Pessoal'!$E$7:$E$106)*(AT$1&lt;='Gastos com Pessoal'!$F$7:$F$106)*(IF('Gastos com Pessoal'!$L$7:$L$106&lt;=AT$1,1,0))*INDIRECT(CONCATENATE("'Gastos com Pessoal'!",$BZ49)))
+SUM((AT$1&gt;='Gastos com Pessoal'!$E$113:$E$122)*(AT$1&lt;='Gastos com Pessoal'!$F$113:$F$122)*(IF('Gastos com Pessoal'!$L$113:$L$122&lt;=AT$1,1,0))*INDIRECT(CONCATENATE("'Gastos com Pessoal'!",$CA49)))
+SUM((AT$1&gt;='Gastos com Pessoal'!$E$7:$E$106)*(AT$1&lt;='Gastos com Pessoal'!$F$7:$F$106)*(IF('Gastos com Pessoal'!$Q$7:$Q$106&lt;=AT$1,1,0))*INDIRECT(CONCATENATE("'Gastos com Pessoal'!",$CB49)))
+SUM((AT$1&gt;='Gastos com Pessoal'!$E$113:$E$122)*(AT$1&lt;='Gastos com Pessoal'!$F$113:$F$122)*(IF('Gastos com Pessoal'!$Q$113:$Q$122&lt;=AT$1,1,0))*INDIRECT(CONCATENATE("'Gastos com Pessoal'!",$CC49)))
+SUM((AT$1&gt;='Gastos com Pessoal'!$E$7:$E$106)*(AT$1&lt;='Gastos com Pessoal'!$F$7:$F$106)*(IF('Gastos com Pessoal'!$V$7:$V$106&lt;=AT$1,1,0))*INDIRECT(CONCATENATE("'Gastos com Pessoal'!",$CD49)))
+SUM((AT$1&gt;='Gastos com Pessoal'!$E$113:$E$122)*(AT$1&lt;='Gastos com Pessoal'!$F$113:$F$122)*(IF('Gastos com Pessoal'!$V$113:$V$122&lt;=AT$1,1,0))*INDIRECT(CONCATENATE("'Gastos com Pessoal'!",$CE49)))
+SUM((AT$1&gt;='Gastos com Pessoal'!$E$7:$E$106)*(AT$1&lt;='Gastos com Pessoal'!$F$7:$F$106)*(IF('Gastos com Pessoal'!$AA$7:$AA$106&lt;=AT$1,1,0))*INDIRECT(CONCATENATE("'Gastos com Pessoal'!",$CF49)))
+SUM((AT$1&gt;='Gastos com Pessoal'!$E$113:$E$122)*(AT$1&lt;='Gastos com Pessoal'!$F$113:$F$122)*(IF('Gastos com Pessoal'!$AA$113:$AA$122&lt;=AT$1,1,0))*INDIRECT(CONCATENATE("'Gastos com Pessoal'!",$CG49)))</f>
        <v>0</v>
      </c>
      <c r="AU49" s="147">
        <f t="array" aca="1" ref="AU49" ca="1">SUM((AU$1&gt;='Gastos com Pessoal'!$E$7:$E$106)*(AU$1&lt;='Gastos com Pessoal'!$F$7:$F$106)*INDIRECT(CONCATENATE("'Encargos e Benefícios'!",$BV49)))
+SUM((AU$1&gt;='Gastos com Pessoal'!$E$113:$E$122)*(AU$1&lt;='Gastos com Pessoal'!$F$113:$F$122)*INDIRECT(CONCATENATE("'Encargos e Benefícios'!",$BW49)))
+SUM((AU$1&gt;='Gastos com Pessoal'!$E$7:$E$106)*(AU$1&lt;='Gastos com Pessoal'!$F$7:$F$106)*(IF('Gastos com Pessoal'!$G$7:$G$106&lt;=AU$1,1,0))*INDIRECT(CONCATENATE("'Gastos com Pessoal'!",$BX49)))
+SUM((AU$1&gt;='Gastos com Pessoal'!$E$113:$E$122)*(AU$1&lt;='Gastos com Pessoal'!$F$113:$F$122)*(IF('Gastos com Pessoal'!$G$113:$G$122&lt;=AU$1,1,0))*INDIRECT(CONCATENATE("'Gastos com Pessoal'!",$BY49)))
+SUM((AU$1&gt;='Gastos com Pessoal'!$E$7:$E$106)*(AU$1&lt;='Gastos com Pessoal'!$F$7:$F$106)*(IF('Gastos com Pessoal'!$L$7:$L$106&lt;=AU$1,1,0))*INDIRECT(CONCATENATE("'Gastos com Pessoal'!",$BZ49)))
+SUM((AU$1&gt;='Gastos com Pessoal'!$E$113:$E$122)*(AU$1&lt;='Gastos com Pessoal'!$F$113:$F$122)*(IF('Gastos com Pessoal'!$L$113:$L$122&lt;=AU$1,1,0))*INDIRECT(CONCATENATE("'Gastos com Pessoal'!",$CA49)))
+SUM((AU$1&gt;='Gastos com Pessoal'!$E$7:$E$106)*(AU$1&lt;='Gastos com Pessoal'!$F$7:$F$106)*(IF('Gastos com Pessoal'!$Q$7:$Q$106&lt;=AU$1,1,0))*INDIRECT(CONCATENATE("'Gastos com Pessoal'!",$CB49)))
+SUM((AU$1&gt;='Gastos com Pessoal'!$E$113:$E$122)*(AU$1&lt;='Gastos com Pessoal'!$F$113:$F$122)*(IF('Gastos com Pessoal'!$Q$113:$Q$122&lt;=AU$1,1,0))*INDIRECT(CONCATENATE("'Gastos com Pessoal'!",$CC49)))
+SUM((AU$1&gt;='Gastos com Pessoal'!$E$7:$E$106)*(AU$1&lt;='Gastos com Pessoal'!$F$7:$F$106)*(IF('Gastos com Pessoal'!$V$7:$V$106&lt;=AU$1,1,0))*INDIRECT(CONCATENATE("'Gastos com Pessoal'!",$CD49)))
+SUM((AU$1&gt;='Gastos com Pessoal'!$E$113:$E$122)*(AU$1&lt;='Gastos com Pessoal'!$F$113:$F$122)*(IF('Gastos com Pessoal'!$V$113:$V$122&lt;=AU$1,1,0))*INDIRECT(CONCATENATE("'Gastos com Pessoal'!",$CE49)))
+SUM((AU$1&gt;='Gastos com Pessoal'!$E$7:$E$106)*(AU$1&lt;='Gastos com Pessoal'!$F$7:$F$106)*(IF('Gastos com Pessoal'!$AA$7:$AA$106&lt;=AU$1,1,0))*INDIRECT(CONCATENATE("'Gastos com Pessoal'!",$CF49)))
+SUM((AU$1&gt;='Gastos com Pessoal'!$E$113:$E$122)*(AU$1&lt;='Gastos com Pessoal'!$F$113:$F$122)*(IF('Gastos com Pessoal'!$AA$113:$AA$122&lt;=AU$1,1,0))*INDIRECT(CONCATENATE("'Gastos com Pessoal'!",$CG49)))</f>
        <v>0</v>
      </c>
      <c r="AV49" s="147">
        <f t="array" aca="1" ref="AV49" ca="1">SUM((AV$1&gt;='Gastos com Pessoal'!$E$7:$E$106)*(AV$1&lt;='Gastos com Pessoal'!$F$7:$F$106)*INDIRECT(CONCATENATE("'Encargos e Benefícios'!",$BV49)))
+SUM((AV$1&gt;='Gastos com Pessoal'!$E$113:$E$122)*(AV$1&lt;='Gastos com Pessoal'!$F$113:$F$122)*INDIRECT(CONCATENATE("'Encargos e Benefícios'!",$BW49)))
+SUM((AV$1&gt;='Gastos com Pessoal'!$E$7:$E$106)*(AV$1&lt;='Gastos com Pessoal'!$F$7:$F$106)*(IF('Gastos com Pessoal'!$G$7:$G$106&lt;=AV$1,1,0))*INDIRECT(CONCATENATE("'Gastos com Pessoal'!",$BX49)))
+SUM((AV$1&gt;='Gastos com Pessoal'!$E$113:$E$122)*(AV$1&lt;='Gastos com Pessoal'!$F$113:$F$122)*(IF('Gastos com Pessoal'!$G$113:$G$122&lt;=AV$1,1,0))*INDIRECT(CONCATENATE("'Gastos com Pessoal'!",$BY49)))
+SUM((AV$1&gt;='Gastos com Pessoal'!$E$7:$E$106)*(AV$1&lt;='Gastos com Pessoal'!$F$7:$F$106)*(IF('Gastos com Pessoal'!$L$7:$L$106&lt;=AV$1,1,0))*INDIRECT(CONCATENATE("'Gastos com Pessoal'!",$BZ49)))
+SUM((AV$1&gt;='Gastos com Pessoal'!$E$113:$E$122)*(AV$1&lt;='Gastos com Pessoal'!$F$113:$F$122)*(IF('Gastos com Pessoal'!$L$113:$L$122&lt;=AV$1,1,0))*INDIRECT(CONCATENATE("'Gastos com Pessoal'!",$CA49)))
+SUM((AV$1&gt;='Gastos com Pessoal'!$E$7:$E$106)*(AV$1&lt;='Gastos com Pessoal'!$F$7:$F$106)*(IF('Gastos com Pessoal'!$Q$7:$Q$106&lt;=AV$1,1,0))*INDIRECT(CONCATENATE("'Gastos com Pessoal'!",$CB49)))
+SUM((AV$1&gt;='Gastos com Pessoal'!$E$113:$E$122)*(AV$1&lt;='Gastos com Pessoal'!$F$113:$F$122)*(IF('Gastos com Pessoal'!$Q$113:$Q$122&lt;=AV$1,1,0))*INDIRECT(CONCATENATE("'Gastos com Pessoal'!",$CC49)))
+SUM((AV$1&gt;='Gastos com Pessoal'!$E$7:$E$106)*(AV$1&lt;='Gastos com Pessoal'!$F$7:$F$106)*(IF('Gastos com Pessoal'!$V$7:$V$106&lt;=AV$1,1,0))*INDIRECT(CONCATENATE("'Gastos com Pessoal'!",$CD49)))
+SUM((AV$1&gt;='Gastos com Pessoal'!$E$113:$E$122)*(AV$1&lt;='Gastos com Pessoal'!$F$113:$F$122)*(IF('Gastos com Pessoal'!$V$113:$V$122&lt;=AV$1,1,0))*INDIRECT(CONCATENATE("'Gastos com Pessoal'!",$CE49)))
+SUM((AV$1&gt;='Gastos com Pessoal'!$E$7:$E$106)*(AV$1&lt;='Gastos com Pessoal'!$F$7:$F$106)*(IF('Gastos com Pessoal'!$AA$7:$AA$106&lt;=AV$1,1,0))*INDIRECT(CONCATENATE("'Gastos com Pessoal'!",$CF49)))
+SUM((AV$1&gt;='Gastos com Pessoal'!$E$113:$E$122)*(AV$1&lt;='Gastos com Pessoal'!$F$113:$F$122)*(IF('Gastos com Pessoal'!$AA$113:$AA$122&lt;=AV$1,1,0))*INDIRECT(CONCATENATE("'Gastos com Pessoal'!",$CG49)))</f>
        <v>0</v>
      </c>
      <c r="AW49" s="147">
        <f t="array" aca="1" ref="AW49" ca="1">SUM((AW$1&gt;='Gastos com Pessoal'!$E$7:$E$106)*(AW$1&lt;='Gastos com Pessoal'!$F$7:$F$106)*INDIRECT(CONCATENATE("'Encargos e Benefícios'!",$BV49)))
+SUM((AW$1&gt;='Gastos com Pessoal'!$E$113:$E$122)*(AW$1&lt;='Gastos com Pessoal'!$F$113:$F$122)*INDIRECT(CONCATENATE("'Encargos e Benefícios'!",$BW49)))
+SUM((AW$1&gt;='Gastos com Pessoal'!$E$7:$E$106)*(AW$1&lt;='Gastos com Pessoal'!$F$7:$F$106)*(IF('Gastos com Pessoal'!$G$7:$G$106&lt;=AW$1,1,0))*INDIRECT(CONCATENATE("'Gastos com Pessoal'!",$BX49)))
+SUM((AW$1&gt;='Gastos com Pessoal'!$E$113:$E$122)*(AW$1&lt;='Gastos com Pessoal'!$F$113:$F$122)*(IF('Gastos com Pessoal'!$G$113:$G$122&lt;=AW$1,1,0))*INDIRECT(CONCATENATE("'Gastos com Pessoal'!",$BY49)))
+SUM((AW$1&gt;='Gastos com Pessoal'!$E$7:$E$106)*(AW$1&lt;='Gastos com Pessoal'!$F$7:$F$106)*(IF('Gastos com Pessoal'!$L$7:$L$106&lt;=AW$1,1,0))*INDIRECT(CONCATENATE("'Gastos com Pessoal'!",$BZ49)))
+SUM((AW$1&gt;='Gastos com Pessoal'!$E$113:$E$122)*(AW$1&lt;='Gastos com Pessoal'!$F$113:$F$122)*(IF('Gastos com Pessoal'!$L$113:$L$122&lt;=AW$1,1,0))*INDIRECT(CONCATENATE("'Gastos com Pessoal'!",$CA49)))
+SUM((AW$1&gt;='Gastos com Pessoal'!$E$7:$E$106)*(AW$1&lt;='Gastos com Pessoal'!$F$7:$F$106)*(IF('Gastos com Pessoal'!$Q$7:$Q$106&lt;=AW$1,1,0))*INDIRECT(CONCATENATE("'Gastos com Pessoal'!",$CB49)))
+SUM((AW$1&gt;='Gastos com Pessoal'!$E$113:$E$122)*(AW$1&lt;='Gastos com Pessoal'!$F$113:$F$122)*(IF('Gastos com Pessoal'!$Q$113:$Q$122&lt;=AW$1,1,0))*INDIRECT(CONCATENATE("'Gastos com Pessoal'!",$CC49)))
+SUM((AW$1&gt;='Gastos com Pessoal'!$E$7:$E$106)*(AW$1&lt;='Gastos com Pessoal'!$F$7:$F$106)*(IF('Gastos com Pessoal'!$V$7:$V$106&lt;=AW$1,1,0))*INDIRECT(CONCATENATE("'Gastos com Pessoal'!",$CD49)))
+SUM((AW$1&gt;='Gastos com Pessoal'!$E$113:$E$122)*(AW$1&lt;='Gastos com Pessoal'!$F$113:$F$122)*(IF('Gastos com Pessoal'!$V$113:$V$122&lt;=AW$1,1,0))*INDIRECT(CONCATENATE("'Gastos com Pessoal'!",$CE49)))
+SUM((AW$1&gt;='Gastos com Pessoal'!$E$7:$E$106)*(AW$1&lt;='Gastos com Pessoal'!$F$7:$F$106)*(IF('Gastos com Pessoal'!$AA$7:$AA$106&lt;=AW$1,1,0))*INDIRECT(CONCATENATE("'Gastos com Pessoal'!",$CF49)))
+SUM((AW$1&gt;='Gastos com Pessoal'!$E$113:$E$122)*(AW$1&lt;='Gastos com Pessoal'!$F$113:$F$122)*(IF('Gastos com Pessoal'!$AA$113:$AA$122&lt;=AW$1,1,0))*INDIRECT(CONCATENATE("'Gastos com Pessoal'!",$CG49)))</f>
        <v>0</v>
      </c>
      <c r="AX49" s="147">
        <f t="array" aca="1" ref="AX49" ca="1">SUM((AX$1&gt;='Gastos com Pessoal'!$E$7:$E$106)*(AX$1&lt;='Gastos com Pessoal'!$F$7:$F$106)*INDIRECT(CONCATENATE("'Encargos e Benefícios'!",$BV49)))
+SUM((AX$1&gt;='Gastos com Pessoal'!$E$113:$E$122)*(AX$1&lt;='Gastos com Pessoal'!$F$113:$F$122)*INDIRECT(CONCATENATE("'Encargos e Benefícios'!",$BW49)))
+SUM((AX$1&gt;='Gastos com Pessoal'!$E$7:$E$106)*(AX$1&lt;='Gastos com Pessoal'!$F$7:$F$106)*(IF('Gastos com Pessoal'!$G$7:$G$106&lt;=AX$1,1,0))*INDIRECT(CONCATENATE("'Gastos com Pessoal'!",$BX49)))
+SUM((AX$1&gt;='Gastos com Pessoal'!$E$113:$E$122)*(AX$1&lt;='Gastos com Pessoal'!$F$113:$F$122)*(IF('Gastos com Pessoal'!$G$113:$G$122&lt;=AX$1,1,0))*INDIRECT(CONCATENATE("'Gastos com Pessoal'!",$BY49)))
+SUM((AX$1&gt;='Gastos com Pessoal'!$E$7:$E$106)*(AX$1&lt;='Gastos com Pessoal'!$F$7:$F$106)*(IF('Gastos com Pessoal'!$L$7:$L$106&lt;=AX$1,1,0))*INDIRECT(CONCATENATE("'Gastos com Pessoal'!",$BZ49)))
+SUM((AX$1&gt;='Gastos com Pessoal'!$E$113:$E$122)*(AX$1&lt;='Gastos com Pessoal'!$F$113:$F$122)*(IF('Gastos com Pessoal'!$L$113:$L$122&lt;=AX$1,1,0))*INDIRECT(CONCATENATE("'Gastos com Pessoal'!",$CA49)))
+SUM((AX$1&gt;='Gastos com Pessoal'!$E$7:$E$106)*(AX$1&lt;='Gastos com Pessoal'!$F$7:$F$106)*(IF('Gastos com Pessoal'!$Q$7:$Q$106&lt;=AX$1,1,0))*INDIRECT(CONCATENATE("'Gastos com Pessoal'!",$CB49)))
+SUM((AX$1&gt;='Gastos com Pessoal'!$E$113:$E$122)*(AX$1&lt;='Gastos com Pessoal'!$F$113:$F$122)*(IF('Gastos com Pessoal'!$Q$113:$Q$122&lt;=AX$1,1,0))*INDIRECT(CONCATENATE("'Gastos com Pessoal'!",$CC49)))
+SUM((AX$1&gt;='Gastos com Pessoal'!$E$7:$E$106)*(AX$1&lt;='Gastos com Pessoal'!$F$7:$F$106)*(IF('Gastos com Pessoal'!$V$7:$V$106&lt;=AX$1,1,0))*INDIRECT(CONCATENATE("'Gastos com Pessoal'!",$CD49)))
+SUM((AX$1&gt;='Gastos com Pessoal'!$E$113:$E$122)*(AX$1&lt;='Gastos com Pessoal'!$F$113:$F$122)*(IF('Gastos com Pessoal'!$V$113:$V$122&lt;=AX$1,1,0))*INDIRECT(CONCATENATE("'Gastos com Pessoal'!",$CE49)))
+SUM((AX$1&gt;='Gastos com Pessoal'!$E$7:$E$106)*(AX$1&lt;='Gastos com Pessoal'!$F$7:$F$106)*(IF('Gastos com Pessoal'!$AA$7:$AA$106&lt;=AX$1,1,0))*INDIRECT(CONCATENATE("'Gastos com Pessoal'!",$CF49)))
+SUM((AX$1&gt;='Gastos com Pessoal'!$E$113:$E$122)*(AX$1&lt;='Gastos com Pessoal'!$F$113:$F$122)*(IF('Gastos com Pessoal'!$AA$113:$AA$122&lt;=AX$1,1,0))*INDIRECT(CONCATENATE("'Gastos com Pessoal'!",$CG49)))</f>
        <v>0</v>
      </c>
      <c r="AY49" s="147">
        <f t="array" aca="1" ref="AY49" ca="1">SUM((AY$1&gt;='Gastos com Pessoal'!$E$7:$E$106)*(AY$1&lt;='Gastos com Pessoal'!$F$7:$F$106)*INDIRECT(CONCATENATE("'Encargos e Benefícios'!",$BV49)))
+SUM((AY$1&gt;='Gastos com Pessoal'!$E$113:$E$122)*(AY$1&lt;='Gastos com Pessoal'!$F$113:$F$122)*INDIRECT(CONCATENATE("'Encargos e Benefícios'!",$BW49)))
+SUM((AY$1&gt;='Gastos com Pessoal'!$E$7:$E$106)*(AY$1&lt;='Gastos com Pessoal'!$F$7:$F$106)*(IF('Gastos com Pessoal'!$G$7:$G$106&lt;=AY$1,1,0))*INDIRECT(CONCATENATE("'Gastos com Pessoal'!",$BX49)))
+SUM((AY$1&gt;='Gastos com Pessoal'!$E$113:$E$122)*(AY$1&lt;='Gastos com Pessoal'!$F$113:$F$122)*(IF('Gastos com Pessoal'!$G$113:$G$122&lt;=AY$1,1,0))*INDIRECT(CONCATENATE("'Gastos com Pessoal'!",$BY49)))
+SUM((AY$1&gt;='Gastos com Pessoal'!$E$7:$E$106)*(AY$1&lt;='Gastos com Pessoal'!$F$7:$F$106)*(IF('Gastos com Pessoal'!$L$7:$L$106&lt;=AY$1,1,0))*INDIRECT(CONCATENATE("'Gastos com Pessoal'!",$BZ49)))
+SUM((AY$1&gt;='Gastos com Pessoal'!$E$113:$E$122)*(AY$1&lt;='Gastos com Pessoal'!$F$113:$F$122)*(IF('Gastos com Pessoal'!$L$113:$L$122&lt;=AY$1,1,0))*INDIRECT(CONCATENATE("'Gastos com Pessoal'!",$CA49)))
+SUM((AY$1&gt;='Gastos com Pessoal'!$E$7:$E$106)*(AY$1&lt;='Gastos com Pessoal'!$F$7:$F$106)*(IF('Gastos com Pessoal'!$Q$7:$Q$106&lt;=AY$1,1,0))*INDIRECT(CONCATENATE("'Gastos com Pessoal'!",$CB49)))
+SUM((AY$1&gt;='Gastos com Pessoal'!$E$113:$E$122)*(AY$1&lt;='Gastos com Pessoal'!$F$113:$F$122)*(IF('Gastos com Pessoal'!$Q$113:$Q$122&lt;=AY$1,1,0))*INDIRECT(CONCATENATE("'Gastos com Pessoal'!",$CC49)))
+SUM((AY$1&gt;='Gastos com Pessoal'!$E$7:$E$106)*(AY$1&lt;='Gastos com Pessoal'!$F$7:$F$106)*(IF('Gastos com Pessoal'!$V$7:$V$106&lt;=AY$1,1,0))*INDIRECT(CONCATENATE("'Gastos com Pessoal'!",$CD49)))
+SUM((AY$1&gt;='Gastos com Pessoal'!$E$113:$E$122)*(AY$1&lt;='Gastos com Pessoal'!$F$113:$F$122)*(IF('Gastos com Pessoal'!$V$113:$V$122&lt;=AY$1,1,0))*INDIRECT(CONCATENATE("'Gastos com Pessoal'!",$CE49)))
+SUM((AY$1&gt;='Gastos com Pessoal'!$E$7:$E$106)*(AY$1&lt;='Gastos com Pessoal'!$F$7:$F$106)*(IF('Gastos com Pessoal'!$AA$7:$AA$106&lt;=AY$1,1,0))*INDIRECT(CONCATENATE("'Gastos com Pessoal'!",$CF49)))
+SUM((AY$1&gt;='Gastos com Pessoal'!$E$113:$E$122)*(AY$1&lt;='Gastos com Pessoal'!$F$113:$F$122)*(IF('Gastos com Pessoal'!$AA$113:$AA$122&lt;=AY$1,1,0))*INDIRECT(CONCATENATE("'Gastos com Pessoal'!",$CG49)))</f>
        <v>0</v>
      </c>
      <c r="AZ49" s="147">
        <f t="array" aca="1" ref="AZ49" ca="1">SUM((AZ$1&gt;='Gastos com Pessoal'!$E$7:$E$106)*(AZ$1&lt;='Gastos com Pessoal'!$F$7:$F$106)*INDIRECT(CONCATENATE("'Encargos e Benefícios'!",$BV49)))
+SUM((AZ$1&gt;='Gastos com Pessoal'!$E$113:$E$122)*(AZ$1&lt;='Gastos com Pessoal'!$F$113:$F$122)*INDIRECT(CONCATENATE("'Encargos e Benefícios'!",$BW49)))
+SUM((AZ$1&gt;='Gastos com Pessoal'!$E$7:$E$106)*(AZ$1&lt;='Gastos com Pessoal'!$F$7:$F$106)*(IF('Gastos com Pessoal'!$G$7:$G$106&lt;=AZ$1,1,0))*INDIRECT(CONCATENATE("'Gastos com Pessoal'!",$BX49)))
+SUM((AZ$1&gt;='Gastos com Pessoal'!$E$113:$E$122)*(AZ$1&lt;='Gastos com Pessoal'!$F$113:$F$122)*(IF('Gastos com Pessoal'!$G$113:$G$122&lt;=AZ$1,1,0))*INDIRECT(CONCATENATE("'Gastos com Pessoal'!",$BY49)))
+SUM((AZ$1&gt;='Gastos com Pessoal'!$E$7:$E$106)*(AZ$1&lt;='Gastos com Pessoal'!$F$7:$F$106)*(IF('Gastos com Pessoal'!$L$7:$L$106&lt;=AZ$1,1,0))*INDIRECT(CONCATENATE("'Gastos com Pessoal'!",$BZ49)))
+SUM((AZ$1&gt;='Gastos com Pessoal'!$E$113:$E$122)*(AZ$1&lt;='Gastos com Pessoal'!$F$113:$F$122)*(IF('Gastos com Pessoal'!$L$113:$L$122&lt;=AZ$1,1,0))*INDIRECT(CONCATENATE("'Gastos com Pessoal'!",$CA49)))
+SUM((AZ$1&gt;='Gastos com Pessoal'!$E$7:$E$106)*(AZ$1&lt;='Gastos com Pessoal'!$F$7:$F$106)*(IF('Gastos com Pessoal'!$Q$7:$Q$106&lt;=AZ$1,1,0))*INDIRECT(CONCATENATE("'Gastos com Pessoal'!",$CB49)))
+SUM((AZ$1&gt;='Gastos com Pessoal'!$E$113:$E$122)*(AZ$1&lt;='Gastos com Pessoal'!$F$113:$F$122)*(IF('Gastos com Pessoal'!$Q$113:$Q$122&lt;=AZ$1,1,0))*INDIRECT(CONCATENATE("'Gastos com Pessoal'!",$CC49)))
+SUM((AZ$1&gt;='Gastos com Pessoal'!$E$7:$E$106)*(AZ$1&lt;='Gastos com Pessoal'!$F$7:$F$106)*(IF('Gastos com Pessoal'!$V$7:$V$106&lt;=AZ$1,1,0))*INDIRECT(CONCATENATE("'Gastos com Pessoal'!",$CD49)))
+SUM((AZ$1&gt;='Gastos com Pessoal'!$E$113:$E$122)*(AZ$1&lt;='Gastos com Pessoal'!$F$113:$F$122)*(IF('Gastos com Pessoal'!$V$113:$V$122&lt;=AZ$1,1,0))*INDIRECT(CONCATENATE("'Gastos com Pessoal'!",$CE49)))
+SUM((AZ$1&gt;='Gastos com Pessoal'!$E$7:$E$106)*(AZ$1&lt;='Gastos com Pessoal'!$F$7:$F$106)*(IF('Gastos com Pessoal'!$AA$7:$AA$106&lt;=AZ$1,1,0))*INDIRECT(CONCATENATE("'Gastos com Pessoal'!",$CF49)))
+SUM((AZ$1&gt;='Gastos com Pessoal'!$E$113:$E$122)*(AZ$1&lt;='Gastos com Pessoal'!$F$113:$F$122)*(IF('Gastos com Pessoal'!$AA$113:$AA$122&lt;=AZ$1,1,0))*INDIRECT(CONCATENATE("'Gastos com Pessoal'!",$CG49)))</f>
        <v>0</v>
      </c>
      <c r="BA49" s="147">
        <f t="array" aca="1" ref="BA49" ca="1">SUM((BA$1&gt;='Gastos com Pessoal'!$E$7:$E$106)*(BA$1&lt;='Gastos com Pessoal'!$F$7:$F$106)*INDIRECT(CONCATENATE("'Encargos e Benefícios'!",$BV49)))
+SUM((BA$1&gt;='Gastos com Pessoal'!$E$113:$E$122)*(BA$1&lt;='Gastos com Pessoal'!$F$113:$F$122)*INDIRECT(CONCATENATE("'Encargos e Benefícios'!",$BW49)))
+SUM((BA$1&gt;='Gastos com Pessoal'!$E$7:$E$106)*(BA$1&lt;='Gastos com Pessoal'!$F$7:$F$106)*(IF('Gastos com Pessoal'!$G$7:$G$106&lt;=BA$1,1,0))*INDIRECT(CONCATENATE("'Gastos com Pessoal'!",$BX49)))
+SUM((BA$1&gt;='Gastos com Pessoal'!$E$113:$E$122)*(BA$1&lt;='Gastos com Pessoal'!$F$113:$F$122)*(IF('Gastos com Pessoal'!$G$113:$G$122&lt;=BA$1,1,0))*INDIRECT(CONCATENATE("'Gastos com Pessoal'!",$BY49)))
+SUM((BA$1&gt;='Gastos com Pessoal'!$E$7:$E$106)*(BA$1&lt;='Gastos com Pessoal'!$F$7:$F$106)*(IF('Gastos com Pessoal'!$L$7:$L$106&lt;=BA$1,1,0))*INDIRECT(CONCATENATE("'Gastos com Pessoal'!",$BZ49)))
+SUM((BA$1&gt;='Gastos com Pessoal'!$E$113:$E$122)*(BA$1&lt;='Gastos com Pessoal'!$F$113:$F$122)*(IF('Gastos com Pessoal'!$L$113:$L$122&lt;=BA$1,1,0))*INDIRECT(CONCATENATE("'Gastos com Pessoal'!",$CA49)))
+SUM((BA$1&gt;='Gastos com Pessoal'!$E$7:$E$106)*(BA$1&lt;='Gastos com Pessoal'!$F$7:$F$106)*(IF('Gastos com Pessoal'!$Q$7:$Q$106&lt;=BA$1,1,0))*INDIRECT(CONCATENATE("'Gastos com Pessoal'!",$CB49)))
+SUM((BA$1&gt;='Gastos com Pessoal'!$E$113:$E$122)*(BA$1&lt;='Gastos com Pessoal'!$F$113:$F$122)*(IF('Gastos com Pessoal'!$Q$113:$Q$122&lt;=BA$1,1,0))*INDIRECT(CONCATENATE("'Gastos com Pessoal'!",$CC49)))
+SUM((BA$1&gt;='Gastos com Pessoal'!$E$7:$E$106)*(BA$1&lt;='Gastos com Pessoal'!$F$7:$F$106)*(IF('Gastos com Pessoal'!$V$7:$V$106&lt;=BA$1,1,0))*INDIRECT(CONCATENATE("'Gastos com Pessoal'!",$CD49)))
+SUM((BA$1&gt;='Gastos com Pessoal'!$E$113:$E$122)*(BA$1&lt;='Gastos com Pessoal'!$F$113:$F$122)*(IF('Gastos com Pessoal'!$V$113:$V$122&lt;=BA$1,1,0))*INDIRECT(CONCATENATE("'Gastos com Pessoal'!",$CE49)))
+SUM((BA$1&gt;='Gastos com Pessoal'!$E$7:$E$106)*(BA$1&lt;='Gastos com Pessoal'!$F$7:$F$106)*(IF('Gastos com Pessoal'!$AA$7:$AA$106&lt;=BA$1,1,0))*INDIRECT(CONCATENATE("'Gastos com Pessoal'!",$CF49)))
+SUM((BA$1&gt;='Gastos com Pessoal'!$E$113:$E$122)*(BA$1&lt;='Gastos com Pessoal'!$F$113:$F$122)*(IF('Gastos com Pessoal'!$AA$113:$AA$122&lt;=BA$1,1,0))*INDIRECT(CONCATENATE("'Gastos com Pessoal'!",$CG49)))</f>
        <v>0</v>
      </c>
      <c r="BB49" s="147">
        <f t="array" aca="1" ref="BB49" ca="1">SUM((BB$1&gt;='Gastos com Pessoal'!$E$7:$E$106)*(BB$1&lt;='Gastos com Pessoal'!$F$7:$F$106)*INDIRECT(CONCATENATE("'Encargos e Benefícios'!",$BV49)))
+SUM((BB$1&gt;='Gastos com Pessoal'!$E$113:$E$122)*(BB$1&lt;='Gastos com Pessoal'!$F$113:$F$122)*INDIRECT(CONCATENATE("'Encargos e Benefícios'!",$BW49)))
+SUM((BB$1&gt;='Gastos com Pessoal'!$E$7:$E$106)*(BB$1&lt;='Gastos com Pessoal'!$F$7:$F$106)*(IF('Gastos com Pessoal'!$G$7:$G$106&lt;=BB$1,1,0))*INDIRECT(CONCATENATE("'Gastos com Pessoal'!",$BX49)))
+SUM((BB$1&gt;='Gastos com Pessoal'!$E$113:$E$122)*(BB$1&lt;='Gastos com Pessoal'!$F$113:$F$122)*(IF('Gastos com Pessoal'!$G$113:$G$122&lt;=BB$1,1,0))*INDIRECT(CONCATENATE("'Gastos com Pessoal'!",$BY49)))
+SUM((BB$1&gt;='Gastos com Pessoal'!$E$7:$E$106)*(BB$1&lt;='Gastos com Pessoal'!$F$7:$F$106)*(IF('Gastos com Pessoal'!$L$7:$L$106&lt;=BB$1,1,0))*INDIRECT(CONCATENATE("'Gastos com Pessoal'!",$BZ49)))
+SUM((BB$1&gt;='Gastos com Pessoal'!$E$113:$E$122)*(BB$1&lt;='Gastos com Pessoal'!$F$113:$F$122)*(IF('Gastos com Pessoal'!$L$113:$L$122&lt;=BB$1,1,0))*INDIRECT(CONCATENATE("'Gastos com Pessoal'!",$CA49)))
+SUM((BB$1&gt;='Gastos com Pessoal'!$E$7:$E$106)*(BB$1&lt;='Gastos com Pessoal'!$F$7:$F$106)*(IF('Gastos com Pessoal'!$Q$7:$Q$106&lt;=BB$1,1,0))*INDIRECT(CONCATENATE("'Gastos com Pessoal'!",$CB49)))
+SUM((BB$1&gt;='Gastos com Pessoal'!$E$113:$E$122)*(BB$1&lt;='Gastos com Pessoal'!$F$113:$F$122)*(IF('Gastos com Pessoal'!$Q$113:$Q$122&lt;=BB$1,1,0))*INDIRECT(CONCATENATE("'Gastos com Pessoal'!",$CC49)))
+SUM((BB$1&gt;='Gastos com Pessoal'!$E$7:$E$106)*(BB$1&lt;='Gastos com Pessoal'!$F$7:$F$106)*(IF('Gastos com Pessoal'!$V$7:$V$106&lt;=BB$1,1,0))*INDIRECT(CONCATENATE("'Gastos com Pessoal'!",$CD49)))
+SUM((BB$1&gt;='Gastos com Pessoal'!$E$113:$E$122)*(BB$1&lt;='Gastos com Pessoal'!$F$113:$F$122)*(IF('Gastos com Pessoal'!$V$113:$V$122&lt;=BB$1,1,0))*INDIRECT(CONCATENATE("'Gastos com Pessoal'!",$CE49)))
+SUM((BB$1&gt;='Gastos com Pessoal'!$E$7:$E$106)*(BB$1&lt;='Gastos com Pessoal'!$F$7:$F$106)*(IF('Gastos com Pessoal'!$AA$7:$AA$106&lt;=BB$1,1,0))*INDIRECT(CONCATENATE("'Gastos com Pessoal'!",$CF49)))
+SUM((BB$1&gt;='Gastos com Pessoal'!$E$113:$E$122)*(BB$1&lt;='Gastos com Pessoal'!$F$113:$F$122)*(IF('Gastos com Pessoal'!$AA$113:$AA$122&lt;=BB$1,1,0))*INDIRECT(CONCATENATE("'Gastos com Pessoal'!",$CG49)))</f>
        <v>0</v>
      </c>
      <c r="BC49" s="147">
        <f t="array" aca="1" ref="BC49" ca="1">SUM((BC$1&gt;='Gastos com Pessoal'!$E$7:$E$106)*(BC$1&lt;='Gastos com Pessoal'!$F$7:$F$106)*INDIRECT(CONCATENATE("'Encargos e Benefícios'!",$BV49)))
+SUM((BC$1&gt;='Gastos com Pessoal'!$E$113:$E$122)*(BC$1&lt;='Gastos com Pessoal'!$F$113:$F$122)*INDIRECT(CONCATENATE("'Encargos e Benefícios'!",$BW49)))
+SUM((BC$1&gt;='Gastos com Pessoal'!$E$7:$E$106)*(BC$1&lt;='Gastos com Pessoal'!$F$7:$F$106)*(IF('Gastos com Pessoal'!$G$7:$G$106&lt;=BC$1,1,0))*INDIRECT(CONCATENATE("'Gastos com Pessoal'!",$BX49)))
+SUM((BC$1&gt;='Gastos com Pessoal'!$E$113:$E$122)*(BC$1&lt;='Gastos com Pessoal'!$F$113:$F$122)*(IF('Gastos com Pessoal'!$G$113:$G$122&lt;=BC$1,1,0))*INDIRECT(CONCATENATE("'Gastos com Pessoal'!",$BY49)))
+SUM((BC$1&gt;='Gastos com Pessoal'!$E$7:$E$106)*(BC$1&lt;='Gastos com Pessoal'!$F$7:$F$106)*(IF('Gastos com Pessoal'!$L$7:$L$106&lt;=BC$1,1,0))*INDIRECT(CONCATENATE("'Gastos com Pessoal'!",$BZ49)))
+SUM((BC$1&gt;='Gastos com Pessoal'!$E$113:$E$122)*(BC$1&lt;='Gastos com Pessoal'!$F$113:$F$122)*(IF('Gastos com Pessoal'!$L$113:$L$122&lt;=BC$1,1,0))*INDIRECT(CONCATENATE("'Gastos com Pessoal'!",$CA49)))
+SUM((BC$1&gt;='Gastos com Pessoal'!$E$7:$E$106)*(BC$1&lt;='Gastos com Pessoal'!$F$7:$F$106)*(IF('Gastos com Pessoal'!$Q$7:$Q$106&lt;=BC$1,1,0))*INDIRECT(CONCATENATE("'Gastos com Pessoal'!",$CB49)))
+SUM((BC$1&gt;='Gastos com Pessoal'!$E$113:$E$122)*(BC$1&lt;='Gastos com Pessoal'!$F$113:$F$122)*(IF('Gastos com Pessoal'!$Q$113:$Q$122&lt;=BC$1,1,0))*INDIRECT(CONCATENATE("'Gastos com Pessoal'!",$CC49)))
+SUM((BC$1&gt;='Gastos com Pessoal'!$E$7:$E$106)*(BC$1&lt;='Gastos com Pessoal'!$F$7:$F$106)*(IF('Gastos com Pessoal'!$V$7:$V$106&lt;=BC$1,1,0))*INDIRECT(CONCATENATE("'Gastos com Pessoal'!",$CD49)))
+SUM((BC$1&gt;='Gastos com Pessoal'!$E$113:$E$122)*(BC$1&lt;='Gastos com Pessoal'!$F$113:$F$122)*(IF('Gastos com Pessoal'!$V$113:$V$122&lt;=BC$1,1,0))*INDIRECT(CONCATENATE("'Gastos com Pessoal'!",$CE49)))
+SUM((BC$1&gt;='Gastos com Pessoal'!$E$7:$E$106)*(BC$1&lt;='Gastos com Pessoal'!$F$7:$F$106)*(IF('Gastos com Pessoal'!$AA$7:$AA$106&lt;=BC$1,1,0))*INDIRECT(CONCATENATE("'Gastos com Pessoal'!",$CF49)))
+SUM((BC$1&gt;='Gastos com Pessoal'!$E$113:$E$122)*(BC$1&lt;='Gastos com Pessoal'!$F$113:$F$122)*(IF('Gastos com Pessoal'!$AA$113:$AA$122&lt;=BC$1,1,0))*INDIRECT(CONCATENATE("'Gastos com Pessoal'!",$CG49)))</f>
        <v>0</v>
      </c>
      <c r="BD49" s="147">
        <f t="array" aca="1" ref="BD49" ca="1">SUM((BD$1&gt;='Gastos com Pessoal'!$E$7:$E$106)*(BD$1&lt;='Gastos com Pessoal'!$F$7:$F$106)*INDIRECT(CONCATENATE("'Encargos e Benefícios'!",$BV49)))
+SUM((BD$1&gt;='Gastos com Pessoal'!$E$113:$E$122)*(BD$1&lt;='Gastos com Pessoal'!$F$113:$F$122)*INDIRECT(CONCATENATE("'Encargos e Benefícios'!",$BW49)))
+SUM((BD$1&gt;='Gastos com Pessoal'!$E$7:$E$106)*(BD$1&lt;='Gastos com Pessoal'!$F$7:$F$106)*(IF('Gastos com Pessoal'!$G$7:$G$106&lt;=BD$1,1,0))*INDIRECT(CONCATENATE("'Gastos com Pessoal'!",$BX49)))
+SUM((BD$1&gt;='Gastos com Pessoal'!$E$113:$E$122)*(BD$1&lt;='Gastos com Pessoal'!$F$113:$F$122)*(IF('Gastos com Pessoal'!$G$113:$G$122&lt;=BD$1,1,0))*INDIRECT(CONCATENATE("'Gastos com Pessoal'!",$BY49)))
+SUM((BD$1&gt;='Gastos com Pessoal'!$E$7:$E$106)*(BD$1&lt;='Gastos com Pessoal'!$F$7:$F$106)*(IF('Gastos com Pessoal'!$L$7:$L$106&lt;=BD$1,1,0))*INDIRECT(CONCATENATE("'Gastos com Pessoal'!",$BZ49)))
+SUM((BD$1&gt;='Gastos com Pessoal'!$E$113:$E$122)*(BD$1&lt;='Gastos com Pessoal'!$F$113:$F$122)*(IF('Gastos com Pessoal'!$L$113:$L$122&lt;=BD$1,1,0))*INDIRECT(CONCATENATE("'Gastos com Pessoal'!",$CA49)))
+SUM((BD$1&gt;='Gastos com Pessoal'!$E$7:$E$106)*(BD$1&lt;='Gastos com Pessoal'!$F$7:$F$106)*(IF('Gastos com Pessoal'!$Q$7:$Q$106&lt;=BD$1,1,0))*INDIRECT(CONCATENATE("'Gastos com Pessoal'!",$CB49)))
+SUM((BD$1&gt;='Gastos com Pessoal'!$E$113:$E$122)*(BD$1&lt;='Gastos com Pessoal'!$F$113:$F$122)*(IF('Gastos com Pessoal'!$Q$113:$Q$122&lt;=BD$1,1,0))*INDIRECT(CONCATENATE("'Gastos com Pessoal'!",$CC49)))
+SUM((BD$1&gt;='Gastos com Pessoal'!$E$7:$E$106)*(BD$1&lt;='Gastos com Pessoal'!$F$7:$F$106)*(IF('Gastos com Pessoal'!$V$7:$V$106&lt;=BD$1,1,0))*INDIRECT(CONCATENATE("'Gastos com Pessoal'!",$CD49)))
+SUM((BD$1&gt;='Gastos com Pessoal'!$E$113:$E$122)*(BD$1&lt;='Gastos com Pessoal'!$F$113:$F$122)*(IF('Gastos com Pessoal'!$V$113:$V$122&lt;=BD$1,1,0))*INDIRECT(CONCATENATE("'Gastos com Pessoal'!",$CE49)))
+SUM((BD$1&gt;='Gastos com Pessoal'!$E$7:$E$106)*(BD$1&lt;='Gastos com Pessoal'!$F$7:$F$106)*(IF('Gastos com Pessoal'!$AA$7:$AA$106&lt;=BD$1,1,0))*INDIRECT(CONCATENATE("'Gastos com Pessoal'!",$CF49)))
+SUM((BD$1&gt;='Gastos com Pessoal'!$E$113:$E$122)*(BD$1&lt;='Gastos com Pessoal'!$F$113:$F$122)*(IF('Gastos com Pessoal'!$AA$113:$AA$122&lt;=BD$1,1,0))*INDIRECT(CONCATENATE("'Gastos com Pessoal'!",$CG49)))</f>
        <v>0</v>
      </c>
      <c r="BE49" s="147">
        <f t="array" aca="1" ref="BE49" ca="1">SUM((BE$1&gt;='Gastos com Pessoal'!$E$7:$E$106)*(BE$1&lt;='Gastos com Pessoal'!$F$7:$F$106)*INDIRECT(CONCATENATE("'Encargos e Benefícios'!",$BV49)))
+SUM((BE$1&gt;='Gastos com Pessoal'!$E$113:$E$122)*(BE$1&lt;='Gastos com Pessoal'!$F$113:$F$122)*INDIRECT(CONCATENATE("'Encargos e Benefícios'!",$BW49)))
+SUM((BE$1&gt;='Gastos com Pessoal'!$E$7:$E$106)*(BE$1&lt;='Gastos com Pessoal'!$F$7:$F$106)*(IF('Gastos com Pessoal'!$G$7:$G$106&lt;=BE$1,1,0))*INDIRECT(CONCATENATE("'Gastos com Pessoal'!",$BX49)))
+SUM((BE$1&gt;='Gastos com Pessoal'!$E$113:$E$122)*(BE$1&lt;='Gastos com Pessoal'!$F$113:$F$122)*(IF('Gastos com Pessoal'!$G$113:$G$122&lt;=BE$1,1,0))*INDIRECT(CONCATENATE("'Gastos com Pessoal'!",$BY49)))
+SUM((BE$1&gt;='Gastos com Pessoal'!$E$7:$E$106)*(BE$1&lt;='Gastos com Pessoal'!$F$7:$F$106)*(IF('Gastos com Pessoal'!$L$7:$L$106&lt;=BE$1,1,0))*INDIRECT(CONCATENATE("'Gastos com Pessoal'!",$BZ49)))
+SUM((BE$1&gt;='Gastos com Pessoal'!$E$113:$E$122)*(BE$1&lt;='Gastos com Pessoal'!$F$113:$F$122)*(IF('Gastos com Pessoal'!$L$113:$L$122&lt;=BE$1,1,0))*INDIRECT(CONCATENATE("'Gastos com Pessoal'!",$CA49)))
+SUM((BE$1&gt;='Gastos com Pessoal'!$E$7:$E$106)*(BE$1&lt;='Gastos com Pessoal'!$F$7:$F$106)*(IF('Gastos com Pessoal'!$Q$7:$Q$106&lt;=BE$1,1,0))*INDIRECT(CONCATENATE("'Gastos com Pessoal'!",$CB49)))
+SUM((BE$1&gt;='Gastos com Pessoal'!$E$113:$E$122)*(BE$1&lt;='Gastos com Pessoal'!$F$113:$F$122)*(IF('Gastos com Pessoal'!$Q$113:$Q$122&lt;=BE$1,1,0))*INDIRECT(CONCATENATE("'Gastos com Pessoal'!",$CC49)))
+SUM((BE$1&gt;='Gastos com Pessoal'!$E$7:$E$106)*(BE$1&lt;='Gastos com Pessoal'!$F$7:$F$106)*(IF('Gastos com Pessoal'!$V$7:$V$106&lt;=BE$1,1,0))*INDIRECT(CONCATENATE("'Gastos com Pessoal'!",$CD49)))
+SUM((BE$1&gt;='Gastos com Pessoal'!$E$113:$E$122)*(BE$1&lt;='Gastos com Pessoal'!$F$113:$F$122)*(IF('Gastos com Pessoal'!$V$113:$V$122&lt;=BE$1,1,0))*INDIRECT(CONCATENATE("'Gastos com Pessoal'!",$CE49)))
+SUM((BE$1&gt;='Gastos com Pessoal'!$E$7:$E$106)*(BE$1&lt;='Gastos com Pessoal'!$F$7:$F$106)*(IF('Gastos com Pessoal'!$AA$7:$AA$106&lt;=BE$1,1,0))*INDIRECT(CONCATENATE("'Gastos com Pessoal'!",$CF49)))
+SUM((BE$1&gt;='Gastos com Pessoal'!$E$113:$E$122)*(BE$1&lt;='Gastos com Pessoal'!$F$113:$F$122)*(IF('Gastos com Pessoal'!$AA$113:$AA$122&lt;=BE$1,1,0))*INDIRECT(CONCATENATE("'Gastos com Pessoal'!",$CG49)))</f>
        <v>0</v>
      </c>
      <c r="BF49" s="147">
        <f t="array" aca="1" ref="BF49" ca="1">SUM((BF$1&gt;='Gastos com Pessoal'!$E$7:$E$106)*(BF$1&lt;='Gastos com Pessoal'!$F$7:$F$106)*INDIRECT(CONCATENATE("'Encargos e Benefícios'!",$BV49)))
+SUM((BF$1&gt;='Gastos com Pessoal'!$E$113:$E$122)*(BF$1&lt;='Gastos com Pessoal'!$F$113:$F$122)*INDIRECT(CONCATENATE("'Encargos e Benefícios'!",$BW49)))
+SUM((BF$1&gt;='Gastos com Pessoal'!$E$7:$E$106)*(BF$1&lt;='Gastos com Pessoal'!$F$7:$F$106)*(IF('Gastos com Pessoal'!$G$7:$G$106&lt;=BF$1,1,0))*INDIRECT(CONCATENATE("'Gastos com Pessoal'!",$BX49)))
+SUM((BF$1&gt;='Gastos com Pessoal'!$E$113:$E$122)*(BF$1&lt;='Gastos com Pessoal'!$F$113:$F$122)*(IF('Gastos com Pessoal'!$G$113:$G$122&lt;=BF$1,1,0))*INDIRECT(CONCATENATE("'Gastos com Pessoal'!",$BY49)))
+SUM((BF$1&gt;='Gastos com Pessoal'!$E$7:$E$106)*(BF$1&lt;='Gastos com Pessoal'!$F$7:$F$106)*(IF('Gastos com Pessoal'!$L$7:$L$106&lt;=BF$1,1,0))*INDIRECT(CONCATENATE("'Gastos com Pessoal'!",$BZ49)))
+SUM((BF$1&gt;='Gastos com Pessoal'!$E$113:$E$122)*(BF$1&lt;='Gastos com Pessoal'!$F$113:$F$122)*(IF('Gastos com Pessoal'!$L$113:$L$122&lt;=BF$1,1,0))*INDIRECT(CONCATENATE("'Gastos com Pessoal'!",$CA49)))
+SUM((BF$1&gt;='Gastos com Pessoal'!$E$7:$E$106)*(BF$1&lt;='Gastos com Pessoal'!$F$7:$F$106)*(IF('Gastos com Pessoal'!$Q$7:$Q$106&lt;=BF$1,1,0))*INDIRECT(CONCATENATE("'Gastos com Pessoal'!",$CB49)))
+SUM((BF$1&gt;='Gastos com Pessoal'!$E$113:$E$122)*(BF$1&lt;='Gastos com Pessoal'!$F$113:$F$122)*(IF('Gastos com Pessoal'!$Q$113:$Q$122&lt;=BF$1,1,0))*INDIRECT(CONCATENATE("'Gastos com Pessoal'!",$CC49)))
+SUM((BF$1&gt;='Gastos com Pessoal'!$E$7:$E$106)*(BF$1&lt;='Gastos com Pessoal'!$F$7:$F$106)*(IF('Gastos com Pessoal'!$V$7:$V$106&lt;=BF$1,1,0))*INDIRECT(CONCATENATE("'Gastos com Pessoal'!",$CD49)))
+SUM((BF$1&gt;='Gastos com Pessoal'!$E$113:$E$122)*(BF$1&lt;='Gastos com Pessoal'!$F$113:$F$122)*(IF('Gastos com Pessoal'!$V$113:$V$122&lt;=BF$1,1,0))*INDIRECT(CONCATENATE("'Gastos com Pessoal'!",$CE49)))
+SUM((BF$1&gt;='Gastos com Pessoal'!$E$7:$E$106)*(BF$1&lt;='Gastos com Pessoal'!$F$7:$F$106)*(IF('Gastos com Pessoal'!$AA$7:$AA$106&lt;=BF$1,1,0))*INDIRECT(CONCATENATE("'Gastos com Pessoal'!",$CF49)))
+SUM((BF$1&gt;='Gastos com Pessoal'!$E$113:$E$122)*(BF$1&lt;='Gastos com Pessoal'!$F$113:$F$122)*(IF('Gastos com Pessoal'!$AA$113:$AA$122&lt;=BF$1,1,0))*INDIRECT(CONCATENATE("'Gastos com Pessoal'!",$CG49)))</f>
        <v>0</v>
      </c>
      <c r="BG49" s="147">
        <f t="array" aca="1" ref="BG49" ca="1">SUM((BG$1&gt;='Gastos com Pessoal'!$E$7:$E$106)*(BG$1&lt;='Gastos com Pessoal'!$F$7:$F$106)*INDIRECT(CONCATENATE("'Encargos e Benefícios'!",$BV49)))
+SUM((BG$1&gt;='Gastos com Pessoal'!$E$113:$E$122)*(BG$1&lt;='Gastos com Pessoal'!$F$113:$F$122)*INDIRECT(CONCATENATE("'Encargos e Benefícios'!",$BW49)))
+SUM((BG$1&gt;='Gastos com Pessoal'!$E$7:$E$106)*(BG$1&lt;='Gastos com Pessoal'!$F$7:$F$106)*(IF('Gastos com Pessoal'!$G$7:$G$106&lt;=BG$1,1,0))*INDIRECT(CONCATENATE("'Gastos com Pessoal'!",$BX49)))
+SUM((BG$1&gt;='Gastos com Pessoal'!$E$113:$E$122)*(BG$1&lt;='Gastos com Pessoal'!$F$113:$F$122)*(IF('Gastos com Pessoal'!$G$113:$G$122&lt;=BG$1,1,0))*INDIRECT(CONCATENATE("'Gastos com Pessoal'!",$BY49)))
+SUM((BG$1&gt;='Gastos com Pessoal'!$E$7:$E$106)*(BG$1&lt;='Gastos com Pessoal'!$F$7:$F$106)*(IF('Gastos com Pessoal'!$L$7:$L$106&lt;=BG$1,1,0))*INDIRECT(CONCATENATE("'Gastos com Pessoal'!",$BZ49)))
+SUM((BG$1&gt;='Gastos com Pessoal'!$E$113:$E$122)*(BG$1&lt;='Gastos com Pessoal'!$F$113:$F$122)*(IF('Gastos com Pessoal'!$L$113:$L$122&lt;=BG$1,1,0))*INDIRECT(CONCATENATE("'Gastos com Pessoal'!",$CA49)))
+SUM((BG$1&gt;='Gastos com Pessoal'!$E$7:$E$106)*(BG$1&lt;='Gastos com Pessoal'!$F$7:$F$106)*(IF('Gastos com Pessoal'!$Q$7:$Q$106&lt;=BG$1,1,0))*INDIRECT(CONCATENATE("'Gastos com Pessoal'!",$CB49)))
+SUM((BG$1&gt;='Gastos com Pessoal'!$E$113:$E$122)*(BG$1&lt;='Gastos com Pessoal'!$F$113:$F$122)*(IF('Gastos com Pessoal'!$Q$113:$Q$122&lt;=BG$1,1,0))*INDIRECT(CONCATENATE("'Gastos com Pessoal'!",$CC49)))
+SUM((BG$1&gt;='Gastos com Pessoal'!$E$7:$E$106)*(BG$1&lt;='Gastos com Pessoal'!$F$7:$F$106)*(IF('Gastos com Pessoal'!$V$7:$V$106&lt;=BG$1,1,0))*INDIRECT(CONCATENATE("'Gastos com Pessoal'!",$CD49)))
+SUM((BG$1&gt;='Gastos com Pessoal'!$E$113:$E$122)*(BG$1&lt;='Gastos com Pessoal'!$F$113:$F$122)*(IF('Gastos com Pessoal'!$V$113:$V$122&lt;=BG$1,1,0))*INDIRECT(CONCATENATE("'Gastos com Pessoal'!",$CE49)))
+SUM((BG$1&gt;='Gastos com Pessoal'!$E$7:$E$106)*(BG$1&lt;='Gastos com Pessoal'!$F$7:$F$106)*(IF('Gastos com Pessoal'!$AA$7:$AA$106&lt;=BG$1,1,0))*INDIRECT(CONCATENATE("'Gastos com Pessoal'!",$CF49)))
+SUM((BG$1&gt;='Gastos com Pessoal'!$E$113:$E$122)*(BG$1&lt;='Gastos com Pessoal'!$F$113:$F$122)*(IF('Gastos com Pessoal'!$AA$113:$AA$122&lt;=BG$1,1,0))*INDIRECT(CONCATENATE("'Gastos com Pessoal'!",$CG49)))</f>
        <v>0</v>
      </c>
      <c r="BH49" s="147">
        <f t="array" aca="1" ref="BH49" ca="1">SUM((BH$1&gt;='Gastos com Pessoal'!$E$7:$E$106)*(BH$1&lt;='Gastos com Pessoal'!$F$7:$F$106)*INDIRECT(CONCATENATE("'Encargos e Benefícios'!",$BV49)))
+SUM((BH$1&gt;='Gastos com Pessoal'!$E$113:$E$122)*(BH$1&lt;='Gastos com Pessoal'!$F$113:$F$122)*INDIRECT(CONCATENATE("'Encargos e Benefícios'!",$BW49)))
+SUM((BH$1&gt;='Gastos com Pessoal'!$E$7:$E$106)*(BH$1&lt;='Gastos com Pessoal'!$F$7:$F$106)*(IF('Gastos com Pessoal'!$G$7:$G$106&lt;=BH$1,1,0))*INDIRECT(CONCATENATE("'Gastos com Pessoal'!",$BX49)))
+SUM((BH$1&gt;='Gastos com Pessoal'!$E$113:$E$122)*(BH$1&lt;='Gastos com Pessoal'!$F$113:$F$122)*(IF('Gastos com Pessoal'!$G$113:$G$122&lt;=BH$1,1,0))*INDIRECT(CONCATENATE("'Gastos com Pessoal'!",$BY49)))
+SUM((BH$1&gt;='Gastos com Pessoal'!$E$7:$E$106)*(BH$1&lt;='Gastos com Pessoal'!$F$7:$F$106)*(IF('Gastos com Pessoal'!$L$7:$L$106&lt;=BH$1,1,0))*INDIRECT(CONCATENATE("'Gastos com Pessoal'!",$BZ49)))
+SUM((BH$1&gt;='Gastos com Pessoal'!$E$113:$E$122)*(BH$1&lt;='Gastos com Pessoal'!$F$113:$F$122)*(IF('Gastos com Pessoal'!$L$113:$L$122&lt;=BH$1,1,0))*INDIRECT(CONCATENATE("'Gastos com Pessoal'!",$CA49)))
+SUM((BH$1&gt;='Gastos com Pessoal'!$E$7:$E$106)*(BH$1&lt;='Gastos com Pessoal'!$F$7:$F$106)*(IF('Gastos com Pessoal'!$Q$7:$Q$106&lt;=BH$1,1,0))*INDIRECT(CONCATENATE("'Gastos com Pessoal'!",$CB49)))
+SUM((BH$1&gt;='Gastos com Pessoal'!$E$113:$E$122)*(BH$1&lt;='Gastos com Pessoal'!$F$113:$F$122)*(IF('Gastos com Pessoal'!$Q$113:$Q$122&lt;=BH$1,1,0))*INDIRECT(CONCATENATE("'Gastos com Pessoal'!",$CC49)))
+SUM((BH$1&gt;='Gastos com Pessoal'!$E$7:$E$106)*(BH$1&lt;='Gastos com Pessoal'!$F$7:$F$106)*(IF('Gastos com Pessoal'!$V$7:$V$106&lt;=BH$1,1,0))*INDIRECT(CONCATENATE("'Gastos com Pessoal'!",$CD49)))
+SUM((BH$1&gt;='Gastos com Pessoal'!$E$113:$E$122)*(BH$1&lt;='Gastos com Pessoal'!$F$113:$F$122)*(IF('Gastos com Pessoal'!$V$113:$V$122&lt;=BH$1,1,0))*INDIRECT(CONCATENATE("'Gastos com Pessoal'!",$CE49)))
+SUM((BH$1&gt;='Gastos com Pessoal'!$E$7:$E$106)*(BH$1&lt;='Gastos com Pessoal'!$F$7:$F$106)*(IF('Gastos com Pessoal'!$AA$7:$AA$106&lt;=BH$1,1,0))*INDIRECT(CONCATENATE("'Gastos com Pessoal'!",$CF49)))
+SUM((BH$1&gt;='Gastos com Pessoal'!$E$113:$E$122)*(BH$1&lt;='Gastos com Pessoal'!$F$113:$F$122)*(IF('Gastos com Pessoal'!$AA$113:$AA$122&lt;=BH$1,1,0))*INDIRECT(CONCATENATE("'Gastos com Pessoal'!",$CG49)))</f>
        <v>0</v>
      </c>
      <c r="BI49" s="147">
        <f t="array" aca="1" ref="BI49" ca="1">SUM((BI$1&gt;='Gastos com Pessoal'!$E$7:$E$106)*(BI$1&lt;='Gastos com Pessoal'!$F$7:$F$106)*INDIRECT(CONCATENATE("'Encargos e Benefícios'!",$BV49)))
+SUM((BI$1&gt;='Gastos com Pessoal'!$E$113:$E$122)*(BI$1&lt;='Gastos com Pessoal'!$F$113:$F$122)*INDIRECT(CONCATENATE("'Encargos e Benefícios'!",$BW49)))
+SUM((BI$1&gt;='Gastos com Pessoal'!$E$7:$E$106)*(BI$1&lt;='Gastos com Pessoal'!$F$7:$F$106)*(IF('Gastos com Pessoal'!$G$7:$G$106&lt;=BI$1,1,0))*INDIRECT(CONCATENATE("'Gastos com Pessoal'!",$BX49)))
+SUM((BI$1&gt;='Gastos com Pessoal'!$E$113:$E$122)*(BI$1&lt;='Gastos com Pessoal'!$F$113:$F$122)*(IF('Gastos com Pessoal'!$G$113:$G$122&lt;=BI$1,1,0))*INDIRECT(CONCATENATE("'Gastos com Pessoal'!",$BY49)))
+SUM((BI$1&gt;='Gastos com Pessoal'!$E$7:$E$106)*(BI$1&lt;='Gastos com Pessoal'!$F$7:$F$106)*(IF('Gastos com Pessoal'!$L$7:$L$106&lt;=BI$1,1,0))*INDIRECT(CONCATENATE("'Gastos com Pessoal'!",$BZ49)))
+SUM((BI$1&gt;='Gastos com Pessoal'!$E$113:$E$122)*(BI$1&lt;='Gastos com Pessoal'!$F$113:$F$122)*(IF('Gastos com Pessoal'!$L$113:$L$122&lt;=BI$1,1,0))*INDIRECT(CONCATENATE("'Gastos com Pessoal'!",$CA49)))
+SUM((BI$1&gt;='Gastos com Pessoal'!$E$7:$E$106)*(BI$1&lt;='Gastos com Pessoal'!$F$7:$F$106)*(IF('Gastos com Pessoal'!$Q$7:$Q$106&lt;=BI$1,1,0))*INDIRECT(CONCATENATE("'Gastos com Pessoal'!",$CB49)))
+SUM((BI$1&gt;='Gastos com Pessoal'!$E$113:$E$122)*(BI$1&lt;='Gastos com Pessoal'!$F$113:$F$122)*(IF('Gastos com Pessoal'!$Q$113:$Q$122&lt;=BI$1,1,0))*INDIRECT(CONCATENATE("'Gastos com Pessoal'!",$CC49)))
+SUM((BI$1&gt;='Gastos com Pessoal'!$E$7:$E$106)*(BI$1&lt;='Gastos com Pessoal'!$F$7:$F$106)*(IF('Gastos com Pessoal'!$V$7:$V$106&lt;=BI$1,1,0))*INDIRECT(CONCATENATE("'Gastos com Pessoal'!",$CD49)))
+SUM((BI$1&gt;='Gastos com Pessoal'!$E$113:$E$122)*(BI$1&lt;='Gastos com Pessoal'!$F$113:$F$122)*(IF('Gastos com Pessoal'!$V$113:$V$122&lt;=BI$1,1,0))*INDIRECT(CONCATENATE("'Gastos com Pessoal'!",$CE49)))
+SUM((BI$1&gt;='Gastos com Pessoal'!$E$7:$E$106)*(BI$1&lt;='Gastos com Pessoal'!$F$7:$F$106)*(IF('Gastos com Pessoal'!$AA$7:$AA$106&lt;=BI$1,1,0))*INDIRECT(CONCATENATE("'Gastos com Pessoal'!",$CF49)))
+SUM((BI$1&gt;='Gastos com Pessoal'!$E$113:$E$122)*(BI$1&lt;='Gastos com Pessoal'!$F$113:$F$122)*(IF('Gastos com Pessoal'!$AA$113:$AA$122&lt;=BI$1,1,0))*INDIRECT(CONCATENATE("'Gastos com Pessoal'!",$CG49)))</f>
        <v>0</v>
      </c>
      <c r="BJ49" s="147">
        <f t="array" aca="1" ref="BJ49" ca="1">SUM((BJ$1&gt;='Gastos com Pessoal'!$E$7:$E$106)*(BJ$1&lt;='Gastos com Pessoal'!$F$7:$F$106)*INDIRECT(CONCATENATE("'Encargos e Benefícios'!",$BV49)))
+SUM((BJ$1&gt;='Gastos com Pessoal'!$E$113:$E$122)*(BJ$1&lt;='Gastos com Pessoal'!$F$113:$F$122)*INDIRECT(CONCATENATE("'Encargos e Benefícios'!",$BW49)))
+SUM((BJ$1&gt;='Gastos com Pessoal'!$E$7:$E$106)*(BJ$1&lt;='Gastos com Pessoal'!$F$7:$F$106)*(IF('Gastos com Pessoal'!$G$7:$G$106&lt;=BJ$1,1,0))*INDIRECT(CONCATENATE("'Gastos com Pessoal'!",$BX49)))
+SUM((BJ$1&gt;='Gastos com Pessoal'!$E$113:$E$122)*(BJ$1&lt;='Gastos com Pessoal'!$F$113:$F$122)*(IF('Gastos com Pessoal'!$G$113:$G$122&lt;=BJ$1,1,0))*INDIRECT(CONCATENATE("'Gastos com Pessoal'!",$BY49)))
+SUM((BJ$1&gt;='Gastos com Pessoal'!$E$7:$E$106)*(BJ$1&lt;='Gastos com Pessoal'!$F$7:$F$106)*(IF('Gastos com Pessoal'!$L$7:$L$106&lt;=BJ$1,1,0))*INDIRECT(CONCATENATE("'Gastos com Pessoal'!",$BZ49)))
+SUM((BJ$1&gt;='Gastos com Pessoal'!$E$113:$E$122)*(BJ$1&lt;='Gastos com Pessoal'!$F$113:$F$122)*(IF('Gastos com Pessoal'!$L$113:$L$122&lt;=BJ$1,1,0))*INDIRECT(CONCATENATE("'Gastos com Pessoal'!",$CA49)))
+SUM((BJ$1&gt;='Gastos com Pessoal'!$E$7:$E$106)*(BJ$1&lt;='Gastos com Pessoal'!$F$7:$F$106)*(IF('Gastos com Pessoal'!$Q$7:$Q$106&lt;=BJ$1,1,0))*INDIRECT(CONCATENATE("'Gastos com Pessoal'!",$CB49)))
+SUM((BJ$1&gt;='Gastos com Pessoal'!$E$113:$E$122)*(BJ$1&lt;='Gastos com Pessoal'!$F$113:$F$122)*(IF('Gastos com Pessoal'!$Q$113:$Q$122&lt;=BJ$1,1,0))*INDIRECT(CONCATENATE("'Gastos com Pessoal'!",$CC49)))
+SUM((BJ$1&gt;='Gastos com Pessoal'!$E$7:$E$106)*(BJ$1&lt;='Gastos com Pessoal'!$F$7:$F$106)*(IF('Gastos com Pessoal'!$V$7:$V$106&lt;=BJ$1,1,0))*INDIRECT(CONCATENATE("'Gastos com Pessoal'!",$CD49)))
+SUM((BJ$1&gt;='Gastos com Pessoal'!$E$113:$E$122)*(BJ$1&lt;='Gastos com Pessoal'!$F$113:$F$122)*(IF('Gastos com Pessoal'!$V$113:$V$122&lt;=BJ$1,1,0))*INDIRECT(CONCATENATE("'Gastos com Pessoal'!",$CE49)))
+SUM((BJ$1&gt;='Gastos com Pessoal'!$E$7:$E$106)*(BJ$1&lt;='Gastos com Pessoal'!$F$7:$F$106)*(IF('Gastos com Pessoal'!$AA$7:$AA$106&lt;=BJ$1,1,0))*INDIRECT(CONCATENATE("'Gastos com Pessoal'!",$CF49)))
+SUM((BJ$1&gt;='Gastos com Pessoal'!$E$113:$E$122)*(BJ$1&lt;='Gastos com Pessoal'!$F$113:$F$122)*(IF('Gastos com Pessoal'!$AA$113:$AA$122&lt;=BJ$1,1,0))*INDIRECT(CONCATENATE("'Gastos com Pessoal'!",$CG49)))</f>
        <v>0</v>
      </c>
      <c r="BK49" s="143">
        <f t="shared" ca="1" si="77"/>
        <v>0</v>
      </c>
      <c r="BL49" s="152">
        <f t="shared" ca="1" si="78"/>
        <v>0</v>
      </c>
      <c r="BU49" s="262" t="s">
        <v>231</v>
      </c>
      <c r="BV49" s="263" t="str">
        <f ca="1">IF(ISNA('Encargos e Benefícios'!AA6),"$ZZ$6:$ZZ$105",'Encargos e Benefícios'!AA6)</f>
        <v>$ZZ$6:$ZZ$105</v>
      </c>
      <c r="BW49" s="263" t="str">
        <f ca="1">IF(ISNA('Encargos e Benefícios'!AC6),"$ZZ$112:$ZZ$121",'Encargos e Benefícios'!AC6)</f>
        <v>$ZZ$112:$ZZ$121</v>
      </c>
      <c r="BX49" s="262" t="str">
        <f ca="1">IF(ISNA('Gastos com Pessoal'!BL6),"$ZZ$6:$ZZ$105",'Gastos com Pessoal'!BL6)</f>
        <v>$ZZ$6:$ZZ$105</v>
      </c>
      <c r="BY49" s="262" t="str">
        <f ca="1">IF(ISNA('Gastos com Pessoal'!BN6),"$ZZ$112:$ZZ$121",'Gastos com Pessoal'!BN6)</f>
        <v>$ZZ$112:$ZZ$121</v>
      </c>
      <c r="BZ49" s="262" t="str">
        <f ca="1">IF(ISNA('Gastos com Pessoal'!BP6),"$ZZ$6:$ZZ$105",'Gastos com Pessoal'!BP6)</f>
        <v>$ZZ$6:$ZZ$105</v>
      </c>
      <c r="CA49" s="262" t="str">
        <f ca="1">IF(ISNA('Gastos com Pessoal'!BR6),"$ZZ$112:$ZZ$121",'Gastos com Pessoal'!BR6)</f>
        <v>$ZZ$112:$ZZ$121</v>
      </c>
      <c r="CB49" s="262" t="str">
        <f ca="1">IF(ISNA('Gastos com Pessoal'!BT6),"$ZZ$6:$ZZ$105",'Gastos com Pessoal'!BT6)</f>
        <v>$ZZ$6:$ZZ$105</v>
      </c>
      <c r="CC49" s="262" t="str">
        <f ca="1">IF(ISNA('Gastos com Pessoal'!BV6),"$ZZ$112:$ZZ$121",'Gastos com Pessoal'!BV6)</f>
        <v>$ZZ$112:$ZZ$121</v>
      </c>
      <c r="CD49" s="262" t="str">
        <f ca="1">IF(ISNA('Gastos com Pessoal'!BX6),"$ZZ$6:$ZZ$105",'Gastos com Pessoal'!BX6)</f>
        <v>$ZZ$6:$ZZ$105</v>
      </c>
      <c r="CE49" s="262" t="str">
        <f ca="1">IF(ISNA('Gastos com Pessoal'!BZ6),"$ZZ$112:$ZZ$121",'Gastos com Pessoal'!BZ6)</f>
        <v>$ZZ$112:$ZZ$121</v>
      </c>
      <c r="CF49" s="262" t="str">
        <f ca="1">IF(ISNA('Gastos com Pessoal'!CB6),"$ZZ$6:$ZZ$105",'Gastos com Pessoal'!CB6)</f>
        <v>$ZZ$6:$ZZ$105</v>
      </c>
      <c r="CG49" s="262" t="str">
        <f ca="1">IF(ISNA('Gastos com Pessoal'!CD6),"$ZZ$112:$ZZ$121",'Gastos com Pessoal'!CD6)</f>
        <v>$ZZ$112:$ZZ$121</v>
      </c>
    </row>
    <row r="50" spans="1:85" s="98" customFormat="1" ht="23.25" customHeight="1">
      <c r="A50" s="30" t="s">
        <v>240</v>
      </c>
      <c r="B50" s="33" t="s">
        <v>241</v>
      </c>
      <c r="C50" s="147">
        <f t="array" aca="1" ref="C50" ca="1">SUM((C$1&gt;='Gastos com Pessoal'!$E$7:$E$106)*(C$1&lt;='Gastos com Pessoal'!$F$7:$F$106)*INDIRECT(CONCATENATE("'Encargos e Benefícios'!",$BV50)))
+SUM((C$1&gt;='Gastos com Pessoal'!$E$113:$E$122)*(C$1&lt;='Gastos com Pessoal'!$F$113:$F$122)*INDIRECT(CONCATENATE("'Encargos e Benefícios'!",$BW50)))
+SUM((C$1&gt;='Gastos com Pessoal'!$E$7:$E$106)*(C$1&lt;='Gastos com Pessoal'!$F$7:$F$106)*(IF('Gastos com Pessoal'!$G$7:$G$106&lt;=C$1,1,0))*INDIRECT(CONCATENATE("'Gastos com Pessoal'!",$BX50)))
+SUM((C$1&gt;='Gastos com Pessoal'!$E$113:$E$122)*(C$1&lt;='Gastos com Pessoal'!$F$113:$F$122)*(IF('Gastos com Pessoal'!$G$113:$G$122&lt;=C$1,1,0))*INDIRECT(CONCATENATE("'Gastos com Pessoal'!",$BY50)))
+SUM((C$1&gt;='Gastos com Pessoal'!$E$7:$E$106)*(C$1&lt;='Gastos com Pessoal'!$F$7:$F$106)*(IF('Gastos com Pessoal'!$L$7:$L$106&lt;=C$1,1,0))*INDIRECT(CONCATENATE("'Gastos com Pessoal'!",$BZ50)))
+SUM((C$1&gt;='Gastos com Pessoal'!$E$113:$E$122)*(C$1&lt;='Gastos com Pessoal'!$F$113:$F$122)*(IF('Gastos com Pessoal'!$L$113:$L$122&lt;=C$1,1,0))*INDIRECT(CONCATENATE("'Gastos com Pessoal'!",$CA50)))
+SUM((C$1&gt;='Gastos com Pessoal'!$E$7:$E$106)*(C$1&lt;='Gastos com Pessoal'!$F$7:$F$106)*(IF('Gastos com Pessoal'!$Q$7:$Q$106&lt;=C$1,1,0))*INDIRECT(CONCATENATE("'Gastos com Pessoal'!",$CB50)))
+SUM((C$1&gt;='Gastos com Pessoal'!$E$113:$E$122)*(C$1&lt;='Gastos com Pessoal'!$F$113:$F$122)*(IF('Gastos com Pessoal'!$Q$113:$Q$122&lt;=C$1,1,0))*INDIRECT(CONCATENATE("'Gastos com Pessoal'!",$CC50)))
+SUM((C$1&gt;='Gastos com Pessoal'!$E$7:$E$106)*(C$1&lt;='Gastos com Pessoal'!$F$7:$F$106)*(IF('Gastos com Pessoal'!$V$7:$V$106&lt;=C$1,1,0))*INDIRECT(CONCATENATE("'Gastos com Pessoal'!",$CD50)))
+SUM((C$1&gt;='Gastos com Pessoal'!$E$113:$E$122)*(C$1&lt;='Gastos com Pessoal'!$F$113:$F$122)*(IF('Gastos com Pessoal'!$V$113:$V$122&lt;=C$1,1,0))*INDIRECT(CONCATENATE("'Gastos com Pessoal'!",$CE50)))
+SUM((C$1&gt;='Gastos com Pessoal'!$E$7:$E$106)*(C$1&lt;='Gastos com Pessoal'!$F$7:$F$106)*(IF('Gastos com Pessoal'!$AA$7:$AA$106&lt;=C$1,1,0))*INDIRECT(CONCATENATE("'Gastos com Pessoal'!",$CF50)))
+SUM((C$1&gt;='Gastos com Pessoal'!$E$113:$E$122)*(C$1&lt;='Gastos com Pessoal'!$F$113:$F$122)*(IF('Gastos com Pessoal'!$AA$113:$AA$122&lt;=C$1,1,0))*INDIRECT(CONCATENATE("'Gastos com Pessoal'!",$CG50)))</f>
        <v>0</v>
      </c>
      <c r="D50" s="147">
        <f t="array" aca="1" ref="D50" ca="1">SUM((D$1&gt;='Gastos com Pessoal'!$E$7:$E$106)*(D$1&lt;='Gastos com Pessoal'!$F$7:$F$106)*INDIRECT(CONCATENATE("'Encargos e Benefícios'!",$BV50)))
+SUM((D$1&gt;='Gastos com Pessoal'!$E$113:$E$122)*(D$1&lt;='Gastos com Pessoal'!$F$113:$F$122)*INDIRECT(CONCATENATE("'Encargos e Benefícios'!",$BW50)))
+SUM((D$1&gt;='Gastos com Pessoal'!$E$7:$E$106)*(D$1&lt;='Gastos com Pessoal'!$F$7:$F$106)*(IF('Gastos com Pessoal'!$G$7:$G$106&lt;=D$1,1,0))*INDIRECT(CONCATENATE("'Gastos com Pessoal'!",$BX50)))
+SUM((D$1&gt;='Gastos com Pessoal'!$E$113:$E$122)*(D$1&lt;='Gastos com Pessoal'!$F$113:$F$122)*(IF('Gastos com Pessoal'!$G$113:$G$122&lt;=D$1,1,0))*INDIRECT(CONCATENATE("'Gastos com Pessoal'!",$BY50)))
+SUM((D$1&gt;='Gastos com Pessoal'!$E$7:$E$106)*(D$1&lt;='Gastos com Pessoal'!$F$7:$F$106)*(IF('Gastos com Pessoal'!$L$7:$L$106&lt;=D$1,1,0))*INDIRECT(CONCATENATE("'Gastos com Pessoal'!",$BZ50)))
+SUM((D$1&gt;='Gastos com Pessoal'!$E$113:$E$122)*(D$1&lt;='Gastos com Pessoal'!$F$113:$F$122)*(IF('Gastos com Pessoal'!$L$113:$L$122&lt;=D$1,1,0))*INDIRECT(CONCATENATE("'Gastos com Pessoal'!",$CA50)))
+SUM((D$1&gt;='Gastos com Pessoal'!$E$7:$E$106)*(D$1&lt;='Gastos com Pessoal'!$F$7:$F$106)*(IF('Gastos com Pessoal'!$Q$7:$Q$106&lt;=D$1,1,0))*INDIRECT(CONCATENATE("'Gastos com Pessoal'!",$CB50)))
+SUM((D$1&gt;='Gastos com Pessoal'!$E$113:$E$122)*(D$1&lt;='Gastos com Pessoal'!$F$113:$F$122)*(IF('Gastos com Pessoal'!$Q$113:$Q$122&lt;=D$1,1,0))*INDIRECT(CONCATENATE("'Gastos com Pessoal'!",$CC50)))
+SUM((D$1&gt;='Gastos com Pessoal'!$E$7:$E$106)*(D$1&lt;='Gastos com Pessoal'!$F$7:$F$106)*(IF('Gastos com Pessoal'!$V$7:$V$106&lt;=D$1,1,0))*INDIRECT(CONCATENATE("'Gastos com Pessoal'!",$CD50)))
+SUM((D$1&gt;='Gastos com Pessoal'!$E$113:$E$122)*(D$1&lt;='Gastos com Pessoal'!$F$113:$F$122)*(IF('Gastos com Pessoal'!$V$113:$V$122&lt;=D$1,1,0))*INDIRECT(CONCATENATE("'Gastos com Pessoal'!",$CE50)))
+SUM((D$1&gt;='Gastos com Pessoal'!$E$7:$E$106)*(D$1&lt;='Gastos com Pessoal'!$F$7:$F$106)*(IF('Gastos com Pessoal'!$AA$7:$AA$106&lt;=D$1,1,0))*INDIRECT(CONCATENATE("'Gastos com Pessoal'!",$CF50)))
+SUM((D$1&gt;='Gastos com Pessoal'!$E$113:$E$122)*(D$1&lt;='Gastos com Pessoal'!$F$113:$F$122)*(IF('Gastos com Pessoal'!$AA$113:$AA$122&lt;=D$1,1,0))*INDIRECT(CONCATENATE("'Gastos com Pessoal'!",$CG50)))</f>
        <v>0</v>
      </c>
      <c r="E50" s="147">
        <f t="array" aca="1" ref="E50" ca="1">SUM((E$1&gt;='Gastos com Pessoal'!$E$7:$E$106)*(E$1&lt;='Gastos com Pessoal'!$F$7:$F$106)*INDIRECT(CONCATENATE("'Encargos e Benefícios'!",$BV50)))
+SUM((E$1&gt;='Gastos com Pessoal'!$E$113:$E$122)*(E$1&lt;='Gastos com Pessoal'!$F$113:$F$122)*INDIRECT(CONCATENATE("'Encargos e Benefícios'!",$BW50)))
+SUM((E$1&gt;='Gastos com Pessoal'!$E$7:$E$106)*(E$1&lt;='Gastos com Pessoal'!$F$7:$F$106)*(IF('Gastos com Pessoal'!$G$7:$G$106&lt;=E$1,1,0))*INDIRECT(CONCATENATE("'Gastos com Pessoal'!",$BX50)))
+SUM((E$1&gt;='Gastos com Pessoal'!$E$113:$E$122)*(E$1&lt;='Gastos com Pessoal'!$F$113:$F$122)*(IF('Gastos com Pessoal'!$G$113:$G$122&lt;=E$1,1,0))*INDIRECT(CONCATENATE("'Gastos com Pessoal'!",$BY50)))
+SUM((E$1&gt;='Gastos com Pessoal'!$E$7:$E$106)*(E$1&lt;='Gastos com Pessoal'!$F$7:$F$106)*(IF('Gastos com Pessoal'!$L$7:$L$106&lt;=E$1,1,0))*INDIRECT(CONCATENATE("'Gastos com Pessoal'!",$BZ50)))
+SUM((E$1&gt;='Gastos com Pessoal'!$E$113:$E$122)*(E$1&lt;='Gastos com Pessoal'!$F$113:$F$122)*(IF('Gastos com Pessoal'!$L$113:$L$122&lt;=E$1,1,0))*INDIRECT(CONCATENATE("'Gastos com Pessoal'!",$CA50)))
+SUM((E$1&gt;='Gastos com Pessoal'!$E$7:$E$106)*(E$1&lt;='Gastos com Pessoal'!$F$7:$F$106)*(IF('Gastos com Pessoal'!$Q$7:$Q$106&lt;=E$1,1,0))*INDIRECT(CONCATENATE("'Gastos com Pessoal'!",$CB50)))
+SUM((E$1&gt;='Gastos com Pessoal'!$E$113:$E$122)*(E$1&lt;='Gastos com Pessoal'!$F$113:$F$122)*(IF('Gastos com Pessoal'!$Q$113:$Q$122&lt;=E$1,1,0))*INDIRECT(CONCATENATE("'Gastos com Pessoal'!",$CC50)))
+SUM((E$1&gt;='Gastos com Pessoal'!$E$7:$E$106)*(E$1&lt;='Gastos com Pessoal'!$F$7:$F$106)*(IF('Gastos com Pessoal'!$V$7:$V$106&lt;=E$1,1,0))*INDIRECT(CONCATENATE("'Gastos com Pessoal'!",$CD50)))
+SUM((E$1&gt;='Gastos com Pessoal'!$E$113:$E$122)*(E$1&lt;='Gastos com Pessoal'!$F$113:$F$122)*(IF('Gastos com Pessoal'!$V$113:$V$122&lt;=E$1,1,0))*INDIRECT(CONCATENATE("'Gastos com Pessoal'!",$CE50)))
+SUM((E$1&gt;='Gastos com Pessoal'!$E$7:$E$106)*(E$1&lt;='Gastos com Pessoal'!$F$7:$F$106)*(IF('Gastos com Pessoal'!$AA$7:$AA$106&lt;=E$1,1,0))*INDIRECT(CONCATENATE("'Gastos com Pessoal'!",$CF50)))
+SUM((E$1&gt;='Gastos com Pessoal'!$E$113:$E$122)*(E$1&lt;='Gastos com Pessoal'!$F$113:$F$122)*(IF('Gastos com Pessoal'!$AA$113:$AA$122&lt;=E$1,1,0))*INDIRECT(CONCATENATE("'Gastos com Pessoal'!",$CG50)))</f>
        <v>0</v>
      </c>
      <c r="F50" s="147">
        <f t="array" aca="1" ref="F50" ca="1">SUM((F$1&gt;='Gastos com Pessoal'!$E$7:$E$106)*(F$1&lt;='Gastos com Pessoal'!$F$7:$F$106)*INDIRECT(CONCATENATE("'Encargos e Benefícios'!",$BV50)))
+SUM((F$1&gt;='Gastos com Pessoal'!$E$113:$E$122)*(F$1&lt;='Gastos com Pessoal'!$F$113:$F$122)*INDIRECT(CONCATENATE("'Encargos e Benefícios'!",$BW50)))
+SUM((F$1&gt;='Gastos com Pessoal'!$E$7:$E$106)*(F$1&lt;='Gastos com Pessoal'!$F$7:$F$106)*(IF('Gastos com Pessoal'!$G$7:$G$106&lt;=F$1,1,0))*INDIRECT(CONCATENATE("'Gastos com Pessoal'!",$BX50)))
+SUM((F$1&gt;='Gastos com Pessoal'!$E$113:$E$122)*(F$1&lt;='Gastos com Pessoal'!$F$113:$F$122)*(IF('Gastos com Pessoal'!$G$113:$G$122&lt;=F$1,1,0))*INDIRECT(CONCATENATE("'Gastos com Pessoal'!",$BY50)))
+SUM((F$1&gt;='Gastos com Pessoal'!$E$7:$E$106)*(F$1&lt;='Gastos com Pessoal'!$F$7:$F$106)*(IF('Gastos com Pessoal'!$L$7:$L$106&lt;=F$1,1,0))*INDIRECT(CONCATENATE("'Gastos com Pessoal'!",$BZ50)))
+SUM((F$1&gt;='Gastos com Pessoal'!$E$113:$E$122)*(F$1&lt;='Gastos com Pessoal'!$F$113:$F$122)*(IF('Gastos com Pessoal'!$L$113:$L$122&lt;=F$1,1,0))*INDIRECT(CONCATENATE("'Gastos com Pessoal'!",$CA50)))
+SUM((F$1&gt;='Gastos com Pessoal'!$E$7:$E$106)*(F$1&lt;='Gastos com Pessoal'!$F$7:$F$106)*(IF('Gastos com Pessoal'!$Q$7:$Q$106&lt;=F$1,1,0))*INDIRECT(CONCATENATE("'Gastos com Pessoal'!",$CB50)))
+SUM((F$1&gt;='Gastos com Pessoal'!$E$113:$E$122)*(F$1&lt;='Gastos com Pessoal'!$F$113:$F$122)*(IF('Gastos com Pessoal'!$Q$113:$Q$122&lt;=F$1,1,0))*INDIRECT(CONCATENATE("'Gastos com Pessoal'!",$CC50)))
+SUM((F$1&gt;='Gastos com Pessoal'!$E$7:$E$106)*(F$1&lt;='Gastos com Pessoal'!$F$7:$F$106)*(IF('Gastos com Pessoal'!$V$7:$V$106&lt;=F$1,1,0))*INDIRECT(CONCATENATE("'Gastos com Pessoal'!",$CD50)))
+SUM((F$1&gt;='Gastos com Pessoal'!$E$113:$E$122)*(F$1&lt;='Gastos com Pessoal'!$F$113:$F$122)*(IF('Gastos com Pessoal'!$V$113:$V$122&lt;=F$1,1,0))*INDIRECT(CONCATENATE("'Gastos com Pessoal'!",$CE50)))
+SUM((F$1&gt;='Gastos com Pessoal'!$E$7:$E$106)*(F$1&lt;='Gastos com Pessoal'!$F$7:$F$106)*(IF('Gastos com Pessoal'!$AA$7:$AA$106&lt;=F$1,1,0))*INDIRECT(CONCATENATE("'Gastos com Pessoal'!",$CF50)))
+SUM((F$1&gt;='Gastos com Pessoal'!$E$113:$E$122)*(F$1&lt;='Gastos com Pessoal'!$F$113:$F$122)*(IF('Gastos com Pessoal'!$AA$113:$AA$122&lt;=F$1,1,0))*INDIRECT(CONCATENATE("'Gastos com Pessoal'!",$CG50)))</f>
        <v>0</v>
      </c>
      <c r="G50" s="147">
        <f t="array" aca="1" ref="G50" ca="1">SUM((G$1&gt;='Gastos com Pessoal'!$E$7:$E$106)*(G$1&lt;='Gastos com Pessoal'!$F$7:$F$106)*INDIRECT(CONCATENATE("'Encargos e Benefícios'!",$BV50)))
+SUM((G$1&gt;='Gastos com Pessoal'!$E$113:$E$122)*(G$1&lt;='Gastos com Pessoal'!$F$113:$F$122)*INDIRECT(CONCATENATE("'Encargos e Benefícios'!",$BW50)))
+SUM((G$1&gt;='Gastos com Pessoal'!$E$7:$E$106)*(G$1&lt;='Gastos com Pessoal'!$F$7:$F$106)*(IF('Gastos com Pessoal'!$G$7:$G$106&lt;=G$1,1,0))*INDIRECT(CONCATENATE("'Gastos com Pessoal'!",$BX50)))
+SUM((G$1&gt;='Gastos com Pessoal'!$E$113:$E$122)*(G$1&lt;='Gastos com Pessoal'!$F$113:$F$122)*(IF('Gastos com Pessoal'!$G$113:$G$122&lt;=G$1,1,0))*INDIRECT(CONCATENATE("'Gastos com Pessoal'!",$BY50)))
+SUM((G$1&gt;='Gastos com Pessoal'!$E$7:$E$106)*(G$1&lt;='Gastos com Pessoal'!$F$7:$F$106)*(IF('Gastos com Pessoal'!$L$7:$L$106&lt;=G$1,1,0))*INDIRECT(CONCATENATE("'Gastos com Pessoal'!",$BZ50)))
+SUM((G$1&gt;='Gastos com Pessoal'!$E$113:$E$122)*(G$1&lt;='Gastos com Pessoal'!$F$113:$F$122)*(IF('Gastos com Pessoal'!$L$113:$L$122&lt;=G$1,1,0))*INDIRECT(CONCATENATE("'Gastos com Pessoal'!",$CA50)))
+SUM((G$1&gt;='Gastos com Pessoal'!$E$7:$E$106)*(G$1&lt;='Gastos com Pessoal'!$F$7:$F$106)*(IF('Gastos com Pessoal'!$Q$7:$Q$106&lt;=G$1,1,0))*INDIRECT(CONCATENATE("'Gastos com Pessoal'!",$CB50)))
+SUM((G$1&gt;='Gastos com Pessoal'!$E$113:$E$122)*(G$1&lt;='Gastos com Pessoal'!$F$113:$F$122)*(IF('Gastos com Pessoal'!$Q$113:$Q$122&lt;=G$1,1,0))*INDIRECT(CONCATENATE("'Gastos com Pessoal'!",$CC50)))
+SUM((G$1&gt;='Gastos com Pessoal'!$E$7:$E$106)*(G$1&lt;='Gastos com Pessoal'!$F$7:$F$106)*(IF('Gastos com Pessoal'!$V$7:$V$106&lt;=G$1,1,0))*INDIRECT(CONCATENATE("'Gastos com Pessoal'!",$CD50)))
+SUM((G$1&gt;='Gastos com Pessoal'!$E$113:$E$122)*(G$1&lt;='Gastos com Pessoal'!$F$113:$F$122)*(IF('Gastos com Pessoal'!$V$113:$V$122&lt;=G$1,1,0))*INDIRECT(CONCATENATE("'Gastos com Pessoal'!",$CE50)))
+SUM((G$1&gt;='Gastos com Pessoal'!$E$7:$E$106)*(G$1&lt;='Gastos com Pessoal'!$F$7:$F$106)*(IF('Gastos com Pessoal'!$AA$7:$AA$106&lt;=G$1,1,0))*INDIRECT(CONCATENATE("'Gastos com Pessoal'!",$CF50)))
+SUM((G$1&gt;='Gastos com Pessoal'!$E$113:$E$122)*(G$1&lt;='Gastos com Pessoal'!$F$113:$F$122)*(IF('Gastos com Pessoal'!$AA$113:$AA$122&lt;=G$1,1,0))*INDIRECT(CONCATENATE("'Gastos com Pessoal'!",$CG50)))</f>
        <v>0</v>
      </c>
      <c r="H50" s="147">
        <f t="array" aca="1" ref="H50" ca="1">SUM((H$1&gt;='Gastos com Pessoal'!$E$7:$E$106)*(H$1&lt;='Gastos com Pessoal'!$F$7:$F$106)*INDIRECT(CONCATENATE("'Encargos e Benefícios'!",$BV50)))
+SUM((H$1&gt;='Gastos com Pessoal'!$E$113:$E$122)*(H$1&lt;='Gastos com Pessoal'!$F$113:$F$122)*INDIRECT(CONCATENATE("'Encargos e Benefícios'!",$BW50)))
+SUM((H$1&gt;='Gastos com Pessoal'!$E$7:$E$106)*(H$1&lt;='Gastos com Pessoal'!$F$7:$F$106)*(IF('Gastos com Pessoal'!$G$7:$G$106&lt;=H$1,1,0))*INDIRECT(CONCATENATE("'Gastos com Pessoal'!",$BX50)))
+SUM((H$1&gt;='Gastos com Pessoal'!$E$113:$E$122)*(H$1&lt;='Gastos com Pessoal'!$F$113:$F$122)*(IF('Gastos com Pessoal'!$G$113:$G$122&lt;=H$1,1,0))*INDIRECT(CONCATENATE("'Gastos com Pessoal'!",$BY50)))
+SUM((H$1&gt;='Gastos com Pessoal'!$E$7:$E$106)*(H$1&lt;='Gastos com Pessoal'!$F$7:$F$106)*(IF('Gastos com Pessoal'!$L$7:$L$106&lt;=H$1,1,0))*INDIRECT(CONCATENATE("'Gastos com Pessoal'!",$BZ50)))
+SUM((H$1&gt;='Gastos com Pessoal'!$E$113:$E$122)*(H$1&lt;='Gastos com Pessoal'!$F$113:$F$122)*(IF('Gastos com Pessoal'!$L$113:$L$122&lt;=H$1,1,0))*INDIRECT(CONCATENATE("'Gastos com Pessoal'!",$CA50)))
+SUM((H$1&gt;='Gastos com Pessoal'!$E$7:$E$106)*(H$1&lt;='Gastos com Pessoal'!$F$7:$F$106)*(IF('Gastos com Pessoal'!$Q$7:$Q$106&lt;=H$1,1,0))*INDIRECT(CONCATENATE("'Gastos com Pessoal'!",$CB50)))
+SUM((H$1&gt;='Gastos com Pessoal'!$E$113:$E$122)*(H$1&lt;='Gastos com Pessoal'!$F$113:$F$122)*(IF('Gastos com Pessoal'!$Q$113:$Q$122&lt;=H$1,1,0))*INDIRECT(CONCATENATE("'Gastos com Pessoal'!",$CC50)))
+SUM((H$1&gt;='Gastos com Pessoal'!$E$7:$E$106)*(H$1&lt;='Gastos com Pessoal'!$F$7:$F$106)*(IF('Gastos com Pessoal'!$V$7:$V$106&lt;=H$1,1,0))*INDIRECT(CONCATENATE("'Gastos com Pessoal'!",$CD50)))
+SUM((H$1&gt;='Gastos com Pessoal'!$E$113:$E$122)*(H$1&lt;='Gastos com Pessoal'!$F$113:$F$122)*(IF('Gastos com Pessoal'!$V$113:$V$122&lt;=H$1,1,0))*INDIRECT(CONCATENATE("'Gastos com Pessoal'!",$CE50)))
+SUM((H$1&gt;='Gastos com Pessoal'!$E$7:$E$106)*(H$1&lt;='Gastos com Pessoal'!$F$7:$F$106)*(IF('Gastos com Pessoal'!$AA$7:$AA$106&lt;=H$1,1,0))*INDIRECT(CONCATENATE("'Gastos com Pessoal'!",$CF50)))
+SUM((H$1&gt;='Gastos com Pessoal'!$E$113:$E$122)*(H$1&lt;='Gastos com Pessoal'!$F$113:$F$122)*(IF('Gastos com Pessoal'!$AA$113:$AA$122&lt;=H$1,1,0))*INDIRECT(CONCATENATE("'Gastos com Pessoal'!",$CG50)))</f>
        <v>0</v>
      </c>
      <c r="I50" s="147">
        <f t="array" aca="1" ref="I50" ca="1">SUM((I$1&gt;='Gastos com Pessoal'!$E$7:$E$106)*(I$1&lt;='Gastos com Pessoal'!$F$7:$F$106)*INDIRECT(CONCATENATE("'Encargos e Benefícios'!",$BV50)))
+SUM((I$1&gt;='Gastos com Pessoal'!$E$113:$E$122)*(I$1&lt;='Gastos com Pessoal'!$F$113:$F$122)*INDIRECT(CONCATENATE("'Encargos e Benefícios'!",$BW50)))
+SUM((I$1&gt;='Gastos com Pessoal'!$E$7:$E$106)*(I$1&lt;='Gastos com Pessoal'!$F$7:$F$106)*(IF('Gastos com Pessoal'!$G$7:$G$106&lt;=I$1,1,0))*INDIRECT(CONCATENATE("'Gastos com Pessoal'!",$BX50)))
+SUM((I$1&gt;='Gastos com Pessoal'!$E$113:$E$122)*(I$1&lt;='Gastos com Pessoal'!$F$113:$F$122)*(IF('Gastos com Pessoal'!$G$113:$G$122&lt;=I$1,1,0))*INDIRECT(CONCATENATE("'Gastos com Pessoal'!",$BY50)))
+SUM((I$1&gt;='Gastos com Pessoal'!$E$7:$E$106)*(I$1&lt;='Gastos com Pessoal'!$F$7:$F$106)*(IF('Gastos com Pessoal'!$L$7:$L$106&lt;=I$1,1,0))*INDIRECT(CONCATENATE("'Gastos com Pessoal'!",$BZ50)))
+SUM((I$1&gt;='Gastos com Pessoal'!$E$113:$E$122)*(I$1&lt;='Gastos com Pessoal'!$F$113:$F$122)*(IF('Gastos com Pessoal'!$L$113:$L$122&lt;=I$1,1,0))*INDIRECT(CONCATENATE("'Gastos com Pessoal'!",$CA50)))
+SUM((I$1&gt;='Gastos com Pessoal'!$E$7:$E$106)*(I$1&lt;='Gastos com Pessoal'!$F$7:$F$106)*(IF('Gastos com Pessoal'!$Q$7:$Q$106&lt;=I$1,1,0))*INDIRECT(CONCATENATE("'Gastos com Pessoal'!",$CB50)))
+SUM((I$1&gt;='Gastos com Pessoal'!$E$113:$E$122)*(I$1&lt;='Gastos com Pessoal'!$F$113:$F$122)*(IF('Gastos com Pessoal'!$Q$113:$Q$122&lt;=I$1,1,0))*INDIRECT(CONCATENATE("'Gastos com Pessoal'!",$CC50)))
+SUM((I$1&gt;='Gastos com Pessoal'!$E$7:$E$106)*(I$1&lt;='Gastos com Pessoal'!$F$7:$F$106)*(IF('Gastos com Pessoal'!$V$7:$V$106&lt;=I$1,1,0))*INDIRECT(CONCATENATE("'Gastos com Pessoal'!",$CD50)))
+SUM((I$1&gt;='Gastos com Pessoal'!$E$113:$E$122)*(I$1&lt;='Gastos com Pessoal'!$F$113:$F$122)*(IF('Gastos com Pessoal'!$V$113:$V$122&lt;=I$1,1,0))*INDIRECT(CONCATENATE("'Gastos com Pessoal'!",$CE50)))
+SUM((I$1&gt;='Gastos com Pessoal'!$E$7:$E$106)*(I$1&lt;='Gastos com Pessoal'!$F$7:$F$106)*(IF('Gastos com Pessoal'!$AA$7:$AA$106&lt;=I$1,1,0))*INDIRECT(CONCATENATE("'Gastos com Pessoal'!",$CF50)))
+SUM((I$1&gt;='Gastos com Pessoal'!$E$113:$E$122)*(I$1&lt;='Gastos com Pessoal'!$F$113:$F$122)*(IF('Gastos com Pessoal'!$AA$113:$AA$122&lt;=I$1,1,0))*INDIRECT(CONCATENATE("'Gastos com Pessoal'!",$CG50)))</f>
        <v>0</v>
      </c>
      <c r="J50" s="147">
        <f t="array" aca="1" ref="J50" ca="1">SUM((J$1&gt;='Gastos com Pessoal'!$E$7:$E$106)*(J$1&lt;='Gastos com Pessoal'!$F$7:$F$106)*INDIRECT(CONCATENATE("'Encargos e Benefícios'!",$BV50)))
+SUM((J$1&gt;='Gastos com Pessoal'!$E$113:$E$122)*(J$1&lt;='Gastos com Pessoal'!$F$113:$F$122)*INDIRECT(CONCATENATE("'Encargos e Benefícios'!",$BW50)))
+SUM((J$1&gt;='Gastos com Pessoal'!$E$7:$E$106)*(J$1&lt;='Gastos com Pessoal'!$F$7:$F$106)*(IF('Gastos com Pessoal'!$G$7:$G$106&lt;=J$1,1,0))*INDIRECT(CONCATENATE("'Gastos com Pessoal'!",$BX50)))
+SUM((J$1&gt;='Gastos com Pessoal'!$E$113:$E$122)*(J$1&lt;='Gastos com Pessoal'!$F$113:$F$122)*(IF('Gastos com Pessoal'!$G$113:$G$122&lt;=J$1,1,0))*INDIRECT(CONCATENATE("'Gastos com Pessoal'!",$BY50)))
+SUM((J$1&gt;='Gastos com Pessoal'!$E$7:$E$106)*(J$1&lt;='Gastos com Pessoal'!$F$7:$F$106)*(IF('Gastos com Pessoal'!$L$7:$L$106&lt;=J$1,1,0))*INDIRECT(CONCATENATE("'Gastos com Pessoal'!",$BZ50)))
+SUM((J$1&gt;='Gastos com Pessoal'!$E$113:$E$122)*(J$1&lt;='Gastos com Pessoal'!$F$113:$F$122)*(IF('Gastos com Pessoal'!$L$113:$L$122&lt;=J$1,1,0))*INDIRECT(CONCATENATE("'Gastos com Pessoal'!",$CA50)))
+SUM((J$1&gt;='Gastos com Pessoal'!$E$7:$E$106)*(J$1&lt;='Gastos com Pessoal'!$F$7:$F$106)*(IF('Gastos com Pessoal'!$Q$7:$Q$106&lt;=J$1,1,0))*INDIRECT(CONCATENATE("'Gastos com Pessoal'!",$CB50)))
+SUM((J$1&gt;='Gastos com Pessoal'!$E$113:$E$122)*(J$1&lt;='Gastos com Pessoal'!$F$113:$F$122)*(IF('Gastos com Pessoal'!$Q$113:$Q$122&lt;=J$1,1,0))*INDIRECT(CONCATENATE("'Gastos com Pessoal'!",$CC50)))
+SUM((J$1&gt;='Gastos com Pessoal'!$E$7:$E$106)*(J$1&lt;='Gastos com Pessoal'!$F$7:$F$106)*(IF('Gastos com Pessoal'!$V$7:$V$106&lt;=J$1,1,0))*INDIRECT(CONCATENATE("'Gastos com Pessoal'!",$CD50)))
+SUM((J$1&gt;='Gastos com Pessoal'!$E$113:$E$122)*(J$1&lt;='Gastos com Pessoal'!$F$113:$F$122)*(IF('Gastos com Pessoal'!$V$113:$V$122&lt;=J$1,1,0))*INDIRECT(CONCATENATE("'Gastos com Pessoal'!",$CE50)))
+SUM((J$1&gt;='Gastos com Pessoal'!$E$7:$E$106)*(J$1&lt;='Gastos com Pessoal'!$F$7:$F$106)*(IF('Gastos com Pessoal'!$AA$7:$AA$106&lt;=J$1,1,0))*INDIRECT(CONCATENATE("'Gastos com Pessoal'!",$CF50)))
+SUM((J$1&gt;='Gastos com Pessoal'!$E$113:$E$122)*(J$1&lt;='Gastos com Pessoal'!$F$113:$F$122)*(IF('Gastos com Pessoal'!$AA$113:$AA$122&lt;=J$1,1,0))*INDIRECT(CONCATENATE("'Gastos com Pessoal'!",$CG50)))</f>
        <v>0</v>
      </c>
      <c r="K50" s="147">
        <f t="array" aca="1" ref="K50" ca="1">SUM((K$1&gt;='Gastos com Pessoal'!$E$7:$E$106)*(K$1&lt;='Gastos com Pessoal'!$F$7:$F$106)*INDIRECT(CONCATENATE("'Encargos e Benefícios'!",$BV50)))
+SUM((K$1&gt;='Gastos com Pessoal'!$E$113:$E$122)*(K$1&lt;='Gastos com Pessoal'!$F$113:$F$122)*INDIRECT(CONCATENATE("'Encargos e Benefícios'!",$BW50)))
+SUM((K$1&gt;='Gastos com Pessoal'!$E$7:$E$106)*(K$1&lt;='Gastos com Pessoal'!$F$7:$F$106)*(IF('Gastos com Pessoal'!$G$7:$G$106&lt;=K$1,1,0))*INDIRECT(CONCATENATE("'Gastos com Pessoal'!",$BX50)))
+SUM((K$1&gt;='Gastos com Pessoal'!$E$113:$E$122)*(K$1&lt;='Gastos com Pessoal'!$F$113:$F$122)*(IF('Gastos com Pessoal'!$G$113:$G$122&lt;=K$1,1,0))*INDIRECT(CONCATENATE("'Gastos com Pessoal'!",$BY50)))
+SUM((K$1&gt;='Gastos com Pessoal'!$E$7:$E$106)*(K$1&lt;='Gastos com Pessoal'!$F$7:$F$106)*(IF('Gastos com Pessoal'!$L$7:$L$106&lt;=K$1,1,0))*INDIRECT(CONCATENATE("'Gastos com Pessoal'!",$BZ50)))
+SUM((K$1&gt;='Gastos com Pessoal'!$E$113:$E$122)*(K$1&lt;='Gastos com Pessoal'!$F$113:$F$122)*(IF('Gastos com Pessoal'!$L$113:$L$122&lt;=K$1,1,0))*INDIRECT(CONCATENATE("'Gastos com Pessoal'!",$CA50)))
+SUM((K$1&gt;='Gastos com Pessoal'!$E$7:$E$106)*(K$1&lt;='Gastos com Pessoal'!$F$7:$F$106)*(IF('Gastos com Pessoal'!$Q$7:$Q$106&lt;=K$1,1,0))*INDIRECT(CONCATENATE("'Gastos com Pessoal'!",$CB50)))
+SUM((K$1&gt;='Gastos com Pessoal'!$E$113:$E$122)*(K$1&lt;='Gastos com Pessoal'!$F$113:$F$122)*(IF('Gastos com Pessoal'!$Q$113:$Q$122&lt;=K$1,1,0))*INDIRECT(CONCATENATE("'Gastos com Pessoal'!",$CC50)))
+SUM((K$1&gt;='Gastos com Pessoal'!$E$7:$E$106)*(K$1&lt;='Gastos com Pessoal'!$F$7:$F$106)*(IF('Gastos com Pessoal'!$V$7:$V$106&lt;=K$1,1,0))*INDIRECT(CONCATENATE("'Gastos com Pessoal'!",$CD50)))
+SUM((K$1&gt;='Gastos com Pessoal'!$E$113:$E$122)*(K$1&lt;='Gastos com Pessoal'!$F$113:$F$122)*(IF('Gastos com Pessoal'!$V$113:$V$122&lt;=K$1,1,0))*INDIRECT(CONCATENATE("'Gastos com Pessoal'!",$CE50)))
+SUM((K$1&gt;='Gastos com Pessoal'!$E$7:$E$106)*(K$1&lt;='Gastos com Pessoal'!$F$7:$F$106)*(IF('Gastos com Pessoal'!$AA$7:$AA$106&lt;=K$1,1,0))*INDIRECT(CONCATENATE("'Gastos com Pessoal'!",$CF50)))
+SUM((K$1&gt;='Gastos com Pessoal'!$E$113:$E$122)*(K$1&lt;='Gastos com Pessoal'!$F$113:$F$122)*(IF('Gastos com Pessoal'!$AA$113:$AA$122&lt;=K$1,1,0))*INDIRECT(CONCATENATE("'Gastos com Pessoal'!",$CG50)))</f>
        <v>0</v>
      </c>
      <c r="L50" s="147">
        <f t="array" aca="1" ref="L50" ca="1">SUM((L$1&gt;='Gastos com Pessoal'!$E$7:$E$106)*(L$1&lt;='Gastos com Pessoal'!$F$7:$F$106)*INDIRECT(CONCATENATE("'Encargos e Benefícios'!",$BV50)))
+SUM((L$1&gt;='Gastos com Pessoal'!$E$113:$E$122)*(L$1&lt;='Gastos com Pessoal'!$F$113:$F$122)*INDIRECT(CONCATENATE("'Encargos e Benefícios'!",$BW50)))
+SUM((L$1&gt;='Gastos com Pessoal'!$E$7:$E$106)*(L$1&lt;='Gastos com Pessoal'!$F$7:$F$106)*(IF('Gastos com Pessoal'!$G$7:$G$106&lt;=L$1,1,0))*INDIRECT(CONCATENATE("'Gastos com Pessoal'!",$BX50)))
+SUM((L$1&gt;='Gastos com Pessoal'!$E$113:$E$122)*(L$1&lt;='Gastos com Pessoal'!$F$113:$F$122)*(IF('Gastos com Pessoal'!$G$113:$G$122&lt;=L$1,1,0))*INDIRECT(CONCATENATE("'Gastos com Pessoal'!",$BY50)))
+SUM((L$1&gt;='Gastos com Pessoal'!$E$7:$E$106)*(L$1&lt;='Gastos com Pessoal'!$F$7:$F$106)*(IF('Gastos com Pessoal'!$L$7:$L$106&lt;=L$1,1,0))*INDIRECT(CONCATENATE("'Gastos com Pessoal'!",$BZ50)))
+SUM((L$1&gt;='Gastos com Pessoal'!$E$113:$E$122)*(L$1&lt;='Gastos com Pessoal'!$F$113:$F$122)*(IF('Gastos com Pessoal'!$L$113:$L$122&lt;=L$1,1,0))*INDIRECT(CONCATENATE("'Gastos com Pessoal'!",$CA50)))
+SUM((L$1&gt;='Gastos com Pessoal'!$E$7:$E$106)*(L$1&lt;='Gastos com Pessoal'!$F$7:$F$106)*(IF('Gastos com Pessoal'!$Q$7:$Q$106&lt;=L$1,1,0))*INDIRECT(CONCATENATE("'Gastos com Pessoal'!",$CB50)))
+SUM((L$1&gt;='Gastos com Pessoal'!$E$113:$E$122)*(L$1&lt;='Gastos com Pessoal'!$F$113:$F$122)*(IF('Gastos com Pessoal'!$Q$113:$Q$122&lt;=L$1,1,0))*INDIRECT(CONCATENATE("'Gastos com Pessoal'!",$CC50)))
+SUM((L$1&gt;='Gastos com Pessoal'!$E$7:$E$106)*(L$1&lt;='Gastos com Pessoal'!$F$7:$F$106)*(IF('Gastos com Pessoal'!$V$7:$V$106&lt;=L$1,1,0))*INDIRECT(CONCATENATE("'Gastos com Pessoal'!",$CD50)))
+SUM((L$1&gt;='Gastos com Pessoal'!$E$113:$E$122)*(L$1&lt;='Gastos com Pessoal'!$F$113:$F$122)*(IF('Gastos com Pessoal'!$V$113:$V$122&lt;=L$1,1,0))*INDIRECT(CONCATENATE("'Gastos com Pessoal'!",$CE50)))
+SUM((L$1&gt;='Gastos com Pessoal'!$E$7:$E$106)*(L$1&lt;='Gastos com Pessoal'!$F$7:$F$106)*(IF('Gastos com Pessoal'!$AA$7:$AA$106&lt;=L$1,1,0))*INDIRECT(CONCATENATE("'Gastos com Pessoal'!",$CF50)))
+SUM((L$1&gt;='Gastos com Pessoal'!$E$113:$E$122)*(L$1&lt;='Gastos com Pessoal'!$F$113:$F$122)*(IF('Gastos com Pessoal'!$AA$113:$AA$122&lt;=L$1,1,0))*INDIRECT(CONCATENATE("'Gastos com Pessoal'!",$CG50)))</f>
        <v>0</v>
      </c>
      <c r="M50" s="147">
        <f t="array" aca="1" ref="M50" ca="1">SUM((M$1&gt;='Gastos com Pessoal'!$E$7:$E$106)*(M$1&lt;='Gastos com Pessoal'!$F$7:$F$106)*INDIRECT(CONCATENATE("'Encargos e Benefícios'!",$BV50)))
+SUM((M$1&gt;='Gastos com Pessoal'!$E$113:$E$122)*(M$1&lt;='Gastos com Pessoal'!$F$113:$F$122)*INDIRECT(CONCATENATE("'Encargos e Benefícios'!",$BW50)))
+SUM((M$1&gt;='Gastos com Pessoal'!$E$7:$E$106)*(M$1&lt;='Gastos com Pessoal'!$F$7:$F$106)*(IF('Gastos com Pessoal'!$G$7:$G$106&lt;=M$1,1,0))*INDIRECT(CONCATENATE("'Gastos com Pessoal'!",$BX50)))
+SUM((M$1&gt;='Gastos com Pessoal'!$E$113:$E$122)*(M$1&lt;='Gastos com Pessoal'!$F$113:$F$122)*(IF('Gastos com Pessoal'!$G$113:$G$122&lt;=M$1,1,0))*INDIRECT(CONCATENATE("'Gastos com Pessoal'!",$BY50)))
+SUM((M$1&gt;='Gastos com Pessoal'!$E$7:$E$106)*(M$1&lt;='Gastos com Pessoal'!$F$7:$F$106)*(IF('Gastos com Pessoal'!$L$7:$L$106&lt;=M$1,1,0))*INDIRECT(CONCATENATE("'Gastos com Pessoal'!",$BZ50)))
+SUM((M$1&gt;='Gastos com Pessoal'!$E$113:$E$122)*(M$1&lt;='Gastos com Pessoal'!$F$113:$F$122)*(IF('Gastos com Pessoal'!$L$113:$L$122&lt;=M$1,1,0))*INDIRECT(CONCATENATE("'Gastos com Pessoal'!",$CA50)))
+SUM((M$1&gt;='Gastos com Pessoal'!$E$7:$E$106)*(M$1&lt;='Gastos com Pessoal'!$F$7:$F$106)*(IF('Gastos com Pessoal'!$Q$7:$Q$106&lt;=M$1,1,0))*INDIRECT(CONCATENATE("'Gastos com Pessoal'!",$CB50)))
+SUM((M$1&gt;='Gastos com Pessoal'!$E$113:$E$122)*(M$1&lt;='Gastos com Pessoal'!$F$113:$F$122)*(IF('Gastos com Pessoal'!$Q$113:$Q$122&lt;=M$1,1,0))*INDIRECT(CONCATENATE("'Gastos com Pessoal'!",$CC50)))
+SUM((M$1&gt;='Gastos com Pessoal'!$E$7:$E$106)*(M$1&lt;='Gastos com Pessoal'!$F$7:$F$106)*(IF('Gastos com Pessoal'!$V$7:$V$106&lt;=M$1,1,0))*INDIRECT(CONCATENATE("'Gastos com Pessoal'!",$CD50)))
+SUM((M$1&gt;='Gastos com Pessoal'!$E$113:$E$122)*(M$1&lt;='Gastos com Pessoal'!$F$113:$F$122)*(IF('Gastos com Pessoal'!$V$113:$V$122&lt;=M$1,1,0))*INDIRECT(CONCATENATE("'Gastos com Pessoal'!",$CE50)))
+SUM((M$1&gt;='Gastos com Pessoal'!$E$7:$E$106)*(M$1&lt;='Gastos com Pessoal'!$F$7:$F$106)*(IF('Gastos com Pessoal'!$AA$7:$AA$106&lt;=M$1,1,0))*INDIRECT(CONCATENATE("'Gastos com Pessoal'!",$CF50)))
+SUM((M$1&gt;='Gastos com Pessoal'!$E$113:$E$122)*(M$1&lt;='Gastos com Pessoal'!$F$113:$F$122)*(IF('Gastos com Pessoal'!$AA$113:$AA$122&lt;=M$1,1,0))*INDIRECT(CONCATENATE("'Gastos com Pessoal'!",$CG50)))</f>
        <v>0</v>
      </c>
      <c r="N50" s="147">
        <f t="array" aca="1" ref="N50" ca="1">SUM((N$1&gt;='Gastos com Pessoal'!$E$7:$E$106)*(N$1&lt;='Gastos com Pessoal'!$F$7:$F$106)*INDIRECT(CONCATENATE("'Encargos e Benefícios'!",$BV50)))
+SUM((N$1&gt;='Gastos com Pessoal'!$E$113:$E$122)*(N$1&lt;='Gastos com Pessoal'!$F$113:$F$122)*INDIRECT(CONCATENATE("'Encargos e Benefícios'!",$BW50)))
+SUM((N$1&gt;='Gastos com Pessoal'!$E$7:$E$106)*(N$1&lt;='Gastos com Pessoal'!$F$7:$F$106)*(IF('Gastos com Pessoal'!$G$7:$G$106&lt;=N$1,1,0))*INDIRECT(CONCATENATE("'Gastos com Pessoal'!",$BX50)))
+SUM((N$1&gt;='Gastos com Pessoal'!$E$113:$E$122)*(N$1&lt;='Gastos com Pessoal'!$F$113:$F$122)*(IF('Gastos com Pessoal'!$G$113:$G$122&lt;=N$1,1,0))*INDIRECT(CONCATENATE("'Gastos com Pessoal'!",$BY50)))
+SUM((N$1&gt;='Gastos com Pessoal'!$E$7:$E$106)*(N$1&lt;='Gastos com Pessoal'!$F$7:$F$106)*(IF('Gastos com Pessoal'!$L$7:$L$106&lt;=N$1,1,0))*INDIRECT(CONCATENATE("'Gastos com Pessoal'!",$BZ50)))
+SUM((N$1&gt;='Gastos com Pessoal'!$E$113:$E$122)*(N$1&lt;='Gastos com Pessoal'!$F$113:$F$122)*(IF('Gastos com Pessoal'!$L$113:$L$122&lt;=N$1,1,0))*INDIRECT(CONCATENATE("'Gastos com Pessoal'!",$CA50)))
+SUM((N$1&gt;='Gastos com Pessoal'!$E$7:$E$106)*(N$1&lt;='Gastos com Pessoal'!$F$7:$F$106)*(IF('Gastos com Pessoal'!$Q$7:$Q$106&lt;=N$1,1,0))*INDIRECT(CONCATENATE("'Gastos com Pessoal'!",$CB50)))
+SUM((N$1&gt;='Gastos com Pessoal'!$E$113:$E$122)*(N$1&lt;='Gastos com Pessoal'!$F$113:$F$122)*(IF('Gastos com Pessoal'!$Q$113:$Q$122&lt;=N$1,1,0))*INDIRECT(CONCATENATE("'Gastos com Pessoal'!",$CC50)))
+SUM((N$1&gt;='Gastos com Pessoal'!$E$7:$E$106)*(N$1&lt;='Gastos com Pessoal'!$F$7:$F$106)*(IF('Gastos com Pessoal'!$V$7:$V$106&lt;=N$1,1,0))*INDIRECT(CONCATENATE("'Gastos com Pessoal'!",$CD50)))
+SUM((N$1&gt;='Gastos com Pessoal'!$E$113:$E$122)*(N$1&lt;='Gastos com Pessoal'!$F$113:$F$122)*(IF('Gastos com Pessoal'!$V$113:$V$122&lt;=N$1,1,0))*INDIRECT(CONCATENATE("'Gastos com Pessoal'!",$CE50)))
+SUM((N$1&gt;='Gastos com Pessoal'!$E$7:$E$106)*(N$1&lt;='Gastos com Pessoal'!$F$7:$F$106)*(IF('Gastos com Pessoal'!$AA$7:$AA$106&lt;=N$1,1,0))*INDIRECT(CONCATENATE("'Gastos com Pessoal'!",$CF50)))
+SUM((N$1&gt;='Gastos com Pessoal'!$E$113:$E$122)*(N$1&lt;='Gastos com Pessoal'!$F$113:$F$122)*(IF('Gastos com Pessoal'!$AA$113:$AA$122&lt;=N$1,1,0))*INDIRECT(CONCATENATE("'Gastos com Pessoal'!",$CG50)))</f>
        <v>0</v>
      </c>
      <c r="O50" s="147">
        <f t="array" aca="1" ref="O50" ca="1">SUM((O$1&gt;='Gastos com Pessoal'!$E$7:$E$106)*(O$1&lt;='Gastos com Pessoal'!$F$7:$F$106)*INDIRECT(CONCATENATE("'Encargos e Benefícios'!",$BV50)))
+SUM((O$1&gt;='Gastos com Pessoal'!$E$113:$E$122)*(O$1&lt;='Gastos com Pessoal'!$F$113:$F$122)*INDIRECT(CONCATENATE("'Encargos e Benefícios'!",$BW50)))
+SUM((O$1&gt;='Gastos com Pessoal'!$E$7:$E$106)*(O$1&lt;='Gastos com Pessoal'!$F$7:$F$106)*(IF('Gastos com Pessoal'!$G$7:$G$106&lt;=O$1,1,0))*INDIRECT(CONCATENATE("'Gastos com Pessoal'!",$BX50)))
+SUM((O$1&gt;='Gastos com Pessoal'!$E$113:$E$122)*(O$1&lt;='Gastos com Pessoal'!$F$113:$F$122)*(IF('Gastos com Pessoal'!$G$113:$G$122&lt;=O$1,1,0))*INDIRECT(CONCATENATE("'Gastos com Pessoal'!",$BY50)))
+SUM((O$1&gt;='Gastos com Pessoal'!$E$7:$E$106)*(O$1&lt;='Gastos com Pessoal'!$F$7:$F$106)*(IF('Gastos com Pessoal'!$L$7:$L$106&lt;=O$1,1,0))*INDIRECT(CONCATENATE("'Gastos com Pessoal'!",$BZ50)))
+SUM((O$1&gt;='Gastos com Pessoal'!$E$113:$E$122)*(O$1&lt;='Gastos com Pessoal'!$F$113:$F$122)*(IF('Gastos com Pessoal'!$L$113:$L$122&lt;=O$1,1,0))*INDIRECT(CONCATENATE("'Gastos com Pessoal'!",$CA50)))
+SUM((O$1&gt;='Gastos com Pessoal'!$E$7:$E$106)*(O$1&lt;='Gastos com Pessoal'!$F$7:$F$106)*(IF('Gastos com Pessoal'!$Q$7:$Q$106&lt;=O$1,1,0))*INDIRECT(CONCATENATE("'Gastos com Pessoal'!",$CB50)))
+SUM((O$1&gt;='Gastos com Pessoal'!$E$113:$E$122)*(O$1&lt;='Gastos com Pessoal'!$F$113:$F$122)*(IF('Gastos com Pessoal'!$Q$113:$Q$122&lt;=O$1,1,0))*INDIRECT(CONCATENATE("'Gastos com Pessoal'!",$CC50)))
+SUM((O$1&gt;='Gastos com Pessoal'!$E$7:$E$106)*(O$1&lt;='Gastos com Pessoal'!$F$7:$F$106)*(IF('Gastos com Pessoal'!$V$7:$V$106&lt;=O$1,1,0))*INDIRECT(CONCATENATE("'Gastos com Pessoal'!",$CD50)))
+SUM((O$1&gt;='Gastos com Pessoal'!$E$113:$E$122)*(O$1&lt;='Gastos com Pessoal'!$F$113:$F$122)*(IF('Gastos com Pessoal'!$V$113:$V$122&lt;=O$1,1,0))*INDIRECT(CONCATENATE("'Gastos com Pessoal'!",$CE50)))
+SUM((O$1&gt;='Gastos com Pessoal'!$E$7:$E$106)*(O$1&lt;='Gastos com Pessoal'!$F$7:$F$106)*(IF('Gastos com Pessoal'!$AA$7:$AA$106&lt;=O$1,1,0))*INDIRECT(CONCATENATE("'Gastos com Pessoal'!",$CF50)))
+SUM((O$1&gt;='Gastos com Pessoal'!$E$113:$E$122)*(O$1&lt;='Gastos com Pessoal'!$F$113:$F$122)*(IF('Gastos com Pessoal'!$AA$113:$AA$122&lt;=O$1,1,0))*INDIRECT(CONCATENATE("'Gastos com Pessoal'!",$CG50)))</f>
        <v>0</v>
      </c>
      <c r="P50" s="147">
        <f t="array" aca="1" ref="P50" ca="1">SUM((P$1&gt;='Gastos com Pessoal'!$E$7:$E$106)*(P$1&lt;='Gastos com Pessoal'!$F$7:$F$106)*INDIRECT(CONCATENATE("'Encargos e Benefícios'!",$BV50)))
+SUM((P$1&gt;='Gastos com Pessoal'!$E$113:$E$122)*(P$1&lt;='Gastos com Pessoal'!$F$113:$F$122)*INDIRECT(CONCATENATE("'Encargos e Benefícios'!",$BW50)))
+SUM((P$1&gt;='Gastos com Pessoal'!$E$7:$E$106)*(P$1&lt;='Gastos com Pessoal'!$F$7:$F$106)*(IF('Gastos com Pessoal'!$G$7:$G$106&lt;=P$1,1,0))*INDIRECT(CONCATENATE("'Gastos com Pessoal'!",$BX50)))
+SUM((P$1&gt;='Gastos com Pessoal'!$E$113:$E$122)*(P$1&lt;='Gastos com Pessoal'!$F$113:$F$122)*(IF('Gastos com Pessoal'!$G$113:$G$122&lt;=P$1,1,0))*INDIRECT(CONCATENATE("'Gastos com Pessoal'!",$BY50)))
+SUM((P$1&gt;='Gastos com Pessoal'!$E$7:$E$106)*(P$1&lt;='Gastos com Pessoal'!$F$7:$F$106)*(IF('Gastos com Pessoal'!$L$7:$L$106&lt;=P$1,1,0))*INDIRECT(CONCATENATE("'Gastos com Pessoal'!",$BZ50)))
+SUM((P$1&gt;='Gastos com Pessoal'!$E$113:$E$122)*(P$1&lt;='Gastos com Pessoal'!$F$113:$F$122)*(IF('Gastos com Pessoal'!$L$113:$L$122&lt;=P$1,1,0))*INDIRECT(CONCATENATE("'Gastos com Pessoal'!",$CA50)))
+SUM((P$1&gt;='Gastos com Pessoal'!$E$7:$E$106)*(P$1&lt;='Gastos com Pessoal'!$F$7:$F$106)*(IF('Gastos com Pessoal'!$Q$7:$Q$106&lt;=P$1,1,0))*INDIRECT(CONCATENATE("'Gastos com Pessoal'!",$CB50)))
+SUM((P$1&gt;='Gastos com Pessoal'!$E$113:$E$122)*(P$1&lt;='Gastos com Pessoal'!$F$113:$F$122)*(IF('Gastos com Pessoal'!$Q$113:$Q$122&lt;=P$1,1,0))*INDIRECT(CONCATENATE("'Gastos com Pessoal'!",$CC50)))
+SUM((P$1&gt;='Gastos com Pessoal'!$E$7:$E$106)*(P$1&lt;='Gastos com Pessoal'!$F$7:$F$106)*(IF('Gastos com Pessoal'!$V$7:$V$106&lt;=P$1,1,0))*INDIRECT(CONCATENATE("'Gastos com Pessoal'!",$CD50)))
+SUM((P$1&gt;='Gastos com Pessoal'!$E$113:$E$122)*(P$1&lt;='Gastos com Pessoal'!$F$113:$F$122)*(IF('Gastos com Pessoal'!$V$113:$V$122&lt;=P$1,1,0))*INDIRECT(CONCATENATE("'Gastos com Pessoal'!",$CE50)))
+SUM((P$1&gt;='Gastos com Pessoal'!$E$7:$E$106)*(P$1&lt;='Gastos com Pessoal'!$F$7:$F$106)*(IF('Gastos com Pessoal'!$AA$7:$AA$106&lt;=P$1,1,0))*INDIRECT(CONCATENATE("'Gastos com Pessoal'!",$CF50)))
+SUM((P$1&gt;='Gastos com Pessoal'!$E$113:$E$122)*(P$1&lt;='Gastos com Pessoal'!$F$113:$F$122)*(IF('Gastos com Pessoal'!$AA$113:$AA$122&lt;=P$1,1,0))*INDIRECT(CONCATENATE("'Gastos com Pessoal'!",$CG50)))</f>
        <v>0</v>
      </c>
      <c r="Q50" s="147">
        <f t="array" aca="1" ref="Q50" ca="1">SUM((Q$1&gt;='Gastos com Pessoal'!$E$7:$E$106)*(Q$1&lt;='Gastos com Pessoal'!$F$7:$F$106)*INDIRECT(CONCATENATE("'Encargos e Benefícios'!",$BV50)))
+SUM((Q$1&gt;='Gastos com Pessoal'!$E$113:$E$122)*(Q$1&lt;='Gastos com Pessoal'!$F$113:$F$122)*INDIRECT(CONCATENATE("'Encargos e Benefícios'!",$BW50)))
+SUM((Q$1&gt;='Gastos com Pessoal'!$E$7:$E$106)*(Q$1&lt;='Gastos com Pessoal'!$F$7:$F$106)*(IF('Gastos com Pessoal'!$G$7:$G$106&lt;=Q$1,1,0))*INDIRECT(CONCATENATE("'Gastos com Pessoal'!",$BX50)))
+SUM((Q$1&gt;='Gastos com Pessoal'!$E$113:$E$122)*(Q$1&lt;='Gastos com Pessoal'!$F$113:$F$122)*(IF('Gastos com Pessoal'!$G$113:$G$122&lt;=Q$1,1,0))*INDIRECT(CONCATENATE("'Gastos com Pessoal'!",$BY50)))
+SUM((Q$1&gt;='Gastos com Pessoal'!$E$7:$E$106)*(Q$1&lt;='Gastos com Pessoal'!$F$7:$F$106)*(IF('Gastos com Pessoal'!$L$7:$L$106&lt;=Q$1,1,0))*INDIRECT(CONCATENATE("'Gastos com Pessoal'!",$BZ50)))
+SUM((Q$1&gt;='Gastos com Pessoal'!$E$113:$E$122)*(Q$1&lt;='Gastos com Pessoal'!$F$113:$F$122)*(IF('Gastos com Pessoal'!$L$113:$L$122&lt;=Q$1,1,0))*INDIRECT(CONCATENATE("'Gastos com Pessoal'!",$CA50)))
+SUM((Q$1&gt;='Gastos com Pessoal'!$E$7:$E$106)*(Q$1&lt;='Gastos com Pessoal'!$F$7:$F$106)*(IF('Gastos com Pessoal'!$Q$7:$Q$106&lt;=Q$1,1,0))*INDIRECT(CONCATENATE("'Gastos com Pessoal'!",$CB50)))
+SUM((Q$1&gt;='Gastos com Pessoal'!$E$113:$E$122)*(Q$1&lt;='Gastos com Pessoal'!$F$113:$F$122)*(IF('Gastos com Pessoal'!$Q$113:$Q$122&lt;=Q$1,1,0))*INDIRECT(CONCATENATE("'Gastos com Pessoal'!",$CC50)))
+SUM((Q$1&gt;='Gastos com Pessoal'!$E$7:$E$106)*(Q$1&lt;='Gastos com Pessoal'!$F$7:$F$106)*(IF('Gastos com Pessoal'!$V$7:$V$106&lt;=Q$1,1,0))*INDIRECT(CONCATENATE("'Gastos com Pessoal'!",$CD50)))
+SUM((Q$1&gt;='Gastos com Pessoal'!$E$113:$E$122)*(Q$1&lt;='Gastos com Pessoal'!$F$113:$F$122)*(IF('Gastos com Pessoal'!$V$113:$V$122&lt;=Q$1,1,0))*INDIRECT(CONCATENATE("'Gastos com Pessoal'!",$CE50)))
+SUM((Q$1&gt;='Gastos com Pessoal'!$E$7:$E$106)*(Q$1&lt;='Gastos com Pessoal'!$F$7:$F$106)*(IF('Gastos com Pessoal'!$AA$7:$AA$106&lt;=Q$1,1,0))*INDIRECT(CONCATENATE("'Gastos com Pessoal'!",$CF50)))
+SUM((Q$1&gt;='Gastos com Pessoal'!$E$113:$E$122)*(Q$1&lt;='Gastos com Pessoal'!$F$113:$F$122)*(IF('Gastos com Pessoal'!$AA$113:$AA$122&lt;=Q$1,1,0))*INDIRECT(CONCATENATE("'Gastos com Pessoal'!",$CG50)))</f>
        <v>32</v>
      </c>
      <c r="R50" s="147">
        <f t="array" aca="1" ref="R50" ca="1">SUM((R$1&gt;='Gastos com Pessoal'!$E$7:$E$106)*(R$1&lt;='Gastos com Pessoal'!$F$7:$F$106)*INDIRECT(CONCATENATE("'Encargos e Benefícios'!",$BV50)))
+SUM((R$1&gt;='Gastos com Pessoal'!$E$113:$E$122)*(R$1&lt;='Gastos com Pessoal'!$F$113:$F$122)*INDIRECT(CONCATENATE("'Encargos e Benefícios'!",$BW50)))
+SUM((R$1&gt;='Gastos com Pessoal'!$E$7:$E$106)*(R$1&lt;='Gastos com Pessoal'!$F$7:$F$106)*(IF('Gastos com Pessoal'!$G$7:$G$106&lt;=R$1,1,0))*INDIRECT(CONCATENATE("'Gastos com Pessoal'!",$BX50)))
+SUM((R$1&gt;='Gastos com Pessoal'!$E$113:$E$122)*(R$1&lt;='Gastos com Pessoal'!$F$113:$F$122)*(IF('Gastos com Pessoal'!$G$113:$G$122&lt;=R$1,1,0))*INDIRECT(CONCATENATE("'Gastos com Pessoal'!",$BY50)))
+SUM((R$1&gt;='Gastos com Pessoal'!$E$7:$E$106)*(R$1&lt;='Gastos com Pessoal'!$F$7:$F$106)*(IF('Gastos com Pessoal'!$L$7:$L$106&lt;=R$1,1,0))*INDIRECT(CONCATENATE("'Gastos com Pessoal'!",$BZ50)))
+SUM((R$1&gt;='Gastos com Pessoal'!$E$113:$E$122)*(R$1&lt;='Gastos com Pessoal'!$F$113:$F$122)*(IF('Gastos com Pessoal'!$L$113:$L$122&lt;=R$1,1,0))*INDIRECT(CONCATENATE("'Gastos com Pessoal'!",$CA50)))
+SUM((R$1&gt;='Gastos com Pessoal'!$E$7:$E$106)*(R$1&lt;='Gastos com Pessoal'!$F$7:$F$106)*(IF('Gastos com Pessoal'!$Q$7:$Q$106&lt;=R$1,1,0))*INDIRECT(CONCATENATE("'Gastos com Pessoal'!",$CB50)))
+SUM((R$1&gt;='Gastos com Pessoal'!$E$113:$E$122)*(R$1&lt;='Gastos com Pessoal'!$F$113:$F$122)*(IF('Gastos com Pessoal'!$Q$113:$Q$122&lt;=R$1,1,0))*INDIRECT(CONCATENATE("'Gastos com Pessoal'!",$CC50)))
+SUM((R$1&gt;='Gastos com Pessoal'!$E$7:$E$106)*(R$1&lt;='Gastos com Pessoal'!$F$7:$F$106)*(IF('Gastos com Pessoal'!$V$7:$V$106&lt;=R$1,1,0))*INDIRECT(CONCATENATE("'Gastos com Pessoal'!",$CD50)))
+SUM((R$1&gt;='Gastos com Pessoal'!$E$113:$E$122)*(R$1&lt;='Gastos com Pessoal'!$F$113:$F$122)*(IF('Gastos com Pessoal'!$V$113:$V$122&lt;=R$1,1,0))*INDIRECT(CONCATENATE("'Gastos com Pessoal'!",$CE50)))
+SUM((R$1&gt;='Gastos com Pessoal'!$E$7:$E$106)*(R$1&lt;='Gastos com Pessoal'!$F$7:$F$106)*(IF('Gastos com Pessoal'!$AA$7:$AA$106&lt;=R$1,1,0))*INDIRECT(CONCATENATE("'Gastos com Pessoal'!",$CF50)))
+SUM((R$1&gt;='Gastos com Pessoal'!$E$113:$E$122)*(R$1&lt;='Gastos com Pessoal'!$F$113:$F$122)*(IF('Gastos com Pessoal'!$AA$113:$AA$122&lt;=R$1,1,0))*INDIRECT(CONCATENATE("'Gastos com Pessoal'!",$CG50)))</f>
        <v>32</v>
      </c>
      <c r="S50" s="147">
        <f t="array" aca="1" ref="S50" ca="1">SUM((S$1&gt;='Gastos com Pessoal'!$E$7:$E$106)*(S$1&lt;='Gastos com Pessoal'!$F$7:$F$106)*INDIRECT(CONCATENATE("'Encargos e Benefícios'!",$BV50)))
+SUM((S$1&gt;='Gastos com Pessoal'!$E$113:$E$122)*(S$1&lt;='Gastos com Pessoal'!$F$113:$F$122)*INDIRECT(CONCATENATE("'Encargos e Benefícios'!",$BW50)))
+SUM((S$1&gt;='Gastos com Pessoal'!$E$7:$E$106)*(S$1&lt;='Gastos com Pessoal'!$F$7:$F$106)*(IF('Gastos com Pessoal'!$G$7:$G$106&lt;=S$1,1,0))*INDIRECT(CONCATENATE("'Gastos com Pessoal'!",$BX50)))
+SUM((S$1&gt;='Gastos com Pessoal'!$E$113:$E$122)*(S$1&lt;='Gastos com Pessoal'!$F$113:$F$122)*(IF('Gastos com Pessoal'!$G$113:$G$122&lt;=S$1,1,0))*INDIRECT(CONCATENATE("'Gastos com Pessoal'!",$BY50)))
+SUM((S$1&gt;='Gastos com Pessoal'!$E$7:$E$106)*(S$1&lt;='Gastos com Pessoal'!$F$7:$F$106)*(IF('Gastos com Pessoal'!$L$7:$L$106&lt;=S$1,1,0))*INDIRECT(CONCATENATE("'Gastos com Pessoal'!",$BZ50)))
+SUM((S$1&gt;='Gastos com Pessoal'!$E$113:$E$122)*(S$1&lt;='Gastos com Pessoal'!$F$113:$F$122)*(IF('Gastos com Pessoal'!$L$113:$L$122&lt;=S$1,1,0))*INDIRECT(CONCATENATE("'Gastos com Pessoal'!",$CA50)))
+SUM((S$1&gt;='Gastos com Pessoal'!$E$7:$E$106)*(S$1&lt;='Gastos com Pessoal'!$F$7:$F$106)*(IF('Gastos com Pessoal'!$Q$7:$Q$106&lt;=S$1,1,0))*INDIRECT(CONCATENATE("'Gastos com Pessoal'!",$CB50)))
+SUM((S$1&gt;='Gastos com Pessoal'!$E$113:$E$122)*(S$1&lt;='Gastos com Pessoal'!$F$113:$F$122)*(IF('Gastos com Pessoal'!$Q$113:$Q$122&lt;=S$1,1,0))*INDIRECT(CONCATENATE("'Gastos com Pessoal'!",$CC50)))
+SUM((S$1&gt;='Gastos com Pessoal'!$E$7:$E$106)*(S$1&lt;='Gastos com Pessoal'!$F$7:$F$106)*(IF('Gastos com Pessoal'!$V$7:$V$106&lt;=S$1,1,0))*INDIRECT(CONCATENATE("'Gastos com Pessoal'!",$CD50)))
+SUM((S$1&gt;='Gastos com Pessoal'!$E$113:$E$122)*(S$1&lt;='Gastos com Pessoal'!$F$113:$F$122)*(IF('Gastos com Pessoal'!$V$113:$V$122&lt;=S$1,1,0))*INDIRECT(CONCATENATE("'Gastos com Pessoal'!",$CE50)))
+SUM((S$1&gt;='Gastos com Pessoal'!$E$7:$E$106)*(S$1&lt;='Gastos com Pessoal'!$F$7:$F$106)*(IF('Gastos com Pessoal'!$AA$7:$AA$106&lt;=S$1,1,0))*INDIRECT(CONCATENATE("'Gastos com Pessoal'!",$CF50)))
+SUM((S$1&gt;='Gastos com Pessoal'!$E$113:$E$122)*(S$1&lt;='Gastos com Pessoal'!$F$113:$F$122)*(IF('Gastos com Pessoal'!$AA$113:$AA$122&lt;=S$1,1,0))*INDIRECT(CONCATENATE("'Gastos com Pessoal'!",$CG50)))</f>
        <v>32</v>
      </c>
      <c r="T50" s="147">
        <f t="array" aca="1" ref="T50" ca="1">SUM((T$1&gt;='Gastos com Pessoal'!$E$7:$E$106)*(T$1&lt;='Gastos com Pessoal'!$F$7:$F$106)*INDIRECT(CONCATENATE("'Encargos e Benefícios'!",$BV50)))
+SUM((T$1&gt;='Gastos com Pessoal'!$E$113:$E$122)*(T$1&lt;='Gastos com Pessoal'!$F$113:$F$122)*INDIRECT(CONCATENATE("'Encargos e Benefícios'!",$BW50)))
+SUM((T$1&gt;='Gastos com Pessoal'!$E$7:$E$106)*(T$1&lt;='Gastos com Pessoal'!$F$7:$F$106)*(IF('Gastos com Pessoal'!$G$7:$G$106&lt;=T$1,1,0))*INDIRECT(CONCATENATE("'Gastos com Pessoal'!",$BX50)))
+SUM((T$1&gt;='Gastos com Pessoal'!$E$113:$E$122)*(T$1&lt;='Gastos com Pessoal'!$F$113:$F$122)*(IF('Gastos com Pessoal'!$G$113:$G$122&lt;=T$1,1,0))*INDIRECT(CONCATENATE("'Gastos com Pessoal'!",$BY50)))
+SUM((T$1&gt;='Gastos com Pessoal'!$E$7:$E$106)*(T$1&lt;='Gastos com Pessoal'!$F$7:$F$106)*(IF('Gastos com Pessoal'!$L$7:$L$106&lt;=T$1,1,0))*INDIRECT(CONCATENATE("'Gastos com Pessoal'!",$BZ50)))
+SUM((T$1&gt;='Gastos com Pessoal'!$E$113:$E$122)*(T$1&lt;='Gastos com Pessoal'!$F$113:$F$122)*(IF('Gastos com Pessoal'!$L$113:$L$122&lt;=T$1,1,0))*INDIRECT(CONCATENATE("'Gastos com Pessoal'!",$CA50)))
+SUM((T$1&gt;='Gastos com Pessoal'!$E$7:$E$106)*(T$1&lt;='Gastos com Pessoal'!$F$7:$F$106)*(IF('Gastos com Pessoal'!$Q$7:$Q$106&lt;=T$1,1,0))*INDIRECT(CONCATENATE("'Gastos com Pessoal'!",$CB50)))
+SUM((T$1&gt;='Gastos com Pessoal'!$E$113:$E$122)*(T$1&lt;='Gastos com Pessoal'!$F$113:$F$122)*(IF('Gastos com Pessoal'!$Q$113:$Q$122&lt;=T$1,1,0))*INDIRECT(CONCATENATE("'Gastos com Pessoal'!",$CC50)))
+SUM((T$1&gt;='Gastos com Pessoal'!$E$7:$E$106)*(T$1&lt;='Gastos com Pessoal'!$F$7:$F$106)*(IF('Gastos com Pessoal'!$V$7:$V$106&lt;=T$1,1,0))*INDIRECT(CONCATENATE("'Gastos com Pessoal'!",$CD50)))
+SUM((T$1&gt;='Gastos com Pessoal'!$E$113:$E$122)*(T$1&lt;='Gastos com Pessoal'!$F$113:$F$122)*(IF('Gastos com Pessoal'!$V$113:$V$122&lt;=T$1,1,0))*INDIRECT(CONCATENATE("'Gastos com Pessoal'!",$CE50)))
+SUM((T$1&gt;='Gastos com Pessoal'!$E$7:$E$106)*(T$1&lt;='Gastos com Pessoal'!$F$7:$F$106)*(IF('Gastos com Pessoal'!$AA$7:$AA$106&lt;=T$1,1,0))*INDIRECT(CONCATENATE("'Gastos com Pessoal'!",$CF50)))
+SUM((T$1&gt;='Gastos com Pessoal'!$E$113:$E$122)*(T$1&lt;='Gastos com Pessoal'!$F$113:$F$122)*(IF('Gastos com Pessoal'!$AA$113:$AA$122&lt;=T$1,1,0))*INDIRECT(CONCATENATE("'Gastos com Pessoal'!",$CG50)))</f>
        <v>32</v>
      </c>
      <c r="U50" s="147">
        <f t="array" aca="1" ref="U50" ca="1">SUM((U$1&gt;='Gastos com Pessoal'!$E$7:$E$106)*(U$1&lt;='Gastos com Pessoal'!$F$7:$F$106)*INDIRECT(CONCATENATE("'Encargos e Benefícios'!",$BV50)))
+SUM((U$1&gt;='Gastos com Pessoal'!$E$113:$E$122)*(U$1&lt;='Gastos com Pessoal'!$F$113:$F$122)*INDIRECT(CONCATENATE("'Encargos e Benefícios'!",$BW50)))
+SUM((U$1&gt;='Gastos com Pessoal'!$E$7:$E$106)*(U$1&lt;='Gastos com Pessoal'!$F$7:$F$106)*(IF('Gastos com Pessoal'!$G$7:$G$106&lt;=U$1,1,0))*INDIRECT(CONCATENATE("'Gastos com Pessoal'!",$BX50)))
+SUM((U$1&gt;='Gastos com Pessoal'!$E$113:$E$122)*(U$1&lt;='Gastos com Pessoal'!$F$113:$F$122)*(IF('Gastos com Pessoal'!$G$113:$G$122&lt;=U$1,1,0))*INDIRECT(CONCATENATE("'Gastos com Pessoal'!",$BY50)))
+SUM((U$1&gt;='Gastos com Pessoal'!$E$7:$E$106)*(U$1&lt;='Gastos com Pessoal'!$F$7:$F$106)*(IF('Gastos com Pessoal'!$L$7:$L$106&lt;=U$1,1,0))*INDIRECT(CONCATENATE("'Gastos com Pessoal'!",$BZ50)))
+SUM((U$1&gt;='Gastos com Pessoal'!$E$113:$E$122)*(U$1&lt;='Gastos com Pessoal'!$F$113:$F$122)*(IF('Gastos com Pessoal'!$L$113:$L$122&lt;=U$1,1,0))*INDIRECT(CONCATENATE("'Gastos com Pessoal'!",$CA50)))
+SUM((U$1&gt;='Gastos com Pessoal'!$E$7:$E$106)*(U$1&lt;='Gastos com Pessoal'!$F$7:$F$106)*(IF('Gastos com Pessoal'!$Q$7:$Q$106&lt;=U$1,1,0))*INDIRECT(CONCATENATE("'Gastos com Pessoal'!",$CB50)))
+SUM((U$1&gt;='Gastos com Pessoal'!$E$113:$E$122)*(U$1&lt;='Gastos com Pessoal'!$F$113:$F$122)*(IF('Gastos com Pessoal'!$Q$113:$Q$122&lt;=U$1,1,0))*INDIRECT(CONCATENATE("'Gastos com Pessoal'!",$CC50)))
+SUM((U$1&gt;='Gastos com Pessoal'!$E$7:$E$106)*(U$1&lt;='Gastos com Pessoal'!$F$7:$F$106)*(IF('Gastos com Pessoal'!$V$7:$V$106&lt;=U$1,1,0))*INDIRECT(CONCATENATE("'Gastos com Pessoal'!",$CD50)))
+SUM((U$1&gt;='Gastos com Pessoal'!$E$113:$E$122)*(U$1&lt;='Gastos com Pessoal'!$F$113:$F$122)*(IF('Gastos com Pessoal'!$V$113:$V$122&lt;=U$1,1,0))*INDIRECT(CONCATENATE("'Gastos com Pessoal'!",$CE50)))
+SUM((U$1&gt;='Gastos com Pessoal'!$E$7:$E$106)*(U$1&lt;='Gastos com Pessoal'!$F$7:$F$106)*(IF('Gastos com Pessoal'!$AA$7:$AA$106&lt;=U$1,1,0))*INDIRECT(CONCATENATE("'Gastos com Pessoal'!",$CF50)))
+SUM((U$1&gt;='Gastos com Pessoal'!$E$113:$E$122)*(U$1&lt;='Gastos com Pessoal'!$F$113:$F$122)*(IF('Gastos com Pessoal'!$AA$113:$AA$122&lt;=U$1,1,0))*INDIRECT(CONCATENATE("'Gastos com Pessoal'!",$CG50)))</f>
        <v>32</v>
      </c>
      <c r="V50" s="147">
        <f t="array" aca="1" ref="V50" ca="1">SUM((V$1&gt;='Gastos com Pessoal'!$E$7:$E$106)*(V$1&lt;='Gastos com Pessoal'!$F$7:$F$106)*INDIRECT(CONCATENATE("'Encargos e Benefícios'!",$BV50)))
+SUM((V$1&gt;='Gastos com Pessoal'!$E$113:$E$122)*(V$1&lt;='Gastos com Pessoal'!$F$113:$F$122)*INDIRECT(CONCATENATE("'Encargos e Benefícios'!",$BW50)))
+SUM((V$1&gt;='Gastos com Pessoal'!$E$7:$E$106)*(V$1&lt;='Gastos com Pessoal'!$F$7:$F$106)*(IF('Gastos com Pessoal'!$G$7:$G$106&lt;=V$1,1,0))*INDIRECT(CONCATENATE("'Gastos com Pessoal'!",$BX50)))
+SUM((V$1&gt;='Gastos com Pessoal'!$E$113:$E$122)*(V$1&lt;='Gastos com Pessoal'!$F$113:$F$122)*(IF('Gastos com Pessoal'!$G$113:$G$122&lt;=V$1,1,0))*INDIRECT(CONCATENATE("'Gastos com Pessoal'!",$BY50)))
+SUM((V$1&gt;='Gastos com Pessoal'!$E$7:$E$106)*(V$1&lt;='Gastos com Pessoal'!$F$7:$F$106)*(IF('Gastos com Pessoal'!$L$7:$L$106&lt;=V$1,1,0))*INDIRECT(CONCATENATE("'Gastos com Pessoal'!",$BZ50)))
+SUM((V$1&gt;='Gastos com Pessoal'!$E$113:$E$122)*(V$1&lt;='Gastos com Pessoal'!$F$113:$F$122)*(IF('Gastos com Pessoal'!$L$113:$L$122&lt;=V$1,1,0))*INDIRECT(CONCATENATE("'Gastos com Pessoal'!",$CA50)))
+SUM((V$1&gt;='Gastos com Pessoal'!$E$7:$E$106)*(V$1&lt;='Gastos com Pessoal'!$F$7:$F$106)*(IF('Gastos com Pessoal'!$Q$7:$Q$106&lt;=V$1,1,0))*INDIRECT(CONCATENATE("'Gastos com Pessoal'!",$CB50)))
+SUM((V$1&gt;='Gastos com Pessoal'!$E$113:$E$122)*(V$1&lt;='Gastos com Pessoal'!$F$113:$F$122)*(IF('Gastos com Pessoal'!$Q$113:$Q$122&lt;=V$1,1,0))*INDIRECT(CONCATENATE("'Gastos com Pessoal'!",$CC50)))
+SUM((V$1&gt;='Gastos com Pessoal'!$E$7:$E$106)*(V$1&lt;='Gastos com Pessoal'!$F$7:$F$106)*(IF('Gastos com Pessoal'!$V$7:$V$106&lt;=V$1,1,0))*INDIRECT(CONCATENATE("'Gastos com Pessoal'!",$CD50)))
+SUM((V$1&gt;='Gastos com Pessoal'!$E$113:$E$122)*(V$1&lt;='Gastos com Pessoal'!$F$113:$F$122)*(IF('Gastos com Pessoal'!$V$113:$V$122&lt;=V$1,1,0))*INDIRECT(CONCATENATE("'Gastos com Pessoal'!",$CE50)))
+SUM((V$1&gt;='Gastos com Pessoal'!$E$7:$E$106)*(V$1&lt;='Gastos com Pessoal'!$F$7:$F$106)*(IF('Gastos com Pessoal'!$AA$7:$AA$106&lt;=V$1,1,0))*INDIRECT(CONCATENATE("'Gastos com Pessoal'!",$CF50)))
+SUM((V$1&gt;='Gastos com Pessoal'!$E$113:$E$122)*(V$1&lt;='Gastos com Pessoal'!$F$113:$F$122)*(IF('Gastos com Pessoal'!$AA$113:$AA$122&lt;=V$1,1,0))*INDIRECT(CONCATENATE("'Gastos com Pessoal'!",$CG50)))</f>
        <v>32</v>
      </c>
      <c r="W50" s="147">
        <f t="array" aca="1" ref="W50" ca="1">SUM((W$1&gt;='Gastos com Pessoal'!$E$7:$E$106)*(W$1&lt;='Gastos com Pessoal'!$F$7:$F$106)*INDIRECT(CONCATENATE("'Encargos e Benefícios'!",$BV50)))
+SUM((W$1&gt;='Gastos com Pessoal'!$E$113:$E$122)*(W$1&lt;='Gastos com Pessoal'!$F$113:$F$122)*INDIRECT(CONCATENATE("'Encargos e Benefícios'!",$BW50)))
+SUM((W$1&gt;='Gastos com Pessoal'!$E$7:$E$106)*(W$1&lt;='Gastos com Pessoal'!$F$7:$F$106)*(IF('Gastos com Pessoal'!$G$7:$G$106&lt;=W$1,1,0))*INDIRECT(CONCATENATE("'Gastos com Pessoal'!",$BX50)))
+SUM((W$1&gt;='Gastos com Pessoal'!$E$113:$E$122)*(W$1&lt;='Gastos com Pessoal'!$F$113:$F$122)*(IF('Gastos com Pessoal'!$G$113:$G$122&lt;=W$1,1,0))*INDIRECT(CONCATENATE("'Gastos com Pessoal'!",$BY50)))
+SUM((W$1&gt;='Gastos com Pessoal'!$E$7:$E$106)*(W$1&lt;='Gastos com Pessoal'!$F$7:$F$106)*(IF('Gastos com Pessoal'!$L$7:$L$106&lt;=W$1,1,0))*INDIRECT(CONCATENATE("'Gastos com Pessoal'!",$BZ50)))
+SUM((W$1&gt;='Gastos com Pessoal'!$E$113:$E$122)*(W$1&lt;='Gastos com Pessoal'!$F$113:$F$122)*(IF('Gastos com Pessoal'!$L$113:$L$122&lt;=W$1,1,0))*INDIRECT(CONCATENATE("'Gastos com Pessoal'!",$CA50)))
+SUM((W$1&gt;='Gastos com Pessoal'!$E$7:$E$106)*(W$1&lt;='Gastos com Pessoal'!$F$7:$F$106)*(IF('Gastos com Pessoal'!$Q$7:$Q$106&lt;=W$1,1,0))*INDIRECT(CONCATENATE("'Gastos com Pessoal'!",$CB50)))
+SUM((W$1&gt;='Gastos com Pessoal'!$E$113:$E$122)*(W$1&lt;='Gastos com Pessoal'!$F$113:$F$122)*(IF('Gastos com Pessoal'!$Q$113:$Q$122&lt;=W$1,1,0))*INDIRECT(CONCATENATE("'Gastos com Pessoal'!",$CC50)))
+SUM((W$1&gt;='Gastos com Pessoal'!$E$7:$E$106)*(W$1&lt;='Gastos com Pessoal'!$F$7:$F$106)*(IF('Gastos com Pessoal'!$V$7:$V$106&lt;=W$1,1,0))*INDIRECT(CONCATENATE("'Gastos com Pessoal'!",$CD50)))
+SUM((W$1&gt;='Gastos com Pessoal'!$E$113:$E$122)*(W$1&lt;='Gastos com Pessoal'!$F$113:$F$122)*(IF('Gastos com Pessoal'!$V$113:$V$122&lt;=W$1,1,0))*INDIRECT(CONCATENATE("'Gastos com Pessoal'!",$CE50)))
+SUM((W$1&gt;='Gastos com Pessoal'!$E$7:$E$106)*(W$1&lt;='Gastos com Pessoal'!$F$7:$F$106)*(IF('Gastos com Pessoal'!$AA$7:$AA$106&lt;=W$1,1,0))*INDIRECT(CONCATENATE("'Gastos com Pessoal'!",$CF50)))
+SUM((W$1&gt;='Gastos com Pessoal'!$E$113:$E$122)*(W$1&lt;='Gastos com Pessoal'!$F$113:$F$122)*(IF('Gastos com Pessoal'!$AA$113:$AA$122&lt;=W$1,1,0))*INDIRECT(CONCATENATE("'Gastos com Pessoal'!",$CG50)))</f>
        <v>32</v>
      </c>
      <c r="X50" s="147">
        <f t="array" aca="1" ref="X50" ca="1">SUM((X$1&gt;='Gastos com Pessoal'!$E$7:$E$106)*(X$1&lt;='Gastos com Pessoal'!$F$7:$F$106)*INDIRECT(CONCATENATE("'Encargos e Benefícios'!",$BV50)))
+SUM((X$1&gt;='Gastos com Pessoal'!$E$113:$E$122)*(X$1&lt;='Gastos com Pessoal'!$F$113:$F$122)*INDIRECT(CONCATENATE("'Encargos e Benefícios'!",$BW50)))
+SUM((X$1&gt;='Gastos com Pessoal'!$E$7:$E$106)*(X$1&lt;='Gastos com Pessoal'!$F$7:$F$106)*(IF('Gastos com Pessoal'!$G$7:$G$106&lt;=X$1,1,0))*INDIRECT(CONCATENATE("'Gastos com Pessoal'!",$BX50)))
+SUM((X$1&gt;='Gastos com Pessoal'!$E$113:$E$122)*(X$1&lt;='Gastos com Pessoal'!$F$113:$F$122)*(IF('Gastos com Pessoal'!$G$113:$G$122&lt;=X$1,1,0))*INDIRECT(CONCATENATE("'Gastos com Pessoal'!",$BY50)))
+SUM((X$1&gt;='Gastos com Pessoal'!$E$7:$E$106)*(X$1&lt;='Gastos com Pessoal'!$F$7:$F$106)*(IF('Gastos com Pessoal'!$L$7:$L$106&lt;=X$1,1,0))*INDIRECT(CONCATENATE("'Gastos com Pessoal'!",$BZ50)))
+SUM((X$1&gt;='Gastos com Pessoal'!$E$113:$E$122)*(X$1&lt;='Gastos com Pessoal'!$F$113:$F$122)*(IF('Gastos com Pessoal'!$L$113:$L$122&lt;=X$1,1,0))*INDIRECT(CONCATENATE("'Gastos com Pessoal'!",$CA50)))
+SUM((X$1&gt;='Gastos com Pessoal'!$E$7:$E$106)*(X$1&lt;='Gastos com Pessoal'!$F$7:$F$106)*(IF('Gastos com Pessoal'!$Q$7:$Q$106&lt;=X$1,1,0))*INDIRECT(CONCATENATE("'Gastos com Pessoal'!",$CB50)))
+SUM((X$1&gt;='Gastos com Pessoal'!$E$113:$E$122)*(X$1&lt;='Gastos com Pessoal'!$F$113:$F$122)*(IF('Gastos com Pessoal'!$Q$113:$Q$122&lt;=X$1,1,0))*INDIRECT(CONCATENATE("'Gastos com Pessoal'!",$CC50)))
+SUM((X$1&gt;='Gastos com Pessoal'!$E$7:$E$106)*(X$1&lt;='Gastos com Pessoal'!$F$7:$F$106)*(IF('Gastos com Pessoal'!$V$7:$V$106&lt;=X$1,1,0))*INDIRECT(CONCATENATE("'Gastos com Pessoal'!",$CD50)))
+SUM((X$1&gt;='Gastos com Pessoal'!$E$113:$E$122)*(X$1&lt;='Gastos com Pessoal'!$F$113:$F$122)*(IF('Gastos com Pessoal'!$V$113:$V$122&lt;=X$1,1,0))*INDIRECT(CONCATENATE("'Gastos com Pessoal'!",$CE50)))
+SUM((X$1&gt;='Gastos com Pessoal'!$E$7:$E$106)*(X$1&lt;='Gastos com Pessoal'!$F$7:$F$106)*(IF('Gastos com Pessoal'!$AA$7:$AA$106&lt;=X$1,1,0))*INDIRECT(CONCATENATE("'Gastos com Pessoal'!",$CF50)))
+SUM((X$1&gt;='Gastos com Pessoal'!$E$113:$E$122)*(X$1&lt;='Gastos com Pessoal'!$F$113:$F$122)*(IF('Gastos com Pessoal'!$AA$113:$AA$122&lt;=X$1,1,0))*INDIRECT(CONCATENATE("'Gastos com Pessoal'!",$CG50)))</f>
        <v>32</v>
      </c>
      <c r="Y50" s="147">
        <f t="array" aca="1" ref="Y50" ca="1">SUM((Y$1&gt;='Gastos com Pessoal'!$E$7:$E$106)*(Y$1&lt;='Gastos com Pessoal'!$F$7:$F$106)*INDIRECT(CONCATENATE("'Encargos e Benefícios'!",$BV50)))
+SUM((Y$1&gt;='Gastos com Pessoal'!$E$113:$E$122)*(Y$1&lt;='Gastos com Pessoal'!$F$113:$F$122)*INDIRECT(CONCATENATE("'Encargos e Benefícios'!",$BW50)))
+SUM((Y$1&gt;='Gastos com Pessoal'!$E$7:$E$106)*(Y$1&lt;='Gastos com Pessoal'!$F$7:$F$106)*(IF('Gastos com Pessoal'!$G$7:$G$106&lt;=Y$1,1,0))*INDIRECT(CONCATENATE("'Gastos com Pessoal'!",$BX50)))
+SUM((Y$1&gt;='Gastos com Pessoal'!$E$113:$E$122)*(Y$1&lt;='Gastos com Pessoal'!$F$113:$F$122)*(IF('Gastos com Pessoal'!$G$113:$G$122&lt;=Y$1,1,0))*INDIRECT(CONCATENATE("'Gastos com Pessoal'!",$BY50)))
+SUM((Y$1&gt;='Gastos com Pessoal'!$E$7:$E$106)*(Y$1&lt;='Gastos com Pessoal'!$F$7:$F$106)*(IF('Gastos com Pessoal'!$L$7:$L$106&lt;=Y$1,1,0))*INDIRECT(CONCATENATE("'Gastos com Pessoal'!",$BZ50)))
+SUM((Y$1&gt;='Gastos com Pessoal'!$E$113:$E$122)*(Y$1&lt;='Gastos com Pessoal'!$F$113:$F$122)*(IF('Gastos com Pessoal'!$L$113:$L$122&lt;=Y$1,1,0))*INDIRECT(CONCATENATE("'Gastos com Pessoal'!",$CA50)))
+SUM((Y$1&gt;='Gastos com Pessoal'!$E$7:$E$106)*(Y$1&lt;='Gastos com Pessoal'!$F$7:$F$106)*(IF('Gastos com Pessoal'!$Q$7:$Q$106&lt;=Y$1,1,0))*INDIRECT(CONCATENATE("'Gastos com Pessoal'!",$CB50)))
+SUM((Y$1&gt;='Gastos com Pessoal'!$E$113:$E$122)*(Y$1&lt;='Gastos com Pessoal'!$F$113:$F$122)*(IF('Gastos com Pessoal'!$Q$113:$Q$122&lt;=Y$1,1,0))*INDIRECT(CONCATENATE("'Gastos com Pessoal'!",$CC50)))
+SUM((Y$1&gt;='Gastos com Pessoal'!$E$7:$E$106)*(Y$1&lt;='Gastos com Pessoal'!$F$7:$F$106)*(IF('Gastos com Pessoal'!$V$7:$V$106&lt;=Y$1,1,0))*INDIRECT(CONCATENATE("'Gastos com Pessoal'!",$CD50)))
+SUM((Y$1&gt;='Gastos com Pessoal'!$E$113:$E$122)*(Y$1&lt;='Gastos com Pessoal'!$F$113:$F$122)*(IF('Gastos com Pessoal'!$V$113:$V$122&lt;=Y$1,1,0))*INDIRECT(CONCATENATE("'Gastos com Pessoal'!",$CE50)))
+SUM((Y$1&gt;='Gastos com Pessoal'!$E$7:$E$106)*(Y$1&lt;='Gastos com Pessoal'!$F$7:$F$106)*(IF('Gastos com Pessoal'!$AA$7:$AA$106&lt;=Y$1,1,0))*INDIRECT(CONCATENATE("'Gastos com Pessoal'!",$CF50)))
+SUM((Y$1&gt;='Gastos com Pessoal'!$E$113:$E$122)*(Y$1&lt;='Gastos com Pessoal'!$F$113:$F$122)*(IF('Gastos com Pessoal'!$AA$113:$AA$122&lt;=Y$1,1,0))*INDIRECT(CONCATENATE("'Gastos com Pessoal'!",$CG50)))</f>
        <v>32</v>
      </c>
      <c r="Z50" s="147">
        <f t="array" aca="1" ref="Z50" ca="1">SUM((Z$1&gt;='Gastos com Pessoal'!$E$7:$E$106)*(Z$1&lt;='Gastos com Pessoal'!$F$7:$F$106)*INDIRECT(CONCATENATE("'Encargos e Benefícios'!",$BV50)))
+SUM((Z$1&gt;='Gastos com Pessoal'!$E$113:$E$122)*(Z$1&lt;='Gastos com Pessoal'!$F$113:$F$122)*INDIRECT(CONCATENATE("'Encargos e Benefícios'!",$BW50)))
+SUM((Z$1&gt;='Gastos com Pessoal'!$E$7:$E$106)*(Z$1&lt;='Gastos com Pessoal'!$F$7:$F$106)*(IF('Gastos com Pessoal'!$G$7:$G$106&lt;=Z$1,1,0))*INDIRECT(CONCATENATE("'Gastos com Pessoal'!",$BX50)))
+SUM((Z$1&gt;='Gastos com Pessoal'!$E$113:$E$122)*(Z$1&lt;='Gastos com Pessoal'!$F$113:$F$122)*(IF('Gastos com Pessoal'!$G$113:$G$122&lt;=Z$1,1,0))*INDIRECT(CONCATENATE("'Gastos com Pessoal'!",$BY50)))
+SUM((Z$1&gt;='Gastos com Pessoal'!$E$7:$E$106)*(Z$1&lt;='Gastos com Pessoal'!$F$7:$F$106)*(IF('Gastos com Pessoal'!$L$7:$L$106&lt;=Z$1,1,0))*INDIRECT(CONCATENATE("'Gastos com Pessoal'!",$BZ50)))
+SUM((Z$1&gt;='Gastos com Pessoal'!$E$113:$E$122)*(Z$1&lt;='Gastos com Pessoal'!$F$113:$F$122)*(IF('Gastos com Pessoal'!$L$113:$L$122&lt;=Z$1,1,0))*INDIRECT(CONCATENATE("'Gastos com Pessoal'!",$CA50)))
+SUM((Z$1&gt;='Gastos com Pessoal'!$E$7:$E$106)*(Z$1&lt;='Gastos com Pessoal'!$F$7:$F$106)*(IF('Gastos com Pessoal'!$Q$7:$Q$106&lt;=Z$1,1,0))*INDIRECT(CONCATENATE("'Gastos com Pessoal'!",$CB50)))
+SUM((Z$1&gt;='Gastos com Pessoal'!$E$113:$E$122)*(Z$1&lt;='Gastos com Pessoal'!$F$113:$F$122)*(IF('Gastos com Pessoal'!$Q$113:$Q$122&lt;=Z$1,1,0))*INDIRECT(CONCATENATE("'Gastos com Pessoal'!",$CC50)))
+SUM((Z$1&gt;='Gastos com Pessoal'!$E$7:$E$106)*(Z$1&lt;='Gastos com Pessoal'!$F$7:$F$106)*(IF('Gastos com Pessoal'!$V$7:$V$106&lt;=Z$1,1,0))*INDIRECT(CONCATENATE("'Gastos com Pessoal'!",$CD50)))
+SUM((Z$1&gt;='Gastos com Pessoal'!$E$113:$E$122)*(Z$1&lt;='Gastos com Pessoal'!$F$113:$F$122)*(IF('Gastos com Pessoal'!$V$113:$V$122&lt;=Z$1,1,0))*INDIRECT(CONCATENATE("'Gastos com Pessoal'!",$CE50)))
+SUM((Z$1&gt;='Gastos com Pessoal'!$E$7:$E$106)*(Z$1&lt;='Gastos com Pessoal'!$F$7:$F$106)*(IF('Gastos com Pessoal'!$AA$7:$AA$106&lt;=Z$1,1,0))*INDIRECT(CONCATENATE("'Gastos com Pessoal'!",$CF50)))
+SUM((Z$1&gt;='Gastos com Pessoal'!$E$113:$E$122)*(Z$1&lt;='Gastos com Pessoal'!$F$113:$F$122)*(IF('Gastos com Pessoal'!$AA$113:$AA$122&lt;=Z$1,1,0))*INDIRECT(CONCATENATE("'Gastos com Pessoal'!",$CG50)))</f>
        <v>32</v>
      </c>
      <c r="AA50" s="147">
        <f t="array" aca="1" ref="AA50" ca="1">SUM((AA$1&gt;='Gastos com Pessoal'!$E$7:$E$106)*(AA$1&lt;='Gastos com Pessoal'!$F$7:$F$106)*INDIRECT(CONCATENATE("'Encargos e Benefícios'!",$BV50)))
+SUM((AA$1&gt;='Gastos com Pessoal'!$E$113:$E$122)*(AA$1&lt;='Gastos com Pessoal'!$F$113:$F$122)*INDIRECT(CONCATENATE("'Encargos e Benefícios'!",$BW50)))
+SUM((AA$1&gt;='Gastos com Pessoal'!$E$7:$E$106)*(AA$1&lt;='Gastos com Pessoal'!$F$7:$F$106)*(IF('Gastos com Pessoal'!$G$7:$G$106&lt;=AA$1,1,0))*INDIRECT(CONCATENATE("'Gastos com Pessoal'!",$BX50)))
+SUM((AA$1&gt;='Gastos com Pessoal'!$E$113:$E$122)*(AA$1&lt;='Gastos com Pessoal'!$F$113:$F$122)*(IF('Gastos com Pessoal'!$G$113:$G$122&lt;=AA$1,1,0))*INDIRECT(CONCATENATE("'Gastos com Pessoal'!",$BY50)))
+SUM((AA$1&gt;='Gastos com Pessoal'!$E$7:$E$106)*(AA$1&lt;='Gastos com Pessoal'!$F$7:$F$106)*(IF('Gastos com Pessoal'!$L$7:$L$106&lt;=AA$1,1,0))*INDIRECT(CONCATENATE("'Gastos com Pessoal'!",$BZ50)))
+SUM((AA$1&gt;='Gastos com Pessoal'!$E$113:$E$122)*(AA$1&lt;='Gastos com Pessoal'!$F$113:$F$122)*(IF('Gastos com Pessoal'!$L$113:$L$122&lt;=AA$1,1,0))*INDIRECT(CONCATENATE("'Gastos com Pessoal'!",$CA50)))
+SUM((AA$1&gt;='Gastos com Pessoal'!$E$7:$E$106)*(AA$1&lt;='Gastos com Pessoal'!$F$7:$F$106)*(IF('Gastos com Pessoal'!$Q$7:$Q$106&lt;=AA$1,1,0))*INDIRECT(CONCATENATE("'Gastos com Pessoal'!",$CB50)))
+SUM((AA$1&gt;='Gastos com Pessoal'!$E$113:$E$122)*(AA$1&lt;='Gastos com Pessoal'!$F$113:$F$122)*(IF('Gastos com Pessoal'!$Q$113:$Q$122&lt;=AA$1,1,0))*INDIRECT(CONCATENATE("'Gastos com Pessoal'!",$CC50)))
+SUM((AA$1&gt;='Gastos com Pessoal'!$E$7:$E$106)*(AA$1&lt;='Gastos com Pessoal'!$F$7:$F$106)*(IF('Gastos com Pessoal'!$V$7:$V$106&lt;=AA$1,1,0))*INDIRECT(CONCATENATE("'Gastos com Pessoal'!",$CD50)))
+SUM((AA$1&gt;='Gastos com Pessoal'!$E$113:$E$122)*(AA$1&lt;='Gastos com Pessoal'!$F$113:$F$122)*(IF('Gastos com Pessoal'!$V$113:$V$122&lt;=AA$1,1,0))*INDIRECT(CONCATENATE("'Gastos com Pessoal'!",$CE50)))
+SUM((AA$1&gt;='Gastos com Pessoal'!$E$7:$E$106)*(AA$1&lt;='Gastos com Pessoal'!$F$7:$F$106)*(IF('Gastos com Pessoal'!$AA$7:$AA$106&lt;=AA$1,1,0))*INDIRECT(CONCATENATE("'Gastos com Pessoal'!",$CF50)))
+SUM((AA$1&gt;='Gastos com Pessoal'!$E$113:$E$122)*(AA$1&lt;='Gastos com Pessoal'!$F$113:$F$122)*(IF('Gastos com Pessoal'!$AA$113:$AA$122&lt;=AA$1,1,0))*INDIRECT(CONCATENATE("'Gastos com Pessoal'!",$CG50)))</f>
        <v>32</v>
      </c>
      <c r="AB50" s="147">
        <f t="array" aca="1" ref="AB50" ca="1">SUM((AB$1&gt;='Gastos com Pessoal'!$E$7:$E$106)*(AB$1&lt;='Gastos com Pessoal'!$F$7:$F$106)*INDIRECT(CONCATENATE("'Encargos e Benefícios'!",$BV50)))
+SUM((AB$1&gt;='Gastos com Pessoal'!$E$113:$E$122)*(AB$1&lt;='Gastos com Pessoal'!$F$113:$F$122)*INDIRECT(CONCATENATE("'Encargos e Benefícios'!",$BW50)))
+SUM((AB$1&gt;='Gastos com Pessoal'!$E$7:$E$106)*(AB$1&lt;='Gastos com Pessoal'!$F$7:$F$106)*(IF('Gastos com Pessoal'!$G$7:$G$106&lt;=AB$1,1,0))*INDIRECT(CONCATENATE("'Gastos com Pessoal'!",$BX50)))
+SUM((AB$1&gt;='Gastos com Pessoal'!$E$113:$E$122)*(AB$1&lt;='Gastos com Pessoal'!$F$113:$F$122)*(IF('Gastos com Pessoal'!$G$113:$G$122&lt;=AB$1,1,0))*INDIRECT(CONCATENATE("'Gastos com Pessoal'!",$BY50)))
+SUM((AB$1&gt;='Gastos com Pessoal'!$E$7:$E$106)*(AB$1&lt;='Gastos com Pessoal'!$F$7:$F$106)*(IF('Gastos com Pessoal'!$L$7:$L$106&lt;=AB$1,1,0))*INDIRECT(CONCATENATE("'Gastos com Pessoal'!",$BZ50)))
+SUM((AB$1&gt;='Gastos com Pessoal'!$E$113:$E$122)*(AB$1&lt;='Gastos com Pessoal'!$F$113:$F$122)*(IF('Gastos com Pessoal'!$L$113:$L$122&lt;=AB$1,1,0))*INDIRECT(CONCATENATE("'Gastos com Pessoal'!",$CA50)))
+SUM((AB$1&gt;='Gastos com Pessoal'!$E$7:$E$106)*(AB$1&lt;='Gastos com Pessoal'!$F$7:$F$106)*(IF('Gastos com Pessoal'!$Q$7:$Q$106&lt;=AB$1,1,0))*INDIRECT(CONCATENATE("'Gastos com Pessoal'!",$CB50)))
+SUM((AB$1&gt;='Gastos com Pessoal'!$E$113:$E$122)*(AB$1&lt;='Gastos com Pessoal'!$F$113:$F$122)*(IF('Gastos com Pessoal'!$Q$113:$Q$122&lt;=AB$1,1,0))*INDIRECT(CONCATENATE("'Gastos com Pessoal'!",$CC50)))
+SUM((AB$1&gt;='Gastos com Pessoal'!$E$7:$E$106)*(AB$1&lt;='Gastos com Pessoal'!$F$7:$F$106)*(IF('Gastos com Pessoal'!$V$7:$V$106&lt;=AB$1,1,0))*INDIRECT(CONCATENATE("'Gastos com Pessoal'!",$CD50)))
+SUM((AB$1&gt;='Gastos com Pessoal'!$E$113:$E$122)*(AB$1&lt;='Gastos com Pessoal'!$F$113:$F$122)*(IF('Gastos com Pessoal'!$V$113:$V$122&lt;=AB$1,1,0))*INDIRECT(CONCATENATE("'Gastos com Pessoal'!",$CE50)))
+SUM((AB$1&gt;='Gastos com Pessoal'!$E$7:$E$106)*(AB$1&lt;='Gastos com Pessoal'!$F$7:$F$106)*(IF('Gastos com Pessoal'!$AA$7:$AA$106&lt;=AB$1,1,0))*INDIRECT(CONCATENATE("'Gastos com Pessoal'!",$CF50)))
+SUM((AB$1&gt;='Gastos com Pessoal'!$E$113:$E$122)*(AB$1&lt;='Gastos com Pessoal'!$F$113:$F$122)*(IF('Gastos com Pessoal'!$AA$113:$AA$122&lt;=AB$1,1,0))*INDIRECT(CONCATENATE("'Gastos com Pessoal'!",$CG50)))</f>
        <v>32</v>
      </c>
      <c r="AC50" s="147">
        <f t="array" aca="1" ref="AC50" ca="1">SUM((AC$1&gt;='Gastos com Pessoal'!$E$7:$E$106)*(AC$1&lt;='Gastos com Pessoal'!$F$7:$F$106)*INDIRECT(CONCATENATE("'Encargos e Benefícios'!",$BV50)))
+SUM((AC$1&gt;='Gastos com Pessoal'!$E$113:$E$122)*(AC$1&lt;='Gastos com Pessoal'!$F$113:$F$122)*INDIRECT(CONCATENATE("'Encargos e Benefícios'!",$BW50)))
+SUM((AC$1&gt;='Gastos com Pessoal'!$E$7:$E$106)*(AC$1&lt;='Gastos com Pessoal'!$F$7:$F$106)*(IF('Gastos com Pessoal'!$G$7:$G$106&lt;=AC$1,1,0))*INDIRECT(CONCATENATE("'Gastos com Pessoal'!",$BX50)))
+SUM((AC$1&gt;='Gastos com Pessoal'!$E$113:$E$122)*(AC$1&lt;='Gastos com Pessoal'!$F$113:$F$122)*(IF('Gastos com Pessoal'!$G$113:$G$122&lt;=AC$1,1,0))*INDIRECT(CONCATENATE("'Gastos com Pessoal'!",$BY50)))
+SUM((AC$1&gt;='Gastos com Pessoal'!$E$7:$E$106)*(AC$1&lt;='Gastos com Pessoal'!$F$7:$F$106)*(IF('Gastos com Pessoal'!$L$7:$L$106&lt;=AC$1,1,0))*INDIRECT(CONCATENATE("'Gastos com Pessoal'!",$BZ50)))
+SUM((AC$1&gt;='Gastos com Pessoal'!$E$113:$E$122)*(AC$1&lt;='Gastos com Pessoal'!$F$113:$F$122)*(IF('Gastos com Pessoal'!$L$113:$L$122&lt;=AC$1,1,0))*INDIRECT(CONCATENATE("'Gastos com Pessoal'!",$CA50)))
+SUM((AC$1&gt;='Gastos com Pessoal'!$E$7:$E$106)*(AC$1&lt;='Gastos com Pessoal'!$F$7:$F$106)*(IF('Gastos com Pessoal'!$Q$7:$Q$106&lt;=AC$1,1,0))*INDIRECT(CONCATENATE("'Gastos com Pessoal'!",$CB50)))
+SUM((AC$1&gt;='Gastos com Pessoal'!$E$113:$E$122)*(AC$1&lt;='Gastos com Pessoal'!$F$113:$F$122)*(IF('Gastos com Pessoal'!$Q$113:$Q$122&lt;=AC$1,1,0))*INDIRECT(CONCATENATE("'Gastos com Pessoal'!",$CC50)))
+SUM((AC$1&gt;='Gastos com Pessoal'!$E$7:$E$106)*(AC$1&lt;='Gastos com Pessoal'!$F$7:$F$106)*(IF('Gastos com Pessoal'!$V$7:$V$106&lt;=AC$1,1,0))*INDIRECT(CONCATENATE("'Gastos com Pessoal'!",$CD50)))
+SUM((AC$1&gt;='Gastos com Pessoal'!$E$113:$E$122)*(AC$1&lt;='Gastos com Pessoal'!$F$113:$F$122)*(IF('Gastos com Pessoal'!$V$113:$V$122&lt;=AC$1,1,0))*INDIRECT(CONCATENATE("'Gastos com Pessoal'!",$CE50)))
+SUM((AC$1&gt;='Gastos com Pessoal'!$E$7:$E$106)*(AC$1&lt;='Gastos com Pessoal'!$F$7:$F$106)*(IF('Gastos com Pessoal'!$AA$7:$AA$106&lt;=AC$1,1,0))*INDIRECT(CONCATENATE("'Gastos com Pessoal'!",$CF50)))
+SUM((AC$1&gt;='Gastos com Pessoal'!$E$113:$E$122)*(AC$1&lt;='Gastos com Pessoal'!$F$113:$F$122)*(IF('Gastos com Pessoal'!$AA$113:$AA$122&lt;=AC$1,1,0))*INDIRECT(CONCATENATE("'Gastos com Pessoal'!",$CG50)))</f>
        <v>65.92</v>
      </c>
      <c r="AD50" s="147">
        <f t="array" aca="1" ref="AD50" ca="1">SUM((AD$1&gt;='Gastos com Pessoal'!$E$7:$E$106)*(AD$1&lt;='Gastos com Pessoal'!$F$7:$F$106)*INDIRECT(CONCATENATE("'Encargos e Benefícios'!",$BV50)))
+SUM((AD$1&gt;='Gastos com Pessoal'!$E$113:$E$122)*(AD$1&lt;='Gastos com Pessoal'!$F$113:$F$122)*INDIRECT(CONCATENATE("'Encargos e Benefícios'!",$BW50)))
+SUM((AD$1&gt;='Gastos com Pessoal'!$E$7:$E$106)*(AD$1&lt;='Gastos com Pessoal'!$F$7:$F$106)*(IF('Gastos com Pessoal'!$G$7:$G$106&lt;=AD$1,1,0))*INDIRECT(CONCATENATE("'Gastos com Pessoal'!",$BX50)))
+SUM((AD$1&gt;='Gastos com Pessoal'!$E$113:$E$122)*(AD$1&lt;='Gastos com Pessoal'!$F$113:$F$122)*(IF('Gastos com Pessoal'!$G$113:$G$122&lt;=AD$1,1,0))*INDIRECT(CONCATENATE("'Gastos com Pessoal'!",$BY50)))
+SUM((AD$1&gt;='Gastos com Pessoal'!$E$7:$E$106)*(AD$1&lt;='Gastos com Pessoal'!$F$7:$F$106)*(IF('Gastos com Pessoal'!$L$7:$L$106&lt;=AD$1,1,0))*INDIRECT(CONCATENATE("'Gastos com Pessoal'!",$BZ50)))
+SUM((AD$1&gt;='Gastos com Pessoal'!$E$113:$E$122)*(AD$1&lt;='Gastos com Pessoal'!$F$113:$F$122)*(IF('Gastos com Pessoal'!$L$113:$L$122&lt;=AD$1,1,0))*INDIRECT(CONCATENATE("'Gastos com Pessoal'!",$CA50)))
+SUM((AD$1&gt;='Gastos com Pessoal'!$E$7:$E$106)*(AD$1&lt;='Gastos com Pessoal'!$F$7:$F$106)*(IF('Gastos com Pessoal'!$Q$7:$Q$106&lt;=AD$1,1,0))*INDIRECT(CONCATENATE("'Gastos com Pessoal'!",$CB50)))
+SUM((AD$1&gt;='Gastos com Pessoal'!$E$113:$E$122)*(AD$1&lt;='Gastos com Pessoal'!$F$113:$F$122)*(IF('Gastos com Pessoal'!$Q$113:$Q$122&lt;=AD$1,1,0))*INDIRECT(CONCATENATE("'Gastos com Pessoal'!",$CC50)))
+SUM((AD$1&gt;='Gastos com Pessoal'!$E$7:$E$106)*(AD$1&lt;='Gastos com Pessoal'!$F$7:$F$106)*(IF('Gastos com Pessoal'!$V$7:$V$106&lt;=AD$1,1,0))*INDIRECT(CONCATENATE("'Gastos com Pessoal'!",$CD50)))
+SUM((AD$1&gt;='Gastos com Pessoal'!$E$113:$E$122)*(AD$1&lt;='Gastos com Pessoal'!$F$113:$F$122)*(IF('Gastos com Pessoal'!$V$113:$V$122&lt;=AD$1,1,0))*INDIRECT(CONCATENATE("'Gastos com Pessoal'!",$CE50)))
+SUM((AD$1&gt;='Gastos com Pessoal'!$E$7:$E$106)*(AD$1&lt;='Gastos com Pessoal'!$F$7:$F$106)*(IF('Gastos com Pessoal'!$AA$7:$AA$106&lt;=AD$1,1,0))*INDIRECT(CONCATENATE("'Gastos com Pessoal'!",$CF50)))
+SUM((AD$1&gt;='Gastos com Pessoal'!$E$113:$E$122)*(AD$1&lt;='Gastos com Pessoal'!$F$113:$F$122)*(IF('Gastos com Pessoal'!$AA$113:$AA$122&lt;=AD$1,1,0))*INDIRECT(CONCATENATE("'Gastos com Pessoal'!",$CG50)))</f>
        <v>65.92</v>
      </c>
      <c r="AE50" s="147">
        <f t="array" aca="1" ref="AE50" ca="1">SUM((AE$1&gt;='Gastos com Pessoal'!$E$7:$E$106)*(AE$1&lt;='Gastos com Pessoal'!$F$7:$F$106)*INDIRECT(CONCATENATE("'Encargos e Benefícios'!",$BV50)))
+SUM((AE$1&gt;='Gastos com Pessoal'!$E$113:$E$122)*(AE$1&lt;='Gastos com Pessoal'!$F$113:$F$122)*INDIRECT(CONCATENATE("'Encargos e Benefícios'!",$BW50)))
+SUM((AE$1&gt;='Gastos com Pessoal'!$E$7:$E$106)*(AE$1&lt;='Gastos com Pessoal'!$F$7:$F$106)*(IF('Gastos com Pessoal'!$G$7:$G$106&lt;=AE$1,1,0))*INDIRECT(CONCATENATE("'Gastos com Pessoal'!",$BX50)))
+SUM((AE$1&gt;='Gastos com Pessoal'!$E$113:$E$122)*(AE$1&lt;='Gastos com Pessoal'!$F$113:$F$122)*(IF('Gastos com Pessoal'!$G$113:$G$122&lt;=AE$1,1,0))*INDIRECT(CONCATENATE("'Gastos com Pessoal'!",$BY50)))
+SUM((AE$1&gt;='Gastos com Pessoal'!$E$7:$E$106)*(AE$1&lt;='Gastos com Pessoal'!$F$7:$F$106)*(IF('Gastos com Pessoal'!$L$7:$L$106&lt;=AE$1,1,0))*INDIRECT(CONCATENATE("'Gastos com Pessoal'!",$BZ50)))
+SUM((AE$1&gt;='Gastos com Pessoal'!$E$113:$E$122)*(AE$1&lt;='Gastos com Pessoal'!$F$113:$F$122)*(IF('Gastos com Pessoal'!$L$113:$L$122&lt;=AE$1,1,0))*INDIRECT(CONCATENATE("'Gastos com Pessoal'!",$CA50)))
+SUM((AE$1&gt;='Gastos com Pessoal'!$E$7:$E$106)*(AE$1&lt;='Gastos com Pessoal'!$F$7:$F$106)*(IF('Gastos com Pessoal'!$Q$7:$Q$106&lt;=AE$1,1,0))*INDIRECT(CONCATENATE("'Gastos com Pessoal'!",$CB50)))
+SUM((AE$1&gt;='Gastos com Pessoal'!$E$113:$E$122)*(AE$1&lt;='Gastos com Pessoal'!$F$113:$F$122)*(IF('Gastos com Pessoal'!$Q$113:$Q$122&lt;=AE$1,1,0))*INDIRECT(CONCATENATE("'Gastos com Pessoal'!",$CC50)))
+SUM((AE$1&gt;='Gastos com Pessoal'!$E$7:$E$106)*(AE$1&lt;='Gastos com Pessoal'!$F$7:$F$106)*(IF('Gastos com Pessoal'!$V$7:$V$106&lt;=AE$1,1,0))*INDIRECT(CONCATENATE("'Gastos com Pessoal'!",$CD50)))
+SUM((AE$1&gt;='Gastos com Pessoal'!$E$113:$E$122)*(AE$1&lt;='Gastos com Pessoal'!$F$113:$F$122)*(IF('Gastos com Pessoal'!$V$113:$V$122&lt;=AE$1,1,0))*INDIRECT(CONCATENATE("'Gastos com Pessoal'!",$CE50)))
+SUM((AE$1&gt;='Gastos com Pessoal'!$E$7:$E$106)*(AE$1&lt;='Gastos com Pessoal'!$F$7:$F$106)*(IF('Gastos com Pessoal'!$AA$7:$AA$106&lt;=AE$1,1,0))*INDIRECT(CONCATENATE("'Gastos com Pessoal'!",$CF50)))
+SUM((AE$1&gt;='Gastos com Pessoal'!$E$113:$E$122)*(AE$1&lt;='Gastos com Pessoal'!$F$113:$F$122)*(IF('Gastos com Pessoal'!$AA$113:$AA$122&lt;=AE$1,1,0))*INDIRECT(CONCATENATE("'Gastos com Pessoal'!",$CG50)))</f>
        <v>65.92</v>
      </c>
      <c r="AF50" s="147">
        <f t="array" aca="1" ref="AF50" ca="1">SUM((AF$1&gt;='Gastos com Pessoal'!$E$7:$E$106)*(AF$1&lt;='Gastos com Pessoal'!$F$7:$F$106)*INDIRECT(CONCATENATE("'Encargos e Benefícios'!",$BV50)))
+SUM((AF$1&gt;='Gastos com Pessoal'!$E$113:$E$122)*(AF$1&lt;='Gastos com Pessoal'!$F$113:$F$122)*INDIRECT(CONCATENATE("'Encargos e Benefícios'!",$BW50)))
+SUM((AF$1&gt;='Gastos com Pessoal'!$E$7:$E$106)*(AF$1&lt;='Gastos com Pessoal'!$F$7:$F$106)*(IF('Gastos com Pessoal'!$G$7:$G$106&lt;=AF$1,1,0))*INDIRECT(CONCATENATE("'Gastos com Pessoal'!",$BX50)))
+SUM((AF$1&gt;='Gastos com Pessoal'!$E$113:$E$122)*(AF$1&lt;='Gastos com Pessoal'!$F$113:$F$122)*(IF('Gastos com Pessoal'!$G$113:$G$122&lt;=AF$1,1,0))*INDIRECT(CONCATENATE("'Gastos com Pessoal'!",$BY50)))
+SUM((AF$1&gt;='Gastos com Pessoal'!$E$7:$E$106)*(AF$1&lt;='Gastos com Pessoal'!$F$7:$F$106)*(IF('Gastos com Pessoal'!$L$7:$L$106&lt;=AF$1,1,0))*INDIRECT(CONCATENATE("'Gastos com Pessoal'!",$BZ50)))
+SUM((AF$1&gt;='Gastos com Pessoal'!$E$113:$E$122)*(AF$1&lt;='Gastos com Pessoal'!$F$113:$F$122)*(IF('Gastos com Pessoal'!$L$113:$L$122&lt;=AF$1,1,0))*INDIRECT(CONCATENATE("'Gastos com Pessoal'!",$CA50)))
+SUM((AF$1&gt;='Gastos com Pessoal'!$E$7:$E$106)*(AF$1&lt;='Gastos com Pessoal'!$F$7:$F$106)*(IF('Gastos com Pessoal'!$Q$7:$Q$106&lt;=AF$1,1,0))*INDIRECT(CONCATENATE("'Gastos com Pessoal'!",$CB50)))
+SUM((AF$1&gt;='Gastos com Pessoal'!$E$113:$E$122)*(AF$1&lt;='Gastos com Pessoal'!$F$113:$F$122)*(IF('Gastos com Pessoal'!$Q$113:$Q$122&lt;=AF$1,1,0))*INDIRECT(CONCATENATE("'Gastos com Pessoal'!",$CC50)))
+SUM((AF$1&gt;='Gastos com Pessoal'!$E$7:$E$106)*(AF$1&lt;='Gastos com Pessoal'!$F$7:$F$106)*(IF('Gastos com Pessoal'!$V$7:$V$106&lt;=AF$1,1,0))*INDIRECT(CONCATENATE("'Gastos com Pessoal'!",$CD50)))
+SUM((AF$1&gt;='Gastos com Pessoal'!$E$113:$E$122)*(AF$1&lt;='Gastos com Pessoal'!$F$113:$F$122)*(IF('Gastos com Pessoal'!$V$113:$V$122&lt;=AF$1,1,0))*INDIRECT(CONCATENATE("'Gastos com Pessoal'!",$CE50)))
+SUM((AF$1&gt;='Gastos com Pessoal'!$E$7:$E$106)*(AF$1&lt;='Gastos com Pessoal'!$F$7:$F$106)*(IF('Gastos com Pessoal'!$AA$7:$AA$106&lt;=AF$1,1,0))*INDIRECT(CONCATENATE("'Gastos com Pessoal'!",$CF50)))
+SUM((AF$1&gt;='Gastos com Pessoal'!$E$113:$E$122)*(AF$1&lt;='Gastos com Pessoal'!$F$113:$F$122)*(IF('Gastos com Pessoal'!$AA$113:$AA$122&lt;=AF$1,1,0))*INDIRECT(CONCATENATE("'Gastos com Pessoal'!",$CG50)))</f>
        <v>65.92</v>
      </c>
      <c r="AG50" s="147">
        <f t="array" aca="1" ref="AG50" ca="1">SUM((AG$1&gt;='Gastos com Pessoal'!$E$7:$E$106)*(AG$1&lt;='Gastos com Pessoal'!$F$7:$F$106)*INDIRECT(CONCATENATE("'Encargos e Benefícios'!",$BV50)))
+SUM((AG$1&gt;='Gastos com Pessoal'!$E$113:$E$122)*(AG$1&lt;='Gastos com Pessoal'!$F$113:$F$122)*INDIRECT(CONCATENATE("'Encargos e Benefícios'!",$BW50)))
+SUM((AG$1&gt;='Gastos com Pessoal'!$E$7:$E$106)*(AG$1&lt;='Gastos com Pessoal'!$F$7:$F$106)*(IF('Gastos com Pessoal'!$G$7:$G$106&lt;=AG$1,1,0))*INDIRECT(CONCATENATE("'Gastos com Pessoal'!",$BX50)))
+SUM((AG$1&gt;='Gastos com Pessoal'!$E$113:$E$122)*(AG$1&lt;='Gastos com Pessoal'!$F$113:$F$122)*(IF('Gastos com Pessoal'!$G$113:$G$122&lt;=AG$1,1,0))*INDIRECT(CONCATENATE("'Gastos com Pessoal'!",$BY50)))
+SUM((AG$1&gt;='Gastos com Pessoal'!$E$7:$E$106)*(AG$1&lt;='Gastos com Pessoal'!$F$7:$F$106)*(IF('Gastos com Pessoal'!$L$7:$L$106&lt;=AG$1,1,0))*INDIRECT(CONCATENATE("'Gastos com Pessoal'!",$BZ50)))
+SUM((AG$1&gt;='Gastos com Pessoal'!$E$113:$E$122)*(AG$1&lt;='Gastos com Pessoal'!$F$113:$F$122)*(IF('Gastos com Pessoal'!$L$113:$L$122&lt;=AG$1,1,0))*INDIRECT(CONCATENATE("'Gastos com Pessoal'!",$CA50)))
+SUM((AG$1&gt;='Gastos com Pessoal'!$E$7:$E$106)*(AG$1&lt;='Gastos com Pessoal'!$F$7:$F$106)*(IF('Gastos com Pessoal'!$Q$7:$Q$106&lt;=AG$1,1,0))*INDIRECT(CONCATENATE("'Gastos com Pessoal'!",$CB50)))
+SUM((AG$1&gt;='Gastos com Pessoal'!$E$113:$E$122)*(AG$1&lt;='Gastos com Pessoal'!$F$113:$F$122)*(IF('Gastos com Pessoal'!$Q$113:$Q$122&lt;=AG$1,1,0))*INDIRECT(CONCATENATE("'Gastos com Pessoal'!",$CC50)))
+SUM((AG$1&gt;='Gastos com Pessoal'!$E$7:$E$106)*(AG$1&lt;='Gastos com Pessoal'!$F$7:$F$106)*(IF('Gastos com Pessoal'!$V$7:$V$106&lt;=AG$1,1,0))*INDIRECT(CONCATENATE("'Gastos com Pessoal'!",$CD50)))
+SUM((AG$1&gt;='Gastos com Pessoal'!$E$113:$E$122)*(AG$1&lt;='Gastos com Pessoal'!$F$113:$F$122)*(IF('Gastos com Pessoal'!$V$113:$V$122&lt;=AG$1,1,0))*INDIRECT(CONCATENATE("'Gastos com Pessoal'!",$CE50)))
+SUM((AG$1&gt;='Gastos com Pessoal'!$E$7:$E$106)*(AG$1&lt;='Gastos com Pessoal'!$F$7:$F$106)*(IF('Gastos com Pessoal'!$AA$7:$AA$106&lt;=AG$1,1,0))*INDIRECT(CONCATENATE("'Gastos com Pessoal'!",$CF50)))
+SUM((AG$1&gt;='Gastos com Pessoal'!$E$113:$E$122)*(AG$1&lt;='Gastos com Pessoal'!$F$113:$F$122)*(IF('Gastos com Pessoal'!$AA$113:$AA$122&lt;=AG$1,1,0))*INDIRECT(CONCATENATE("'Gastos com Pessoal'!",$CG50)))</f>
        <v>65.92</v>
      </c>
      <c r="AH50" s="147">
        <f t="array" aca="1" ref="AH50" ca="1">SUM((AH$1&gt;='Gastos com Pessoal'!$E$7:$E$106)*(AH$1&lt;='Gastos com Pessoal'!$F$7:$F$106)*INDIRECT(CONCATENATE("'Encargos e Benefícios'!",$BV50)))
+SUM((AH$1&gt;='Gastos com Pessoal'!$E$113:$E$122)*(AH$1&lt;='Gastos com Pessoal'!$F$113:$F$122)*INDIRECT(CONCATENATE("'Encargos e Benefícios'!",$BW50)))
+SUM((AH$1&gt;='Gastos com Pessoal'!$E$7:$E$106)*(AH$1&lt;='Gastos com Pessoal'!$F$7:$F$106)*(IF('Gastos com Pessoal'!$G$7:$G$106&lt;=AH$1,1,0))*INDIRECT(CONCATENATE("'Gastos com Pessoal'!",$BX50)))
+SUM((AH$1&gt;='Gastos com Pessoal'!$E$113:$E$122)*(AH$1&lt;='Gastos com Pessoal'!$F$113:$F$122)*(IF('Gastos com Pessoal'!$G$113:$G$122&lt;=AH$1,1,0))*INDIRECT(CONCATENATE("'Gastos com Pessoal'!",$BY50)))
+SUM((AH$1&gt;='Gastos com Pessoal'!$E$7:$E$106)*(AH$1&lt;='Gastos com Pessoal'!$F$7:$F$106)*(IF('Gastos com Pessoal'!$L$7:$L$106&lt;=AH$1,1,0))*INDIRECT(CONCATENATE("'Gastos com Pessoal'!",$BZ50)))
+SUM((AH$1&gt;='Gastos com Pessoal'!$E$113:$E$122)*(AH$1&lt;='Gastos com Pessoal'!$F$113:$F$122)*(IF('Gastos com Pessoal'!$L$113:$L$122&lt;=AH$1,1,0))*INDIRECT(CONCATENATE("'Gastos com Pessoal'!",$CA50)))
+SUM((AH$1&gt;='Gastos com Pessoal'!$E$7:$E$106)*(AH$1&lt;='Gastos com Pessoal'!$F$7:$F$106)*(IF('Gastos com Pessoal'!$Q$7:$Q$106&lt;=AH$1,1,0))*INDIRECT(CONCATENATE("'Gastos com Pessoal'!",$CB50)))
+SUM((AH$1&gt;='Gastos com Pessoal'!$E$113:$E$122)*(AH$1&lt;='Gastos com Pessoal'!$F$113:$F$122)*(IF('Gastos com Pessoal'!$Q$113:$Q$122&lt;=AH$1,1,0))*INDIRECT(CONCATENATE("'Gastos com Pessoal'!",$CC50)))
+SUM((AH$1&gt;='Gastos com Pessoal'!$E$7:$E$106)*(AH$1&lt;='Gastos com Pessoal'!$F$7:$F$106)*(IF('Gastos com Pessoal'!$V$7:$V$106&lt;=AH$1,1,0))*INDIRECT(CONCATENATE("'Gastos com Pessoal'!",$CD50)))
+SUM((AH$1&gt;='Gastos com Pessoal'!$E$113:$E$122)*(AH$1&lt;='Gastos com Pessoal'!$F$113:$F$122)*(IF('Gastos com Pessoal'!$V$113:$V$122&lt;=AH$1,1,0))*INDIRECT(CONCATENATE("'Gastos com Pessoal'!",$CE50)))
+SUM((AH$1&gt;='Gastos com Pessoal'!$E$7:$E$106)*(AH$1&lt;='Gastos com Pessoal'!$F$7:$F$106)*(IF('Gastos com Pessoal'!$AA$7:$AA$106&lt;=AH$1,1,0))*INDIRECT(CONCATENATE("'Gastos com Pessoal'!",$CF50)))
+SUM((AH$1&gt;='Gastos com Pessoal'!$E$113:$E$122)*(AH$1&lt;='Gastos com Pessoal'!$F$113:$F$122)*(IF('Gastos com Pessoal'!$AA$113:$AA$122&lt;=AH$1,1,0))*INDIRECT(CONCATENATE("'Gastos com Pessoal'!",$CG50)))</f>
        <v>65.92</v>
      </c>
      <c r="AI50" s="147">
        <f t="array" aca="1" ref="AI50" ca="1">SUM((AI$1&gt;='Gastos com Pessoal'!$E$7:$E$106)*(AI$1&lt;='Gastos com Pessoal'!$F$7:$F$106)*INDIRECT(CONCATENATE("'Encargos e Benefícios'!",$BV50)))
+SUM((AI$1&gt;='Gastos com Pessoal'!$E$113:$E$122)*(AI$1&lt;='Gastos com Pessoal'!$F$113:$F$122)*INDIRECT(CONCATENATE("'Encargos e Benefícios'!",$BW50)))
+SUM((AI$1&gt;='Gastos com Pessoal'!$E$7:$E$106)*(AI$1&lt;='Gastos com Pessoal'!$F$7:$F$106)*(IF('Gastos com Pessoal'!$G$7:$G$106&lt;=AI$1,1,0))*INDIRECT(CONCATENATE("'Gastos com Pessoal'!",$BX50)))
+SUM((AI$1&gt;='Gastos com Pessoal'!$E$113:$E$122)*(AI$1&lt;='Gastos com Pessoal'!$F$113:$F$122)*(IF('Gastos com Pessoal'!$G$113:$G$122&lt;=AI$1,1,0))*INDIRECT(CONCATENATE("'Gastos com Pessoal'!",$BY50)))
+SUM((AI$1&gt;='Gastos com Pessoal'!$E$7:$E$106)*(AI$1&lt;='Gastos com Pessoal'!$F$7:$F$106)*(IF('Gastos com Pessoal'!$L$7:$L$106&lt;=AI$1,1,0))*INDIRECT(CONCATENATE("'Gastos com Pessoal'!",$BZ50)))
+SUM((AI$1&gt;='Gastos com Pessoal'!$E$113:$E$122)*(AI$1&lt;='Gastos com Pessoal'!$F$113:$F$122)*(IF('Gastos com Pessoal'!$L$113:$L$122&lt;=AI$1,1,0))*INDIRECT(CONCATENATE("'Gastos com Pessoal'!",$CA50)))
+SUM((AI$1&gt;='Gastos com Pessoal'!$E$7:$E$106)*(AI$1&lt;='Gastos com Pessoal'!$F$7:$F$106)*(IF('Gastos com Pessoal'!$Q$7:$Q$106&lt;=AI$1,1,0))*INDIRECT(CONCATENATE("'Gastos com Pessoal'!",$CB50)))
+SUM((AI$1&gt;='Gastos com Pessoal'!$E$113:$E$122)*(AI$1&lt;='Gastos com Pessoal'!$F$113:$F$122)*(IF('Gastos com Pessoal'!$Q$113:$Q$122&lt;=AI$1,1,0))*INDIRECT(CONCATENATE("'Gastos com Pessoal'!",$CC50)))
+SUM((AI$1&gt;='Gastos com Pessoal'!$E$7:$E$106)*(AI$1&lt;='Gastos com Pessoal'!$F$7:$F$106)*(IF('Gastos com Pessoal'!$V$7:$V$106&lt;=AI$1,1,0))*INDIRECT(CONCATENATE("'Gastos com Pessoal'!",$CD50)))
+SUM((AI$1&gt;='Gastos com Pessoal'!$E$113:$E$122)*(AI$1&lt;='Gastos com Pessoal'!$F$113:$F$122)*(IF('Gastos com Pessoal'!$V$113:$V$122&lt;=AI$1,1,0))*INDIRECT(CONCATENATE("'Gastos com Pessoal'!",$CE50)))
+SUM((AI$1&gt;='Gastos com Pessoal'!$E$7:$E$106)*(AI$1&lt;='Gastos com Pessoal'!$F$7:$F$106)*(IF('Gastos com Pessoal'!$AA$7:$AA$106&lt;=AI$1,1,0))*INDIRECT(CONCATENATE("'Gastos com Pessoal'!",$CF50)))
+SUM((AI$1&gt;='Gastos com Pessoal'!$E$113:$E$122)*(AI$1&lt;='Gastos com Pessoal'!$F$113:$F$122)*(IF('Gastos com Pessoal'!$AA$113:$AA$122&lt;=AI$1,1,0))*INDIRECT(CONCATENATE("'Gastos com Pessoal'!",$CG50)))</f>
        <v>65.92</v>
      </c>
      <c r="AJ50" s="147">
        <f t="array" aca="1" ref="AJ50" ca="1">SUM((AJ$1&gt;='Gastos com Pessoal'!$E$7:$E$106)*(AJ$1&lt;='Gastos com Pessoal'!$F$7:$F$106)*INDIRECT(CONCATENATE("'Encargos e Benefícios'!",$BV50)))
+SUM((AJ$1&gt;='Gastos com Pessoal'!$E$113:$E$122)*(AJ$1&lt;='Gastos com Pessoal'!$F$113:$F$122)*INDIRECT(CONCATENATE("'Encargos e Benefícios'!",$BW50)))
+SUM((AJ$1&gt;='Gastos com Pessoal'!$E$7:$E$106)*(AJ$1&lt;='Gastos com Pessoal'!$F$7:$F$106)*(IF('Gastos com Pessoal'!$G$7:$G$106&lt;=AJ$1,1,0))*INDIRECT(CONCATENATE("'Gastos com Pessoal'!",$BX50)))
+SUM((AJ$1&gt;='Gastos com Pessoal'!$E$113:$E$122)*(AJ$1&lt;='Gastos com Pessoal'!$F$113:$F$122)*(IF('Gastos com Pessoal'!$G$113:$G$122&lt;=AJ$1,1,0))*INDIRECT(CONCATENATE("'Gastos com Pessoal'!",$BY50)))
+SUM((AJ$1&gt;='Gastos com Pessoal'!$E$7:$E$106)*(AJ$1&lt;='Gastos com Pessoal'!$F$7:$F$106)*(IF('Gastos com Pessoal'!$L$7:$L$106&lt;=AJ$1,1,0))*INDIRECT(CONCATENATE("'Gastos com Pessoal'!",$BZ50)))
+SUM((AJ$1&gt;='Gastos com Pessoal'!$E$113:$E$122)*(AJ$1&lt;='Gastos com Pessoal'!$F$113:$F$122)*(IF('Gastos com Pessoal'!$L$113:$L$122&lt;=AJ$1,1,0))*INDIRECT(CONCATENATE("'Gastos com Pessoal'!",$CA50)))
+SUM((AJ$1&gt;='Gastos com Pessoal'!$E$7:$E$106)*(AJ$1&lt;='Gastos com Pessoal'!$F$7:$F$106)*(IF('Gastos com Pessoal'!$Q$7:$Q$106&lt;=AJ$1,1,0))*INDIRECT(CONCATENATE("'Gastos com Pessoal'!",$CB50)))
+SUM((AJ$1&gt;='Gastos com Pessoal'!$E$113:$E$122)*(AJ$1&lt;='Gastos com Pessoal'!$F$113:$F$122)*(IF('Gastos com Pessoal'!$Q$113:$Q$122&lt;=AJ$1,1,0))*INDIRECT(CONCATENATE("'Gastos com Pessoal'!",$CC50)))
+SUM((AJ$1&gt;='Gastos com Pessoal'!$E$7:$E$106)*(AJ$1&lt;='Gastos com Pessoal'!$F$7:$F$106)*(IF('Gastos com Pessoal'!$V$7:$V$106&lt;=AJ$1,1,0))*INDIRECT(CONCATENATE("'Gastos com Pessoal'!",$CD50)))
+SUM((AJ$1&gt;='Gastos com Pessoal'!$E$113:$E$122)*(AJ$1&lt;='Gastos com Pessoal'!$F$113:$F$122)*(IF('Gastos com Pessoal'!$V$113:$V$122&lt;=AJ$1,1,0))*INDIRECT(CONCATENATE("'Gastos com Pessoal'!",$CE50)))
+SUM((AJ$1&gt;='Gastos com Pessoal'!$E$7:$E$106)*(AJ$1&lt;='Gastos com Pessoal'!$F$7:$F$106)*(IF('Gastos com Pessoal'!$AA$7:$AA$106&lt;=AJ$1,1,0))*INDIRECT(CONCATENATE("'Gastos com Pessoal'!",$CF50)))
+SUM((AJ$1&gt;='Gastos com Pessoal'!$E$113:$E$122)*(AJ$1&lt;='Gastos com Pessoal'!$F$113:$F$122)*(IF('Gastos com Pessoal'!$AA$113:$AA$122&lt;=AJ$1,1,0))*INDIRECT(CONCATENATE("'Gastos com Pessoal'!",$CG50)))</f>
        <v>65.92</v>
      </c>
      <c r="AK50" s="147">
        <f t="array" aca="1" ref="AK50" ca="1">SUM((AK$1&gt;='Gastos com Pessoal'!$E$7:$E$106)*(AK$1&lt;='Gastos com Pessoal'!$F$7:$F$106)*INDIRECT(CONCATENATE("'Encargos e Benefícios'!",$BV50)))
+SUM((AK$1&gt;='Gastos com Pessoal'!$E$113:$E$122)*(AK$1&lt;='Gastos com Pessoal'!$F$113:$F$122)*INDIRECT(CONCATENATE("'Encargos e Benefícios'!",$BW50)))
+SUM((AK$1&gt;='Gastos com Pessoal'!$E$7:$E$106)*(AK$1&lt;='Gastos com Pessoal'!$F$7:$F$106)*(IF('Gastos com Pessoal'!$G$7:$G$106&lt;=AK$1,1,0))*INDIRECT(CONCATENATE("'Gastos com Pessoal'!",$BX50)))
+SUM((AK$1&gt;='Gastos com Pessoal'!$E$113:$E$122)*(AK$1&lt;='Gastos com Pessoal'!$F$113:$F$122)*(IF('Gastos com Pessoal'!$G$113:$G$122&lt;=AK$1,1,0))*INDIRECT(CONCATENATE("'Gastos com Pessoal'!",$BY50)))
+SUM((AK$1&gt;='Gastos com Pessoal'!$E$7:$E$106)*(AK$1&lt;='Gastos com Pessoal'!$F$7:$F$106)*(IF('Gastos com Pessoal'!$L$7:$L$106&lt;=AK$1,1,0))*INDIRECT(CONCATENATE("'Gastos com Pessoal'!",$BZ50)))
+SUM((AK$1&gt;='Gastos com Pessoal'!$E$113:$E$122)*(AK$1&lt;='Gastos com Pessoal'!$F$113:$F$122)*(IF('Gastos com Pessoal'!$L$113:$L$122&lt;=AK$1,1,0))*INDIRECT(CONCATENATE("'Gastos com Pessoal'!",$CA50)))
+SUM((AK$1&gt;='Gastos com Pessoal'!$E$7:$E$106)*(AK$1&lt;='Gastos com Pessoal'!$F$7:$F$106)*(IF('Gastos com Pessoal'!$Q$7:$Q$106&lt;=AK$1,1,0))*INDIRECT(CONCATENATE("'Gastos com Pessoal'!",$CB50)))
+SUM((AK$1&gt;='Gastos com Pessoal'!$E$113:$E$122)*(AK$1&lt;='Gastos com Pessoal'!$F$113:$F$122)*(IF('Gastos com Pessoal'!$Q$113:$Q$122&lt;=AK$1,1,0))*INDIRECT(CONCATENATE("'Gastos com Pessoal'!",$CC50)))
+SUM((AK$1&gt;='Gastos com Pessoal'!$E$7:$E$106)*(AK$1&lt;='Gastos com Pessoal'!$F$7:$F$106)*(IF('Gastos com Pessoal'!$V$7:$V$106&lt;=AK$1,1,0))*INDIRECT(CONCATENATE("'Gastos com Pessoal'!",$CD50)))
+SUM((AK$1&gt;='Gastos com Pessoal'!$E$113:$E$122)*(AK$1&lt;='Gastos com Pessoal'!$F$113:$F$122)*(IF('Gastos com Pessoal'!$V$113:$V$122&lt;=AK$1,1,0))*INDIRECT(CONCATENATE("'Gastos com Pessoal'!",$CE50)))
+SUM((AK$1&gt;='Gastos com Pessoal'!$E$7:$E$106)*(AK$1&lt;='Gastos com Pessoal'!$F$7:$F$106)*(IF('Gastos com Pessoal'!$AA$7:$AA$106&lt;=AK$1,1,0))*INDIRECT(CONCATENATE("'Gastos com Pessoal'!",$CF50)))
+SUM((AK$1&gt;='Gastos com Pessoal'!$E$113:$E$122)*(AK$1&lt;='Gastos com Pessoal'!$F$113:$F$122)*(IF('Gastos com Pessoal'!$AA$113:$AA$122&lt;=AK$1,1,0))*INDIRECT(CONCATENATE("'Gastos com Pessoal'!",$CG50)))</f>
        <v>65.92</v>
      </c>
      <c r="AL50" s="147">
        <f t="array" aca="1" ref="AL50" ca="1">SUM((AL$1&gt;='Gastos com Pessoal'!$E$7:$E$106)*(AL$1&lt;='Gastos com Pessoal'!$F$7:$F$106)*INDIRECT(CONCATENATE("'Encargos e Benefícios'!",$BV50)))
+SUM((AL$1&gt;='Gastos com Pessoal'!$E$113:$E$122)*(AL$1&lt;='Gastos com Pessoal'!$F$113:$F$122)*INDIRECT(CONCATENATE("'Encargos e Benefícios'!",$BW50)))
+SUM((AL$1&gt;='Gastos com Pessoal'!$E$7:$E$106)*(AL$1&lt;='Gastos com Pessoal'!$F$7:$F$106)*(IF('Gastos com Pessoal'!$G$7:$G$106&lt;=AL$1,1,0))*INDIRECT(CONCATENATE("'Gastos com Pessoal'!",$BX50)))
+SUM((AL$1&gt;='Gastos com Pessoal'!$E$113:$E$122)*(AL$1&lt;='Gastos com Pessoal'!$F$113:$F$122)*(IF('Gastos com Pessoal'!$G$113:$G$122&lt;=AL$1,1,0))*INDIRECT(CONCATENATE("'Gastos com Pessoal'!",$BY50)))
+SUM((AL$1&gt;='Gastos com Pessoal'!$E$7:$E$106)*(AL$1&lt;='Gastos com Pessoal'!$F$7:$F$106)*(IF('Gastos com Pessoal'!$L$7:$L$106&lt;=AL$1,1,0))*INDIRECT(CONCATENATE("'Gastos com Pessoal'!",$BZ50)))
+SUM((AL$1&gt;='Gastos com Pessoal'!$E$113:$E$122)*(AL$1&lt;='Gastos com Pessoal'!$F$113:$F$122)*(IF('Gastos com Pessoal'!$L$113:$L$122&lt;=AL$1,1,0))*INDIRECT(CONCATENATE("'Gastos com Pessoal'!",$CA50)))
+SUM((AL$1&gt;='Gastos com Pessoal'!$E$7:$E$106)*(AL$1&lt;='Gastos com Pessoal'!$F$7:$F$106)*(IF('Gastos com Pessoal'!$Q$7:$Q$106&lt;=AL$1,1,0))*INDIRECT(CONCATENATE("'Gastos com Pessoal'!",$CB50)))
+SUM((AL$1&gt;='Gastos com Pessoal'!$E$113:$E$122)*(AL$1&lt;='Gastos com Pessoal'!$F$113:$F$122)*(IF('Gastos com Pessoal'!$Q$113:$Q$122&lt;=AL$1,1,0))*INDIRECT(CONCATENATE("'Gastos com Pessoal'!",$CC50)))
+SUM((AL$1&gt;='Gastos com Pessoal'!$E$7:$E$106)*(AL$1&lt;='Gastos com Pessoal'!$F$7:$F$106)*(IF('Gastos com Pessoal'!$V$7:$V$106&lt;=AL$1,1,0))*INDIRECT(CONCATENATE("'Gastos com Pessoal'!",$CD50)))
+SUM((AL$1&gt;='Gastos com Pessoal'!$E$113:$E$122)*(AL$1&lt;='Gastos com Pessoal'!$F$113:$F$122)*(IF('Gastos com Pessoal'!$V$113:$V$122&lt;=AL$1,1,0))*INDIRECT(CONCATENATE("'Gastos com Pessoal'!",$CE50)))
+SUM((AL$1&gt;='Gastos com Pessoal'!$E$7:$E$106)*(AL$1&lt;='Gastos com Pessoal'!$F$7:$F$106)*(IF('Gastos com Pessoal'!$AA$7:$AA$106&lt;=AL$1,1,0))*INDIRECT(CONCATENATE("'Gastos com Pessoal'!",$CF50)))
+SUM((AL$1&gt;='Gastos com Pessoal'!$E$113:$E$122)*(AL$1&lt;='Gastos com Pessoal'!$F$113:$F$122)*(IF('Gastos com Pessoal'!$AA$113:$AA$122&lt;=AL$1,1,0))*INDIRECT(CONCATENATE("'Gastos com Pessoal'!",$CG50)))</f>
        <v>65.92</v>
      </c>
      <c r="AM50" s="147">
        <f t="array" aca="1" ref="AM50" ca="1">SUM((AM$1&gt;='Gastos com Pessoal'!$E$7:$E$106)*(AM$1&lt;='Gastos com Pessoal'!$F$7:$F$106)*INDIRECT(CONCATENATE("'Encargos e Benefícios'!",$BV50)))
+SUM((AM$1&gt;='Gastos com Pessoal'!$E$113:$E$122)*(AM$1&lt;='Gastos com Pessoal'!$F$113:$F$122)*INDIRECT(CONCATENATE("'Encargos e Benefícios'!",$BW50)))
+SUM((AM$1&gt;='Gastos com Pessoal'!$E$7:$E$106)*(AM$1&lt;='Gastos com Pessoal'!$F$7:$F$106)*(IF('Gastos com Pessoal'!$G$7:$G$106&lt;=AM$1,1,0))*INDIRECT(CONCATENATE("'Gastos com Pessoal'!",$BX50)))
+SUM((AM$1&gt;='Gastos com Pessoal'!$E$113:$E$122)*(AM$1&lt;='Gastos com Pessoal'!$F$113:$F$122)*(IF('Gastos com Pessoal'!$G$113:$G$122&lt;=AM$1,1,0))*INDIRECT(CONCATENATE("'Gastos com Pessoal'!",$BY50)))
+SUM((AM$1&gt;='Gastos com Pessoal'!$E$7:$E$106)*(AM$1&lt;='Gastos com Pessoal'!$F$7:$F$106)*(IF('Gastos com Pessoal'!$L$7:$L$106&lt;=AM$1,1,0))*INDIRECT(CONCATENATE("'Gastos com Pessoal'!",$BZ50)))
+SUM((AM$1&gt;='Gastos com Pessoal'!$E$113:$E$122)*(AM$1&lt;='Gastos com Pessoal'!$F$113:$F$122)*(IF('Gastos com Pessoal'!$L$113:$L$122&lt;=AM$1,1,0))*INDIRECT(CONCATENATE("'Gastos com Pessoal'!",$CA50)))
+SUM((AM$1&gt;='Gastos com Pessoal'!$E$7:$E$106)*(AM$1&lt;='Gastos com Pessoal'!$F$7:$F$106)*(IF('Gastos com Pessoal'!$Q$7:$Q$106&lt;=AM$1,1,0))*INDIRECT(CONCATENATE("'Gastos com Pessoal'!",$CB50)))
+SUM((AM$1&gt;='Gastos com Pessoal'!$E$113:$E$122)*(AM$1&lt;='Gastos com Pessoal'!$F$113:$F$122)*(IF('Gastos com Pessoal'!$Q$113:$Q$122&lt;=AM$1,1,0))*INDIRECT(CONCATENATE("'Gastos com Pessoal'!",$CC50)))
+SUM((AM$1&gt;='Gastos com Pessoal'!$E$7:$E$106)*(AM$1&lt;='Gastos com Pessoal'!$F$7:$F$106)*(IF('Gastos com Pessoal'!$V$7:$V$106&lt;=AM$1,1,0))*INDIRECT(CONCATENATE("'Gastos com Pessoal'!",$CD50)))
+SUM((AM$1&gt;='Gastos com Pessoal'!$E$113:$E$122)*(AM$1&lt;='Gastos com Pessoal'!$F$113:$F$122)*(IF('Gastos com Pessoal'!$V$113:$V$122&lt;=AM$1,1,0))*INDIRECT(CONCATENATE("'Gastos com Pessoal'!",$CE50)))
+SUM((AM$1&gt;='Gastos com Pessoal'!$E$7:$E$106)*(AM$1&lt;='Gastos com Pessoal'!$F$7:$F$106)*(IF('Gastos com Pessoal'!$AA$7:$AA$106&lt;=AM$1,1,0))*INDIRECT(CONCATENATE("'Gastos com Pessoal'!",$CF50)))
+SUM((AM$1&gt;='Gastos com Pessoal'!$E$113:$E$122)*(AM$1&lt;='Gastos com Pessoal'!$F$113:$F$122)*(IF('Gastos com Pessoal'!$AA$113:$AA$122&lt;=AM$1,1,0))*INDIRECT(CONCATENATE("'Gastos com Pessoal'!",$CG50)))</f>
        <v>65.92</v>
      </c>
      <c r="AN50" s="147">
        <f t="array" aca="1" ref="AN50" ca="1">SUM((AN$1&gt;='Gastos com Pessoal'!$E$7:$E$106)*(AN$1&lt;='Gastos com Pessoal'!$F$7:$F$106)*INDIRECT(CONCATENATE("'Encargos e Benefícios'!",$BV50)))
+SUM((AN$1&gt;='Gastos com Pessoal'!$E$113:$E$122)*(AN$1&lt;='Gastos com Pessoal'!$F$113:$F$122)*INDIRECT(CONCATENATE("'Encargos e Benefícios'!",$BW50)))
+SUM((AN$1&gt;='Gastos com Pessoal'!$E$7:$E$106)*(AN$1&lt;='Gastos com Pessoal'!$F$7:$F$106)*(IF('Gastos com Pessoal'!$G$7:$G$106&lt;=AN$1,1,0))*INDIRECT(CONCATENATE("'Gastos com Pessoal'!",$BX50)))
+SUM((AN$1&gt;='Gastos com Pessoal'!$E$113:$E$122)*(AN$1&lt;='Gastos com Pessoal'!$F$113:$F$122)*(IF('Gastos com Pessoal'!$G$113:$G$122&lt;=AN$1,1,0))*INDIRECT(CONCATENATE("'Gastos com Pessoal'!",$BY50)))
+SUM((AN$1&gt;='Gastos com Pessoal'!$E$7:$E$106)*(AN$1&lt;='Gastos com Pessoal'!$F$7:$F$106)*(IF('Gastos com Pessoal'!$L$7:$L$106&lt;=AN$1,1,0))*INDIRECT(CONCATENATE("'Gastos com Pessoal'!",$BZ50)))
+SUM((AN$1&gt;='Gastos com Pessoal'!$E$113:$E$122)*(AN$1&lt;='Gastos com Pessoal'!$F$113:$F$122)*(IF('Gastos com Pessoal'!$L$113:$L$122&lt;=AN$1,1,0))*INDIRECT(CONCATENATE("'Gastos com Pessoal'!",$CA50)))
+SUM((AN$1&gt;='Gastos com Pessoal'!$E$7:$E$106)*(AN$1&lt;='Gastos com Pessoal'!$F$7:$F$106)*(IF('Gastos com Pessoal'!$Q$7:$Q$106&lt;=AN$1,1,0))*INDIRECT(CONCATENATE("'Gastos com Pessoal'!",$CB50)))
+SUM((AN$1&gt;='Gastos com Pessoal'!$E$113:$E$122)*(AN$1&lt;='Gastos com Pessoal'!$F$113:$F$122)*(IF('Gastos com Pessoal'!$Q$113:$Q$122&lt;=AN$1,1,0))*INDIRECT(CONCATENATE("'Gastos com Pessoal'!",$CC50)))
+SUM((AN$1&gt;='Gastos com Pessoal'!$E$7:$E$106)*(AN$1&lt;='Gastos com Pessoal'!$F$7:$F$106)*(IF('Gastos com Pessoal'!$V$7:$V$106&lt;=AN$1,1,0))*INDIRECT(CONCATENATE("'Gastos com Pessoal'!",$CD50)))
+SUM((AN$1&gt;='Gastos com Pessoal'!$E$113:$E$122)*(AN$1&lt;='Gastos com Pessoal'!$F$113:$F$122)*(IF('Gastos com Pessoal'!$V$113:$V$122&lt;=AN$1,1,0))*INDIRECT(CONCATENATE("'Gastos com Pessoal'!",$CE50)))
+SUM((AN$1&gt;='Gastos com Pessoal'!$E$7:$E$106)*(AN$1&lt;='Gastos com Pessoal'!$F$7:$F$106)*(IF('Gastos com Pessoal'!$AA$7:$AA$106&lt;=AN$1,1,0))*INDIRECT(CONCATENATE("'Gastos com Pessoal'!",$CF50)))
+SUM((AN$1&gt;='Gastos com Pessoal'!$E$113:$E$122)*(AN$1&lt;='Gastos com Pessoal'!$F$113:$F$122)*(IF('Gastos com Pessoal'!$AA$113:$AA$122&lt;=AN$1,1,0))*INDIRECT(CONCATENATE("'Gastos com Pessoal'!",$CG50)))</f>
        <v>65.92</v>
      </c>
      <c r="AO50" s="147">
        <f t="array" aca="1" ref="AO50" ca="1">SUM((AO$1&gt;='Gastos com Pessoal'!$E$7:$E$106)*(AO$1&lt;='Gastos com Pessoal'!$F$7:$F$106)*INDIRECT(CONCATENATE("'Encargos e Benefícios'!",$BV50)))
+SUM((AO$1&gt;='Gastos com Pessoal'!$E$113:$E$122)*(AO$1&lt;='Gastos com Pessoal'!$F$113:$F$122)*INDIRECT(CONCATENATE("'Encargos e Benefícios'!",$BW50)))
+SUM((AO$1&gt;='Gastos com Pessoal'!$E$7:$E$106)*(AO$1&lt;='Gastos com Pessoal'!$F$7:$F$106)*(IF('Gastos com Pessoal'!$G$7:$G$106&lt;=AO$1,1,0))*INDIRECT(CONCATENATE("'Gastos com Pessoal'!",$BX50)))
+SUM((AO$1&gt;='Gastos com Pessoal'!$E$113:$E$122)*(AO$1&lt;='Gastos com Pessoal'!$F$113:$F$122)*(IF('Gastos com Pessoal'!$G$113:$G$122&lt;=AO$1,1,0))*INDIRECT(CONCATENATE("'Gastos com Pessoal'!",$BY50)))
+SUM((AO$1&gt;='Gastos com Pessoal'!$E$7:$E$106)*(AO$1&lt;='Gastos com Pessoal'!$F$7:$F$106)*(IF('Gastos com Pessoal'!$L$7:$L$106&lt;=AO$1,1,0))*INDIRECT(CONCATENATE("'Gastos com Pessoal'!",$BZ50)))
+SUM((AO$1&gt;='Gastos com Pessoal'!$E$113:$E$122)*(AO$1&lt;='Gastos com Pessoal'!$F$113:$F$122)*(IF('Gastos com Pessoal'!$L$113:$L$122&lt;=AO$1,1,0))*INDIRECT(CONCATENATE("'Gastos com Pessoal'!",$CA50)))
+SUM((AO$1&gt;='Gastos com Pessoal'!$E$7:$E$106)*(AO$1&lt;='Gastos com Pessoal'!$F$7:$F$106)*(IF('Gastos com Pessoal'!$Q$7:$Q$106&lt;=AO$1,1,0))*INDIRECT(CONCATENATE("'Gastos com Pessoal'!",$CB50)))
+SUM((AO$1&gt;='Gastos com Pessoal'!$E$113:$E$122)*(AO$1&lt;='Gastos com Pessoal'!$F$113:$F$122)*(IF('Gastos com Pessoal'!$Q$113:$Q$122&lt;=AO$1,1,0))*INDIRECT(CONCATENATE("'Gastos com Pessoal'!",$CC50)))
+SUM((AO$1&gt;='Gastos com Pessoal'!$E$7:$E$106)*(AO$1&lt;='Gastos com Pessoal'!$F$7:$F$106)*(IF('Gastos com Pessoal'!$V$7:$V$106&lt;=AO$1,1,0))*INDIRECT(CONCATENATE("'Gastos com Pessoal'!",$CD50)))
+SUM((AO$1&gt;='Gastos com Pessoal'!$E$113:$E$122)*(AO$1&lt;='Gastos com Pessoal'!$F$113:$F$122)*(IF('Gastos com Pessoal'!$V$113:$V$122&lt;=AO$1,1,0))*INDIRECT(CONCATENATE("'Gastos com Pessoal'!",$CE50)))
+SUM((AO$1&gt;='Gastos com Pessoal'!$E$7:$E$106)*(AO$1&lt;='Gastos com Pessoal'!$F$7:$F$106)*(IF('Gastos com Pessoal'!$AA$7:$AA$106&lt;=AO$1,1,0))*INDIRECT(CONCATENATE("'Gastos com Pessoal'!",$CF50)))
+SUM((AO$1&gt;='Gastos com Pessoal'!$E$113:$E$122)*(AO$1&lt;='Gastos com Pessoal'!$F$113:$F$122)*(IF('Gastos com Pessoal'!$AA$113:$AA$122&lt;=AO$1,1,0))*INDIRECT(CONCATENATE("'Gastos com Pessoal'!",$CG50)))</f>
        <v>101.87520000000001</v>
      </c>
      <c r="AP50" s="147">
        <f t="array" aca="1" ref="AP50" ca="1">SUM((AP$1&gt;='Gastos com Pessoal'!$E$7:$E$106)*(AP$1&lt;='Gastos com Pessoal'!$F$7:$F$106)*INDIRECT(CONCATENATE("'Encargos e Benefícios'!",$BV50)))
+SUM((AP$1&gt;='Gastos com Pessoal'!$E$113:$E$122)*(AP$1&lt;='Gastos com Pessoal'!$F$113:$F$122)*INDIRECT(CONCATENATE("'Encargos e Benefícios'!",$BW50)))
+SUM((AP$1&gt;='Gastos com Pessoal'!$E$7:$E$106)*(AP$1&lt;='Gastos com Pessoal'!$F$7:$F$106)*(IF('Gastos com Pessoal'!$G$7:$G$106&lt;=AP$1,1,0))*INDIRECT(CONCATENATE("'Gastos com Pessoal'!",$BX50)))
+SUM((AP$1&gt;='Gastos com Pessoal'!$E$113:$E$122)*(AP$1&lt;='Gastos com Pessoal'!$F$113:$F$122)*(IF('Gastos com Pessoal'!$G$113:$G$122&lt;=AP$1,1,0))*INDIRECT(CONCATENATE("'Gastos com Pessoal'!",$BY50)))
+SUM((AP$1&gt;='Gastos com Pessoal'!$E$7:$E$106)*(AP$1&lt;='Gastos com Pessoal'!$F$7:$F$106)*(IF('Gastos com Pessoal'!$L$7:$L$106&lt;=AP$1,1,0))*INDIRECT(CONCATENATE("'Gastos com Pessoal'!",$BZ50)))
+SUM((AP$1&gt;='Gastos com Pessoal'!$E$113:$E$122)*(AP$1&lt;='Gastos com Pessoal'!$F$113:$F$122)*(IF('Gastos com Pessoal'!$L$113:$L$122&lt;=AP$1,1,0))*INDIRECT(CONCATENATE("'Gastos com Pessoal'!",$CA50)))
+SUM((AP$1&gt;='Gastos com Pessoal'!$E$7:$E$106)*(AP$1&lt;='Gastos com Pessoal'!$F$7:$F$106)*(IF('Gastos com Pessoal'!$Q$7:$Q$106&lt;=AP$1,1,0))*INDIRECT(CONCATENATE("'Gastos com Pessoal'!",$CB50)))
+SUM((AP$1&gt;='Gastos com Pessoal'!$E$113:$E$122)*(AP$1&lt;='Gastos com Pessoal'!$F$113:$F$122)*(IF('Gastos com Pessoal'!$Q$113:$Q$122&lt;=AP$1,1,0))*INDIRECT(CONCATENATE("'Gastos com Pessoal'!",$CC50)))
+SUM((AP$1&gt;='Gastos com Pessoal'!$E$7:$E$106)*(AP$1&lt;='Gastos com Pessoal'!$F$7:$F$106)*(IF('Gastos com Pessoal'!$V$7:$V$106&lt;=AP$1,1,0))*INDIRECT(CONCATENATE("'Gastos com Pessoal'!",$CD50)))
+SUM((AP$1&gt;='Gastos com Pessoal'!$E$113:$E$122)*(AP$1&lt;='Gastos com Pessoal'!$F$113:$F$122)*(IF('Gastos com Pessoal'!$V$113:$V$122&lt;=AP$1,1,0))*INDIRECT(CONCATENATE("'Gastos com Pessoal'!",$CE50)))
+SUM((AP$1&gt;='Gastos com Pessoal'!$E$7:$E$106)*(AP$1&lt;='Gastos com Pessoal'!$F$7:$F$106)*(IF('Gastos com Pessoal'!$AA$7:$AA$106&lt;=AP$1,1,0))*INDIRECT(CONCATENATE("'Gastos com Pessoal'!",$CF50)))
+SUM((AP$1&gt;='Gastos com Pessoal'!$E$113:$E$122)*(AP$1&lt;='Gastos com Pessoal'!$F$113:$F$122)*(IF('Gastos com Pessoal'!$AA$113:$AA$122&lt;=AP$1,1,0))*INDIRECT(CONCATENATE("'Gastos com Pessoal'!",$CG50)))</f>
        <v>101.87520000000001</v>
      </c>
      <c r="AQ50" s="147">
        <f t="array" aca="1" ref="AQ50" ca="1">SUM((AQ$1&gt;='Gastos com Pessoal'!$E$7:$E$106)*(AQ$1&lt;='Gastos com Pessoal'!$F$7:$F$106)*INDIRECT(CONCATENATE("'Encargos e Benefícios'!",$BV50)))
+SUM((AQ$1&gt;='Gastos com Pessoal'!$E$113:$E$122)*(AQ$1&lt;='Gastos com Pessoal'!$F$113:$F$122)*INDIRECT(CONCATENATE("'Encargos e Benefícios'!",$BW50)))
+SUM((AQ$1&gt;='Gastos com Pessoal'!$E$7:$E$106)*(AQ$1&lt;='Gastos com Pessoal'!$F$7:$F$106)*(IF('Gastos com Pessoal'!$G$7:$G$106&lt;=AQ$1,1,0))*INDIRECT(CONCATENATE("'Gastos com Pessoal'!",$BX50)))
+SUM((AQ$1&gt;='Gastos com Pessoal'!$E$113:$E$122)*(AQ$1&lt;='Gastos com Pessoal'!$F$113:$F$122)*(IF('Gastos com Pessoal'!$G$113:$G$122&lt;=AQ$1,1,0))*INDIRECT(CONCATENATE("'Gastos com Pessoal'!",$BY50)))
+SUM((AQ$1&gt;='Gastos com Pessoal'!$E$7:$E$106)*(AQ$1&lt;='Gastos com Pessoal'!$F$7:$F$106)*(IF('Gastos com Pessoal'!$L$7:$L$106&lt;=AQ$1,1,0))*INDIRECT(CONCATENATE("'Gastos com Pessoal'!",$BZ50)))
+SUM((AQ$1&gt;='Gastos com Pessoal'!$E$113:$E$122)*(AQ$1&lt;='Gastos com Pessoal'!$F$113:$F$122)*(IF('Gastos com Pessoal'!$L$113:$L$122&lt;=AQ$1,1,0))*INDIRECT(CONCATENATE("'Gastos com Pessoal'!",$CA50)))
+SUM((AQ$1&gt;='Gastos com Pessoal'!$E$7:$E$106)*(AQ$1&lt;='Gastos com Pessoal'!$F$7:$F$106)*(IF('Gastos com Pessoal'!$Q$7:$Q$106&lt;=AQ$1,1,0))*INDIRECT(CONCATENATE("'Gastos com Pessoal'!",$CB50)))
+SUM((AQ$1&gt;='Gastos com Pessoal'!$E$113:$E$122)*(AQ$1&lt;='Gastos com Pessoal'!$F$113:$F$122)*(IF('Gastos com Pessoal'!$Q$113:$Q$122&lt;=AQ$1,1,0))*INDIRECT(CONCATENATE("'Gastos com Pessoal'!",$CC50)))
+SUM((AQ$1&gt;='Gastos com Pessoal'!$E$7:$E$106)*(AQ$1&lt;='Gastos com Pessoal'!$F$7:$F$106)*(IF('Gastos com Pessoal'!$V$7:$V$106&lt;=AQ$1,1,0))*INDIRECT(CONCATENATE("'Gastos com Pessoal'!",$CD50)))
+SUM((AQ$1&gt;='Gastos com Pessoal'!$E$113:$E$122)*(AQ$1&lt;='Gastos com Pessoal'!$F$113:$F$122)*(IF('Gastos com Pessoal'!$V$113:$V$122&lt;=AQ$1,1,0))*INDIRECT(CONCATENATE("'Gastos com Pessoal'!",$CE50)))
+SUM((AQ$1&gt;='Gastos com Pessoal'!$E$7:$E$106)*(AQ$1&lt;='Gastos com Pessoal'!$F$7:$F$106)*(IF('Gastos com Pessoal'!$AA$7:$AA$106&lt;=AQ$1,1,0))*INDIRECT(CONCATENATE("'Gastos com Pessoal'!",$CF50)))
+SUM((AQ$1&gt;='Gastos com Pessoal'!$E$113:$E$122)*(AQ$1&lt;='Gastos com Pessoal'!$F$113:$F$122)*(IF('Gastos com Pessoal'!$AA$113:$AA$122&lt;=AQ$1,1,0))*INDIRECT(CONCATENATE("'Gastos com Pessoal'!",$CG50)))</f>
        <v>101.87520000000001</v>
      </c>
      <c r="AR50" s="147">
        <f t="array" aca="1" ref="AR50" ca="1">SUM((AR$1&gt;='Gastos com Pessoal'!$E$7:$E$106)*(AR$1&lt;='Gastos com Pessoal'!$F$7:$F$106)*INDIRECT(CONCATENATE("'Encargos e Benefícios'!",$BV50)))
+SUM((AR$1&gt;='Gastos com Pessoal'!$E$113:$E$122)*(AR$1&lt;='Gastos com Pessoal'!$F$113:$F$122)*INDIRECT(CONCATENATE("'Encargos e Benefícios'!",$BW50)))
+SUM((AR$1&gt;='Gastos com Pessoal'!$E$7:$E$106)*(AR$1&lt;='Gastos com Pessoal'!$F$7:$F$106)*(IF('Gastos com Pessoal'!$G$7:$G$106&lt;=AR$1,1,0))*INDIRECT(CONCATENATE("'Gastos com Pessoal'!",$BX50)))
+SUM((AR$1&gt;='Gastos com Pessoal'!$E$113:$E$122)*(AR$1&lt;='Gastos com Pessoal'!$F$113:$F$122)*(IF('Gastos com Pessoal'!$G$113:$G$122&lt;=AR$1,1,0))*INDIRECT(CONCATENATE("'Gastos com Pessoal'!",$BY50)))
+SUM((AR$1&gt;='Gastos com Pessoal'!$E$7:$E$106)*(AR$1&lt;='Gastos com Pessoal'!$F$7:$F$106)*(IF('Gastos com Pessoal'!$L$7:$L$106&lt;=AR$1,1,0))*INDIRECT(CONCATENATE("'Gastos com Pessoal'!",$BZ50)))
+SUM((AR$1&gt;='Gastos com Pessoal'!$E$113:$E$122)*(AR$1&lt;='Gastos com Pessoal'!$F$113:$F$122)*(IF('Gastos com Pessoal'!$L$113:$L$122&lt;=AR$1,1,0))*INDIRECT(CONCATENATE("'Gastos com Pessoal'!",$CA50)))
+SUM((AR$1&gt;='Gastos com Pessoal'!$E$7:$E$106)*(AR$1&lt;='Gastos com Pessoal'!$F$7:$F$106)*(IF('Gastos com Pessoal'!$Q$7:$Q$106&lt;=AR$1,1,0))*INDIRECT(CONCATENATE("'Gastos com Pessoal'!",$CB50)))
+SUM((AR$1&gt;='Gastos com Pessoal'!$E$113:$E$122)*(AR$1&lt;='Gastos com Pessoal'!$F$113:$F$122)*(IF('Gastos com Pessoal'!$Q$113:$Q$122&lt;=AR$1,1,0))*INDIRECT(CONCATENATE("'Gastos com Pessoal'!",$CC50)))
+SUM((AR$1&gt;='Gastos com Pessoal'!$E$7:$E$106)*(AR$1&lt;='Gastos com Pessoal'!$F$7:$F$106)*(IF('Gastos com Pessoal'!$V$7:$V$106&lt;=AR$1,1,0))*INDIRECT(CONCATENATE("'Gastos com Pessoal'!",$CD50)))
+SUM((AR$1&gt;='Gastos com Pessoal'!$E$113:$E$122)*(AR$1&lt;='Gastos com Pessoal'!$F$113:$F$122)*(IF('Gastos com Pessoal'!$V$113:$V$122&lt;=AR$1,1,0))*INDIRECT(CONCATENATE("'Gastos com Pessoal'!",$CE50)))
+SUM((AR$1&gt;='Gastos com Pessoal'!$E$7:$E$106)*(AR$1&lt;='Gastos com Pessoal'!$F$7:$F$106)*(IF('Gastos com Pessoal'!$AA$7:$AA$106&lt;=AR$1,1,0))*INDIRECT(CONCATENATE("'Gastos com Pessoal'!",$CF50)))
+SUM((AR$1&gt;='Gastos com Pessoal'!$E$113:$E$122)*(AR$1&lt;='Gastos com Pessoal'!$F$113:$F$122)*(IF('Gastos com Pessoal'!$AA$113:$AA$122&lt;=AR$1,1,0))*INDIRECT(CONCATENATE("'Gastos com Pessoal'!",$CG50)))</f>
        <v>101.87520000000001</v>
      </c>
      <c r="AS50" s="147">
        <f t="array" aca="1" ref="AS50" ca="1">SUM((AS$1&gt;='Gastos com Pessoal'!$E$7:$E$106)*(AS$1&lt;='Gastos com Pessoal'!$F$7:$F$106)*INDIRECT(CONCATENATE("'Encargos e Benefícios'!",$BV50)))
+SUM((AS$1&gt;='Gastos com Pessoal'!$E$113:$E$122)*(AS$1&lt;='Gastos com Pessoal'!$F$113:$F$122)*INDIRECT(CONCATENATE("'Encargos e Benefícios'!",$BW50)))
+SUM((AS$1&gt;='Gastos com Pessoal'!$E$7:$E$106)*(AS$1&lt;='Gastos com Pessoal'!$F$7:$F$106)*(IF('Gastos com Pessoal'!$G$7:$G$106&lt;=AS$1,1,0))*INDIRECT(CONCATENATE("'Gastos com Pessoal'!",$BX50)))
+SUM((AS$1&gt;='Gastos com Pessoal'!$E$113:$E$122)*(AS$1&lt;='Gastos com Pessoal'!$F$113:$F$122)*(IF('Gastos com Pessoal'!$G$113:$G$122&lt;=AS$1,1,0))*INDIRECT(CONCATENATE("'Gastos com Pessoal'!",$BY50)))
+SUM((AS$1&gt;='Gastos com Pessoal'!$E$7:$E$106)*(AS$1&lt;='Gastos com Pessoal'!$F$7:$F$106)*(IF('Gastos com Pessoal'!$L$7:$L$106&lt;=AS$1,1,0))*INDIRECT(CONCATENATE("'Gastos com Pessoal'!",$BZ50)))
+SUM((AS$1&gt;='Gastos com Pessoal'!$E$113:$E$122)*(AS$1&lt;='Gastos com Pessoal'!$F$113:$F$122)*(IF('Gastos com Pessoal'!$L$113:$L$122&lt;=AS$1,1,0))*INDIRECT(CONCATENATE("'Gastos com Pessoal'!",$CA50)))
+SUM((AS$1&gt;='Gastos com Pessoal'!$E$7:$E$106)*(AS$1&lt;='Gastos com Pessoal'!$F$7:$F$106)*(IF('Gastos com Pessoal'!$Q$7:$Q$106&lt;=AS$1,1,0))*INDIRECT(CONCATENATE("'Gastos com Pessoal'!",$CB50)))
+SUM((AS$1&gt;='Gastos com Pessoal'!$E$113:$E$122)*(AS$1&lt;='Gastos com Pessoal'!$F$113:$F$122)*(IF('Gastos com Pessoal'!$Q$113:$Q$122&lt;=AS$1,1,0))*INDIRECT(CONCATENATE("'Gastos com Pessoal'!",$CC50)))
+SUM((AS$1&gt;='Gastos com Pessoal'!$E$7:$E$106)*(AS$1&lt;='Gastos com Pessoal'!$F$7:$F$106)*(IF('Gastos com Pessoal'!$V$7:$V$106&lt;=AS$1,1,0))*INDIRECT(CONCATENATE("'Gastos com Pessoal'!",$CD50)))
+SUM((AS$1&gt;='Gastos com Pessoal'!$E$113:$E$122)*(AS$1&lt;='Gastos com Pessoal'!$F$113:$F$122)*(IF('Gastos com Pessoal'!$V$113:$V$122&lt;=AS$1,1,0))*INDIRECT(CONCATENATE("'Gastos com Pessoal'!",$CE50)))
+SUM((AS$1&gt;='Gastos com Pessoal'!$E$7:$E$106)*(AS$1&lt;='Gastos com Pessoal'!$F$7:$F$106)*(IF('Gastos com Pessoal'!$AA$7:$AA$106&lt;=AS$1,1,0))*INDIRECT(CONCATENATE("'Gastos com Pessoal'!",$CF50)))
+SUM((AS$1&gt;='Gastos com Pessoal'!$E$113:$E$122)*(AS$1&lt;='Gastos com Pessoal'!$F$113:$F$122)*(IF('Gastos com Pessoal'!$AA$113:$AA$122&lt;=AS$1,1,0))*INDIRECT(CONCATENATE("'Gastos com Pessoal'!",$CG50)))</f>
        <v>101.87520000000001</v>
      </c>
      <c r="AT50" s="147">
        <f t="array" aca="1" ref="AT50" ca="1">SUM((AT$1&gt;='Gastos com Pessoal'!$E$7:$E$106)*(AT$1&lt;='Gastos com Pessoal'!$F$7:$F$106)*INDIRECT(CONCATENATE("'Encargos e Benefícios'!",$BV50)))
+SUM((AT$1&gt;='Gastos com Pessoal'!$E$113:$E$122)*(AT$1&lt;='Gastos com Pessoal'!$F$113:$F$122)*INDIRECT(CONCATENATE("'Encargos e Benefícios'!",$BW50)))
+SUM((AT$1&gt;='Gastos com Pessoal'!$E$7:$E$106)*(AT$1&lt;='Gastos com Pessoal'!$F$7:$F$106)*(IF('Gastos com Pessoal'!$G$7:$G$106&lt;=AT$1,1,0))*INDIRECT(CONCATENATE("'Gastos com Pessoal'!",$BX50)))
+SUM((AT$1&gt;='Gastos com Pessoal'!$E$113:$E$122)*(AT$1&lt;='Gastos com Pessoal'!$F$113:$F$122)*(IF('Gastos com Pessoal'!$G$113:$G$122&lt;=AT$1,1,0))*INDIRECT(CONCATENATE("'Gastos com Pessoal'!",$BY50)))
+SUM((AT$1&gt;='Gastos com Pessoal'!$E$7:$E$106)*(AT$1&lt;='Gastos com Pessoal'!$F$7:$F$106)*(IF('Gastos com Pessoal'!$L$7:$L$106&lt;=AT$1,1,0))*INDIRECT(CONCATENATE("'Gastos com Pessoal'!",$BZ50)))
+SUM((AT$1&gt;='Gastos com Pessoal'!$E$113:$E$122)*(AT$1&lt;='Gastos com Pessoal'!$F$113:$F$122)*(IF('Gastos com Pessoal'!$L$113:$L$122&lt;=AT$1,1,0))*INDIRECT(CONCATENATE("'Gastos com Pessoal'!",$CA50)))
+SUM((AT$1&gt;='Gastos com Pessoal'!$E$7:$E$106)*(AT$1&lt;='Gastos com Pessoal'!$F$7:$F$106)*(IF('Gastos com Pessoal'!$Q$7:$Q$106&lt;=AT$1,1,0))*INDIRECT(CONCATENATE("'Gastos com Pessoal'!",$CB50)))
+SUM((AT$1&gt;='Gastos com Pessoal'!$E$113:$E$122)*(AT$1&lt;='Gastos com Pessoal'!$F$113:$F$122)*(IF('Gastos com Pessoal'!$Q$113:$Q$122&lt;=AT$1,1,0))*INDIRECT(CONCATENATE("'Gastos com Pessoal'!",$CC50)))
+SUM((AT$1&gt;='Gastos com Pessoal'!$E$7:$E$106)*(AT$1&lt;='Gastos com Pessoal'!$F$7:$F$106)*(IF('Gastos com Pessoal'!$V$7:$V$106&lt;=AT$1,1,0))*INDIRECT(CONCATENATE("'Gastos com Pessoal'!",$CD50)))
+SUM((AT$1&gt;='Gastos com Pessoal'!$E$113:$E$122)*(AT$1&lt;='Gastos com Pessoal'!$F$113:$F$122)*(IF('Gastos com Pessoal'!$V$113:$V$122&lt;=AT$1,1,0))*INDIRECT(CONCATENATE("'Gastos com Pessoal'!",$CE50)))
+SUM((AT$1&gt;='Gastos com Pessoal'!$E$7:$E$106)*(AT$1&lt;='Gastos com Pessoal'!$F$7:$F$106)*(IF('Gastos com Pessoal'!$AA$7:$AA$106&lt;=AT$1,1,0))*INDIRECT(CONCATENATE("'Gastos com Pessoal'!",$CF50)))
+SUM((AT$1&gt;='Gastos com Pessoal'!$E$113:$E$122)*(AT$1&lt;='Gastos com Pessoal'!$F$113:$F$122)*(IF('Gastos com Pessoal'!$AA$113:$AA$122&lt;=AT$1,1,0))*INDIRECT(CONCATENATE("'Gastos com Pessoal'!",$CG50)))</f>
        <v>101.87520000000001</v>
      </c>
      <c r="AU50" s="147">
        <f t="array" aca="1" ref="AU50" ca="1">SUM((AU$1&gt;='Gastos com Pessoal'!$E$7:$E$106)*(AU$1&lt;='Gastos com Pessoal'!$F$7:$F$106)*INDIRECT(CONCATENATE("'Encargos e Benefícios'!",$BV50)))
+SUM((AU$1&gt;='Gastos com Pessoal'!$E$113:$E$122)*(AU$1&lt;='Gastos com Pessoal'!$F$113:$F$122)*INDIRECT(CONCATENATE("'Encargos e Benefícios'!",$BW50)))
+SUM((AU$1&gt;='Gastos com Pessoal'!$E$7:$E$106)*(AU$1&lt;='Gastos com Pessoal'!$F$7:$F$106)*(IF('Gastos com Pessoal'!$G$7:$G$106&lt;=AU$1,1,0))*INDIRECT(CONCATENATE("'Gastos com Pessoal'!",$BX50)))
+SUM((AU$1&gt;='Gastos com Pessoal'!$E$113:$E$122)*(AU$1&lt;='Gastos com Pessoal'!$F$113:$F$122)*(IF('Gastos com Pessoal'!$G$113:$G$122&lt;=AU$1,1,0))*INDIRECT(CONCATENATE("'Gastos com Pessoal'!",$BY50)))
+SUM((AU$1&gt;='Gastos com Pessoal'!$E$7:$E$106)*(AU$1&lt;='Gastos com Pessoal'!$F$7:$F$106)*(IF('Gastos com Pessoal'!$L$7:$L$106&lt;=AU$1,1,0))*INDIRECT(CONCATENATE("'Gastos com Pessoal'!",$BZ50)))
+SUM((AU$1&gt;='Gastos com Pessoal'!$E$113:$E$122)*(AU$1&lt;='Gastos com Pessoal'!$F$113:$F$122)*(IF('Gastos com Pessoal'!$L$113:$L$122&lt;=AU$1,1,0))*INDIRECT(CONCATENATE("'Gastos com Pessoal'!",$CA50)))
+SUM((AU$1&gt;='Gastos com Pessoal'!$E$7:$E$106)*(AU$1&lt;='Gastos com Pessoal'!$F$7:$F$106)*(IF('Gastos com Pessoal'!$Q$7:$Q$106&lt;=AU$1,1,0))*INDIRECT(CONCATENATE("'Gastos com Pessoal'!",$CB50)))
+SUM((AU$1&gt;='Gastos com Pessoal'!$E$113:$E$122)*(AU$1&lt;='Gastos com Pessoal'!$F$113:$F$122)*(IF('Gastos com Pessoal'!$Q$113:$Q$122&lt;=AU$1,1,0))*INDIRECT(CONCATENATE("'Gastos com Pessoal'!",$CC50)))
+SUM((AU$1&gt;='Gastos com Pessoal'!$E$7:$E$106)*(AU$1&lt;='Gastos com Pessoal'!$F$7:$F$106)*(IF('Gastos com Pessoal'!$V$7:$V$106&lt;=AU$1,1,0))*INDIRECT(CONCATENATE("'Gastos com Pessoal'!",$CD50)))
+SUM((AU$1&gt;='Gastos com Pessoal'!$E$113:$E$122)*(AU$1&lt;='Gastos com Pessoal'!$F$113:$F$122)*(IF('Gastos com Pessoal'!$V$113:$V$122&lt;=AU$1,1,0))*INDIRECT(CONCATENATE("'Gastos com Pessoal'!",$CE50)))
+SUM((AU$1&gt;='Gastos com Pessoal'!$E$7:$E$106)*(AU$1&lt;='Gastos com Pessoal'!$F$7:$F$106)*(IF('Gastos com Pessoal'!$AA$7:$AA$106&lt;=AU$1,1,0))*INDIRECT(CONCATENATE("'Gastos com Pessoal'!",$CF50)))
+SUM((AU$1&gt;='Gastos com Pessoal'!$E$113:$E$122)*(AU$1&lt;='Gastos com Pessoal'!$F$113:$F$122)*(IF('Gastos com Pessoal'!$AA$113:$AA$122&lt;=AU$1,1,0))*INDIRECT(CONCATENATE("'Gastos com Pessoal'!",$CG50)))</f>
        <v>101.87520000000001</v>
      </c>
      <c r="AV50" s="147">
        <f t="array" aca="1" ref="AV50" ca="1">SUM((AV$1&gt;='Gastos com Pessoal'!$E$7:$E$106)*(AV$1&lt;='Gastos com Pessoal'!$F$7:$F$106)*INDIRECT(CONCATENATE("'Encargos e Benefícios'!",$BV50)))
+SUM((AV$1&gt;='Gastos com Pessoal'!$E$113:$E$122)*(AV$1&lt;='Gastos com Pessoal'!$F$113:$F$122)*INDIRECT(CONCATENATE("'Encargos e Benefícios'!",$BW50)))
+SUM((AV$1&gt;='Gastos com Pessoal'!$E$7:$E$106)*(AV$1&lt;='Gastos com Pessoal'!$F$7:$F$106)*(IF('Gastos com Pessoal'!$G$7:$G$106&lt;=AV$1,1,0))*INDIRECT(CONCATENATE("'Gastos com Pessoal'!",$BX50)))
+SUM((AV$1&gt;='Gastos com Pessoal'!$E$113:$E$122)*(AV$1&lt;='Gastos com Pessoal'!$F$113:$F$122)*(IF('Gastos com Pessoal'!$G$113:$G$122&lt;=AV$1,1,0))*INDIRECT(CONCATENATE("'Gastos com Pessoal'!",$BY50)))
+SUM((AV$1&gt;='Gastos com Pessoal'!$E$7:$E$106)*(AV$1&lt;='Gastos com Pessoal'!$F$7:$F$106)*(IF('Gastos com Pessoal'!$L$7:$L$106&lt;=AV$1,1,0))*INDIRECT(CONCATENATE("'Gastos com Pessoal'!",$BZ50)))
+SUM((AV$1&gt;='Gastos com Pessoal'!$E$113:$E$122)*(AV$1&lt;='Gastos com Pessoal'!$F$113:$F$122)*(IF('Gastos com Pessoal'!$L$113:$L$122&lt;=AV$1,1,0))*INDIRECT(CONCATENATE("'Gastos com Pessoal'!",$CA50)))
+SUM((AV$1&gt;='Gastos com Pessoal'!$E$7:$E$106)*(AV$1&lt;='Gastos com Pessoal'!$F$7:$F$106)*(IF('Gastos com Pessoal'!$Q$7:$Q$106&lt;=AV$1,1,0))*INDIRECT(CONCATENATE("'Gastos com Pessoal'!",$CB50)))
+SUM((AV$1&gt;='Gastos com Pessoal'!$E$113:$E$122)*(AV$1&lt;='Gastos com Pessoal'!$F$113:$F$122)*(IF('Gastos com Pessoal'!$Q$113:$Q$122&lt;=AV$1,1,0))*INDIRECT(CONCATENATE("'Gastos com Pessoal'!",$CC50)))
+SUM((AV$1&gt;='Gastos com Pessoal'!$E$7:$E$106)*(AV$1&lt;='Gastos com Pessoal'!$F$7:$F$106)*(IF('Gastos com Pessoal'!$V$7:$V$106&lt;=AV$1,1,0))*INDIRECT(CONCATENATE("'Gastos com Pessoal'!",$CD50)))
+SUM((AV$1&gt;='Gastos com Pessoal'!$E$113:$E$122)*(AV$1&lt;='Gastos com Pessoal'!$F$113:$F$122)*(IF('Gastos com Pessoal'!$V$113:$V$122&lt;=AV$1,1,0))*INDIRECT(CONCATENATE("'Gastos com Pessoal'!",$CE50)))
+SUM((AV$1&gt;='Gastos com Pessoal'!$E$7:$E$106)*(AV$1&lt;='Gastos com Pessoal'!$F$7:$F$106)*(IF('Gastos com Pessoal'!$AA$7:$AA$106&lt;=AV$1,1,0))*INDIRECT(CONCATENATE("'Gastos com Pessoal'!",$CF50)))
+SUM((AV$1&gt;='Gastos com Pessoal'!$E$113:$E$122)*(AV$1&lt;='Gastos com Pessoal'!$F$113:$F$122)*(IF('Gastos com Pessoal'!$AA$113:$AA$122&lt;=AV$1,1,0))*INDIRECT(CONCATENATE("'Gastos com Pessoal'!",$CG50)))</f>
        <v>101.87520000000001</v>
      </c>
      <c r="AW50" s="147">
        <f t="array" aca="1" ref="AW50" ca="1">SUM((AW$1&gt;='Gastos com Pessoal'!$E$7:$E$106)*(AW$1&lt;='Gastos com Pessoal'!$F$7:$F$106)*INDIRECT(CONCATENATE("'Encargos e Benefícios'!",$BV50)))
+SUM((AW$1&gt;='Gastos com Pessoal'!$E$113:$E$122)*(AW$1&lt;='Gastos com Pessoal'!$F$113:$F$122)*INDIRECT(CONCATENATE("'Encargos e Benefícios'!",$BW50)))
+SUM((AW$1&gt;='Gastos com Pessoal'!$E$7:$E$106)*(AW$1&lt;='Gastos com Pessoal'!$F$7:$F$106)*(IF('Gastos com Pessoal'!$G$7:$G$106&lt;=AW$1,1,0))*INDIRECT(CONCATENATE("'Gastos com Pessoal'!",$BX50)))
+SUM((AW$1&gt;='Gastos com Pessoal'!$E$113:$E$122)*(AW$1&lt;='Gastos com Pessoal'!$F$113:$F$122)*(IF('Gastos com Pessoal'!$G$113:$G$122&lt;=AW$1,1,0))*INDIRECT(CONCATENATE("'Gastos com Pessoal'!",$BY50)))
+SUM((AW$1&gt;='Gastos com Pessoal'!$E$7:$E$106)*(AW$1&lt;='Gastos com Pessoal'!$F$7:$F$106)*(IF('Gastos com Pessoal'!$L$7:$L$106&lt;=AW$1,1,0))*INDIRECT(CONCATENATE("'Gastos com Pessoal'!",$BZ50)))
+SUM((AW$1&gt;='Gastos com Pessoal'!$E$113:$E$122)*(AW$1&lt;='Gastos com Pessoal'!$F$113:$F$122)*(IF('Gastos com Pessoal'!$L$113:$L$122&lt;=AW$1,1,0))*INDIRECT(CONCATENATE("'Gastos com Pessoal'!",$CA50)))
+SUM((AW$1&gt;='Gastos com Pessoal'!$E$7:$E$106)*(AW$1&lt;='Gastos com Pessoal'!$F$7:$F$106)*(IF('Gastos com Pessoal'!$Q$7:$Q$106&lt;=AW$1,1,0))*INDIRECT(CONCATENATE("'Gastos com Pessoal'!",$CB50)))
+SUM((AW$1&gt;='Gastos com Pessoal'!$E$113:$E$122)*(AW$1&lt;='Gastos com Pessoal'!$F$113:$F$122)*(IF('Gastos com Pessoal'!$Q$113:$Q$122&lt;=AW$1,1,0))*INDIRECT(CONCATENATE("'Gastos com Pessoal'!",$CC50)))
+SUM((AW$1&gt;='Gastos com Pessoal'!$E$7:$E$106)*(AW$1&lt;='Gastos com Pessoal'!$F$7:$F$106)*(IF('Gastos com Pessoal'!$V$7:$V$106&lt;=AW$1,1,0))*INDIRECT(CONCATENATE("'Gastos com Pessoal'!",$CD50)))
+SUM((AW$1&gt;='Gastos com Pessoal'!$E$113:$E$122)*(AW$1&lt;='Gastos com Pessoal'!$F$113:$F$122)*(IF('Gastos com Pessoal'!$V$113:$V$122&lt;=AW$1,1,0))*INDIRECT(CONCATENATE("'Gastos com Pessoal'!",$CE50)))
+SUM((AW$1&gt;='Gastos com Pessoal'!$E$7:$E$106)*(AW$1&lt;='Gastos com Pessoal'!$F$7:$F$106)*(IF('Gastos com Pessoal'!$AA$7:$AA$106&lt;=AW$1,1,0))*INDIRECT(CONCATENATE("'Gastos com Pessoal'!",$CF50)))
+SUM((AW$1&gt;='Gastos com Pessoal'!$E$113:$E$122)*(AW$1&lt;='Gastos com Pessoal'!$F$113:$F$122)*(IF('Gastos com Pessoal'!$AA$113:$AA$122&lt;=AW$1,1,0))*INDIRECT(CONCATENATE("'Gastos com Pessoal'!",$CG50)))</f>
        <v>101.87520000000001</v>
      </c>
      <c r="AX50" s="147">
        <f t="array" aca="1" ref="AX50" ca="1">SUM((AX$1&gt;='Gastos com Pessoal'!$E$7:$E$106)*(AX$1&lt;='Gastos com Pessoal'!$F$7:$F$106)*INDIRECT(CONCATENATE("'Encargos e Benefícios'!",$BV50)))
+SUM((AX$1&gt;='Gastos com Pessoal'!$E$113:$E$122)*(AX$1&lt;='Gastos com Pessoal'!$F$113:$F$122)*INDIRECT(CONCATENATE("'Encargos e Benefícios'!",$BW50)))
+SUM((AX$1&gt;='Gastos com Pessoal'!$E$7:$E$106)*(AX$1&lt;='Gastos com Pessoal'!$F$7:$F$106)*(IF('Gastos com Pessoal'!$G$7:$G$106&lt;=AX$1,1,0))*INDIRECT(CONCATENATE("'Gastos com Pessoal'!",$BX50)))
+SUM((AX$1&gt;='Gastos com Pessoal'!$E$113:$E$122)*(AX$1&lt;='Gastos com Pessoal'!$F$113:$F$122)*(IF('Gastos com Pessoal'!$G$113:$G$122&lt;=AX$1,1,0))*INDIRECT(CONCATENATE("'Gastos com Pessoal'!",$BY50)))
+SUM((AX$1&gt;='Gastos com Pessoal'!$E$7:$E$106)*(AX$1&lt;='Gastos com Pessoal'!$F$7:$F$106)*(IF('Gastos com Pessoal'!$L$7:$L$106&lt;=AX$1,1,0))*INDIRECT(CONCATENATE("'Gastos com Pessoal'!",$BZ50)))
+SUM((AX$1&gt;='Gastos com Pessoal'!$E$113:$E$122)*(AX$1&lt;='Gastos com Pessoal'!$F$113:$F$122)*(IF('Gastos com Pessoal'!$L$113:$L$122&lt;=AX$1,1,0))*INDIRECT(CONCATENATE("'Gastos com Pessoal'!",$CA50)))
+SUM((AX$1&gt;='Gastos com Pessoal'!$E$7:$E$106)*(AX$1&lt;='Gastos com Pessoal'!$F$7:$F$106)*(IF('Gastos com Pessoal'!$Q$7:$Q$106&lt;=AX$1,1,0))*INDIRECT(CONCATENATE("'Gastos com Pessoal'!",$CB50)))
+SUM((AX$1&gt;='Gastos com Pessoal'!$E$113:$E$122)*(AX$1&lt;='Gastos com Pessoal'!$F$113:$F$122)*(IF('Gastos com Pessoal'!$Q$113:$Q$122&lt;=AX$1,1,0))*INDIRECT(CONCATENATE("'Gastos com Pessoal'!",$CC50)))
+SUM((AX$1&gt;='Gastos com Pessoal'!$E$7:$E$106)*(AX$1&lt;='Gastos com Pessoal'!$F$7:$F$106)*(IF('Gastos com Pessoal'!$V$7:$V$106&lt;=AX$1,1,0))*INDIRECT(CONCATENATE("'Gastos com Pessoal'!",$CD50)))
+SUM((AX$1&gt;='Gastos com Pessoal'!$E$113:$E$122)*(AX$1&lt;='Gastos com Pessoal'!$F$113:$F$122)*(IF('Gastos com Pessoal'!$V$113:$V$122&lt;=AX$1,1,0))*INDIRECT(CONCATENATE("'Gastos com Pessoal'!",$CE50)))
+SUM((AX$1&gt;='Gastos com Pessoal'!$E$7:$E$106)*(AX$1&lt;='Gastos com Pessoal'!$F$7:$F$106)*(IF('Gastos com Pessoal'!$AA$7:$AA$106&lt;=AX$1,1,0))*INDIRECT(CONCATENATE("'Gastos com Pessoal'!",$CF50)))
+SUM((AX$1&gt;='Gastos com Pessoal'!$E$113:$E$122)*(AX$1&lt;='Gastos com Pessoal'!$F$113:$F$122)*(IF('Gastos com Pessoal'!$AA$113:$AA$122&lt;=AX$1,1,0))*INDIRECT(CONCATENATE("'Gastos com Pessoal'!",$CG50)))</f>
        <v>101.87520000000001</v>
      </c>
      <c r="AY50" s="147">
        <f t="array" aca="1" ref="AY50" ca="1">SUM((AY$1&gt;='Gastos com Pessoal'!$E$7:$E$106)*(AY$1&lt;='Gastos com Pessoal'!$F$7:$F$106)*INDIRECT(CONCATENATE("'Encargos e Benefícios'!",$BV50)))
+SUM((AY$1&gt;='Gastos com Pessoal'!$E$113:$E$122)*(AY$1&lt;='Gastos com Pessoal'!$F$113:$F$122)*INDIRECT(CONCATENATE("'Encargos e Benefícios'!",$BW50)))
+SUM((AY$1&gt;='Gastos com Pessoal'!$E$7:$E$106)*(AY$1&lt;='Gastos com Pessoal'!$F$7:$F$106)*(IF('Gastos com Pessoal'!$G$7:$G$106&lt;=AY$1,1,0))*INDIRECT(CONCATENATE("'Gastos com Pessoal'!",$BX50)))
+SUM((AY$1&gt;='Gastos com Pessoal'!$E$113:$E$122)*(AY$1&lt;='Gastos com Pessoal'!$F$113:$F$122)*(IF('Gastos com Pessoal'!$G$113:$G$122&lt;=AY$1,1,0))*INDIRECT(CONCATENATE("'Gastos com Pessoal'!",$BY50)))
+SUM((AY$1&gt;='Gastos com Pessoal'!$E$7:$E$106)*(AY$1&lt;='Gastos com Pessoal'!$F$7:$F$106)*(IF('Gastos com Pessoal'!$L$7:$L$106&lt;=AY$1,1,0))*INDIRECT(CONCATENATE("'Gastos com Pessoal'!",$BZ50)))
+SUM((AY$1&gt;='Gastos com Pessoal'!$E$113:$E$122)*(AY$1&lt;='Gastos com Pessoal'!$F$113:$F$122)*(IF('Gastos com Pessoal'!$L$113:$L$122&lt;=AY$1,1,0))*INDIRECT(CONCATENATE("'Gastos com Pessoal'!",$CA50)))
+SUM((AY$1&gt;='Gastos com Pessoal'!$E$7:$E$106)*(AY$1&lt;='Gastos com Pessoal'!$F$7:$F$106)*(IF('Gastos com Pessoal'!$Q$7:$Q$106&lt;=AY$1,1,0))*INDIRECT(CONCATENATE("'Gastos com Pessoal'!",$CB50)))
+SUM((AY$1&gt;='Gastos com Pessoal'!$E$113:$E$122)*(AY$1&lt;='Gastos com Pessoal'!$F$113:$F$122)*(IF('Gastos com Pessoal'!$Q$113:$Q$122&lt;=AY$1,1,0))*INDIRECT(CONCATENATE("'Gastos com Pessoal'!",$CC50)))
+SUM((AY$1&gt;='Gastos com Pessoal'!$E$7:$E$106)*(AY$1&lt;='Gastos com Pessoal'!$F$7:$F$106)*(IF('Gastos com Pessoal'!$V$7:$V$106&lt;=AY$1,1,0))*INDIRECT(CONCATENATE("'Gastos com Pessoal'!",$CD50)))
+SUM((AY$1&gt;='Gastos com Pessoal'!$E$113:$E$122)*(AY$1&lt;='Gastos com Pessoal'!$F$113:$F$122)*(IF('Gastos com Pessoal'!$V$113:$V$122&lt;=AY$1,1,0))*INDIRECT(CONCATENATE("'Gastos com Pessoal'!",$CE50)))
+SUM((AY$1&gt;='Gastos com Pessoal'!$E$7:$E$106)*(AY$1&lt;='Gastos com Pessoal'!$F$7:$F$106)*(IF('Gastos com Pessoal'!$AA$7:$AA$106&lt;=AY$1,1,0))*INDIRECT(CONCATENATE("'Gastos com Pessoal'!",$CF50)))
+SUM((AY$1&gt;='Gastos com Pessoal'!$E$113:$E$122)*(AY$1&lt;='Gastos com Pessoal'!$F$113:$F$122)*(IF('Gastos com Pessoal'!$AA$113:$AA$122&lt;=AY$1,1,0))*INDIRECT(CONCATENATE("'Gastos com Pessoal'!",$CG50)))</f>
        <v>0</v>
      </c>
      <c r="AZ50" s="147">
        <f t="array" aca="1" ref="AZ50" ca="1">SUM((AZ$1&gt;='Gastos com Pessoal'!$E$7:$E$106)*(AZ$1&lt;='Gastos com Pessoal'!$F$7:$F$106)*INDIRECT(CONCATENATE("'Encargos e Benefícios'!",$BV50)))
+SUM((AZ$1&gt;='Gastos com Pessoal'!$E$113:$E$122)*(AZ$1&lt;='Gastos com Pessoal'!$F$113:$F$122)*INDIRECT(CONCATENATE("'Encargos e Benefícios'!",$BW50)))
+SUM((AZ$1&gt;='Gastos com Pessoal'!$E$7:$E$106)*(AZ$1&lt;='Gastos com Pessoal'!$F$7:$F$106)*(IF('Gastos com Pessoal'!$G$7:$G$106&lt;=AZ$1,1,0))*INDIRECT(CONCATENATE("'Gastos com Pessoal'!",$BX50)))
+SUM((AZ$1&gt;='Gastos com Pessoal'!$E$113:$E$122)*(AZ$1&lt;='Gastos com Pessoal'!$F$113:$F$122)*(IF('Gastos com Pessoal'!$G$113:$G$122&lt;=AZ$1,1,0))*INDIRECT(CONCATENATE("'Gastos com Pessoal'!",$BY50)))
+SUM((AZ$1&gt;='Gastos com Pessoal'!$E$7:$E$106)*(AZ$1&lt;='Gastos com Pessoal'!$F$7:$F$106)*(IF('Gastos com Pessoal'!$L$7:$L$106&lt;=AZ$1,1,0))*INDIRECT(CONCATENATE("'Gastos com Pessoal'!",$BZ50)))
+SUM((AZ$1&gt;='Gastos com Pessoal'!$E$113:$E$122)*(AZ$1&lt;='Gastos com Pessoal'!$F$113:$F$122)*(IF('Gastos com Pessoal'!$L$113:$L$122&lt;=AZ$1,1,0))*INDIRECT(CONCATENATE("'Gastos com Pessoal'!",$CA50)))
+SUM((AZ$1&gt;='Gastos com Pessoal'!$E$7:$E$106)*(AZ$1&lt;='Gastos com Pessoal'!$F$7:$F$106)*(IF('Gastos com Pessoal'!$Q$7:$Q$106&lt;=AZ$1,1,0))*INDIRECT(CONCATENATE("'Gastos com Pessoal'!",$CB50)))
+SUM((AZ$1&gt;='Gastos com Pessoal'!$E$113:$E$122)*(AZ$1&lt;='Gastos com Pessoal'!$F$113:$F$122)*(IF('Gastos com Pessoal'!$Q$113:$Q$122&lt;=AZ$1,1,0))*INDIRECT(CONCATENATE("'Gastos com Pessoal'!",$CC50)))
+SUM((AZ$1&gt;='Gastos com Pessoal'!$E$7:$E$106)*(AZ$1&lt;='Gastos com Pessoal'!$F$7:$F$106)*(IF('Gastos com Pessoal'!$V$7:$V$106&lt;=AZ$1,1,0))*INDIRECT(CONCATENATE("'Gastos com Pessoal'!",$CD50)))
+SUM((AZ$1&gt;='Gastos com Pessoal'!$E$113:$E$122)*(AZ$1&lt;='Gastos com Pessoal'!$F$113:$F$122)*(IF('Gastos com Pessoal'!$V$113:$V$122&lt;=AZ$1,1,0))*INDIRECT(CONCATENATE("'Gastos com Pessoal'!",$CE50)))
+SUM((AZ$1&gt;='Gastos com Pessoal'!$E$7:$E$106)*(AZ$1&lt;='Gastos com Pessoal'!$F$7:$F$106)*(IF('Gastos com Pessoal'!$AA$7:$AA$106&lt;=AZ$1,1,0))*INDIRECT(CONCATENATE("'Gastos com Pessoal'!",$CF50)))
+SUM((AZ$1&gt;='Gastos com Pessoal'!$E$113:$E$122)*(AZ$1&lt;='Gastos com Pessoal'!$F$113:$F$122)*(IF('Gastos com Pessoal'!$AA$113:$AA$122&lt;=AZ$1,1,0))*INDIRECT(CONCATENATE("'Gastos com Pessoal'!",$CG50)))</f>
        <v>0</v>
      </c>
      <c r="BA50" s="147">
        <f t="array" aca="1" ref="BA50" ca="1">SUM((BA$1&gt;='Gastos com Pessoal'!$E$7:$E$106)*(BA$1&lt;='Gastos com Pessoal'!$F$7:$F$106)*INDIRECT(CONCATENATE("'Encargos e Benefícios'!",$BV50)))
+SUM((BA$1&gt;='Gastos com Pessoal'!$E$113:$E$122)*(BA$1&lt;='Gastos com Pessoal'!$F$113:$F$122)*INDIRECT(CONCATENATE("'Encargos e Benefícios'!",$BW50)))
+SUM((BA$1&gt;='Gastos com Pessoal'!$E$7:$E$106)*(BA$1&lt;='Gastos com Pessoal'!$F$7:$F$106)*(IF('Gastos com Pessoal'!$G$7:$G$106&lt;=BA$1,1,0))*INDIRECT(CONCATENATE("'Gastos com Pessoal'!",$BX50)))
+SUM((BA$1&gt;='Gastos com Pessoal'!$E$113:$E$122)*(BA$1&lt;='Gastos com Pessoal'!$F$113:$F$122)*(IF('Gastos com Pessoal'!$G$113:$G$122&lt;=BA$1,1,0))*INDIRECT(CONCATENATE("'Gastos com Pessoal'!",$BY50)))
+SUM((BA$1&gt;='Gastos com Pessoal'!$E$7:$E$106)*(BA$1&lt;='Gastos com Pessoal'!$F$7:$F$106)*(IF('Gastos com Pessoal'!$L$7:$L$106&lt;=BA$1,1,0))*INDIRECT(CONCATENATE("'Gastos com Pessoal'!",$BZ50)))
+SUM((BA$1&gt;='Gastos com Pessoal'!$E$113:$E$122)*(BA$1&lt;='Gastos com Pessoal'!$F$113:$F$122)*(IF('Gastos com Pessoal'!$L$113:$L$122&lt;=BA$1,1,0))*INDIRECT(CONCATENATE("'Gastos com Pessoal'!",$CA50)))
+SUM((BA$1&gt;='Gastos com Pessoal'!$E$7:$E$106)*(BA$1&lt;='Gastos com Pessoal'!$F$7:$F$106)*(IF('Gastos com Pessoal'!$Q$7:$Q$106&lt;=BA$1,1,0))*INDIRECT(CONCATENATE("'Gastos com Pessoal'!",$CB50)))
+SUM((BA$1&gt;='Gastos com Pessoal'!$E$113:$E$122)*(BA$1&lt;='Gastos com Pessoal'!$F$113:$F$122)*(IF('Gastos com Pessoal'!$Q$113:$Q$122&lt;=BA$1,1,0))*INDIRECT(CONCATENATE("'Gastos com Pessoal'!",$CC50)))
+SUM((BA$1&gt;='Gastos com Pessoal'!$E$7:$E$106)*(BA$1&lt;='Gastos com Pessoal'!$F$7:$F$106)*(IF('Gastos com Pessoal'!$V$7:$V$106&lt;=BA$1,1,0))*INDIRECT(CONCATENATE("'Gastos com Pessoal'!",$CD50)))
+SUM((BA$1&gt;='Gastos com Pessoal'!$E$113:$E$122)*(BA$1&lt;='Gastos com Pessoal'!$F$113:$F$122)*(IF('Gastos com Pessoal'!$V$113:$V$122&lt;=BA$1,1,0))*INDIRECT(CONCATENATE("'Gastos com Pessoal'!",$CE50)))
+SUM((BA$1&gt;='Gastos com Pessoal'!$E$7:$E$106)*(BA$1&lt;='Gastos com Pessoal'!$F$7:$F$106)*(IF('Gastos com Pessoal'!$AA$7:$AA$106&lt;=BA$1,1,0))*INDIRECT(CONCATENATE("'Gastos com Pessoal'!",$CF50)))
+SUM((BA$1&gt;='Gastos com Pessoal'!$E$113:$E$122)*(BA$1&lt;='Gastos com Pessoal'!$F$113:$F$122)*(IF('Gastos com Pessoal'!$AA$113:$AA$122&lt;=BA$1,1,0))*INDIRECT(CONCATENATE("'Gastos com Pessoal'!",$CG50)))</f>
        <v>0</v>
      </c>
      <c r="BB50" s="147">
        <f t="array" aca="1" ref="BB50" ca="1">SUM((BB$1&gt;='Gastos com Pessoal'!$E$7:$E$106)*(BB$1&lt;='Gastos com Pessoal'!$F$7:$F$106)*INDIRECT(CONCATENATE("'Encargos e Benefícios'!",$BV50)))
+SUM((BB$1&gt;='Gastos com Pessoal'!$E$113:$E$122)*(BB$1&lt;='Gastos com Pessoal'!$F$113:$F$122)*INDIRECT(CONCATENATE("'Encargos e Benefícios'!",$BW50)))
+SUM((BB$1&gt;='Gastos com Pessoal'!$E$7:$E$106)*(BB$1&lt;='Gastos com Pessoal'!$F$7:$F$106)*(IF('Gastos com Pessoal'!$G$7:$G$106&lt;=BB$1,1,0))*INDIRECT(CONCATENATE("'Gastos com Pessoal'!",$BX50)))
+SUM((BB$1&gt;='Gastos com Pessoal'!$E$113:$E$122)*(BB$1&lt;='Gastos com Pessoal'!$F$113:$F$122)*(IF('Gastos com Pessoal'!$G$113:$G$122&lt;=BB$1,1,0))*INDIRECT(CONCATENATE("'Gastos com Pessoal'!",$BY50)))
+SUM((BB$1&gt;='Gastos com Pessoal'!$E$7:$E$106)*(BB$1&lt;='Gastos com Pessoal'!$F$7:$F$106)*(IF('Gastos com Pessoal'!$L$7:$L$106&lt;=BB$1,1,0))*INDIRECT(CONCATENATE("'Gastos com Pessoal'!",$BZ50)))
+SUM((BB$1&gt;='Gastos com Pessoal'!$E$113:$E$122)*(BB$1&lt;='Gastos com Pessoal'!$F$113:$F$122)*(IF('Gastos com Pessoal'!$L$113:$L$122&lt;=BB$1,1,0))*INDIRECT(CONCATENATE("'Gastos com Pessoal'!",$CA50)))
+SUM((BB$1&gt;='Gastos com Pessoal'!$E$7:$E$106)*(BB$1&lt;='Gastos com Pessoal'!$F$7:$F$106)*(IF('Gastos com Pessoal'!$Q$7:$Q$106&lt;=BB$1,1,0))*INDIRECT(CONCATENATE("'Gastos com Pessoal'!",$CB50)))
+SUM((BB$1&gt;='Gastos com Pessoal'!$E$113:$E$122)*(BB$1&lt;='Gastos com Pessoal'!$F$113:$F$122)*(IF('Gastos com Pessoal'!$Q$113:$Q$122&lt;=BB$1,1,0))*INDIRECT(CONCATENATE("'Gastos com Pessoal'!",$CC50)))
+SUM((BB$1&gt;='Gastos com Pessoal'!$E$7:$E$106)*(BB$1&lt;='Gastos com Pessoal'!$F$7:$F$106)*(IF('Gastos com Pessoal'!$V$7:$V$106&lt;=BB$1,1,0))*INDIRECT(CONCATENATE("'Gastos com Pessoal'!",$CD50)))
+SUM((BB$1&gt;='Gastos com Pessoal'!$E$113:$E$122)*(BB$1&lt;='Gastos com Pessoal'!$F$113:$F$122)*(IF('Gastos com Pessoal'!$V$113:$V$122&lt;=BB$1,1,0))*INDIRECT(CONCATENATE("'Gastos com Pessoal'!",$CE50)))
+SUM((BB$1&gt;='Gastos com Pessoal'!$E$7:$E$106)*(BB$1&lt;='Gastos com Pessoal'!$F$7:$F$106)*(IF('Gastos com Pessoal'!$AA$7:$AA$106&lt;=BB$1,1,0))*INDIRECT(CONCATENATE("'Gastos com Pessoal'!",$CF50)))
+SUM((BB$1&gt;='Gastos com Pessoal'!$E$113:$E$122)*(BB$1&lt;='Gastos com Pessoal'!$F$113:$F$122)*(IF('Gastos com Pessoal'!$AA$113:$AA$122&lt;=BB$1,1,0))*INDIRECT(CONCATENATE("'Gastos com Pessoal'!",$CG50)))</f>
        <v>0</v>
      </c>
      <c r="BC50" s="147">
        <f t="array" aca="1" ref="BC50" ca="1">SUM((BC$1&gt;='Gastos com Pessoal'!$E$7:$E$106)*(BC$1&lt;='Gastos com Pessoal'!$F$7:$F$106)*INDIRECT(CONCATENATE("'Encargos e Benefícios'!",$BV50)))
+SUM((BC$1&gt;='Gastos com Pessoal'!$E$113:$E$122)*(BC$1&lt;='Gastos com Pessoal'!$F$113:$F$122)*INDIRECT(CONCATENATE("'Encargos e Benefícios'!",$BW50)))
+SUM((BC$1&gt;='Gastos com Pessoal'!$E$7:$E$106)*(BC$1&lt;='Gastos com Pessoal'!$F$7:$F$106)*(IF('Gastos com Pessoal'!$G$7:$G$106&lt;=BC$1,1,0))*INDIRECT(CONCATENATE("'Gastos com Pessoal'!",$BX50)))
+SUM((BC$1&gt;='Gastos com Pessoal'!$E$113:$E$122)*(BC$1&lt;='Gastos com Pessoal'!$F$113:$F$122)*(IF('Gastos com Pessoal'!$G$113:$G$122&lt;=BC$1,1,0))*INDIRECT(CONCATENATE("'Gastos com Pessoal'!",$BY50)))
+SUM((BC$1&gt;='Gastos com Pessoal'!$E$7:$E$106)*(BC$1&lt;='Gastos com Pessoal'!$F$7:$F$106)*(IF('Gastos com Pessoal'!$L$7:$L$106&lt;=BC$1,1,0))*INDIRECT(CONCATENATE("'Gastos com Pessoal'!",$BZ50)))
+SUM((BC$1&gt;='Gastos com Pessoal'!$E$113:$E$122)*(BC$1&lt;='Gastos com Pessoal'!$F$113:$F$122)*(IF('Gastos com Pessoal'!$L$113:$L$122&lt;=BC$1,1,0))*INDIRECT(CONCATENATE("'Gastos com Pessoal'!",$CA50)))
+SUM((BC$1&gt;='Gastos com Pessoal'!$E$7:$E$106)*(BC$1&lt;='Gastos com Pessoal'!$F$7:$F$106)*(IF('Gastos com Pessoal'!$Q$7:$Q$106&lt;=BC$1,1,0))*INDIRECT(CONCATENATE("'Gastos com Pessoal'!",$CB50)))
+SUM((BC$1&gt;='Gastos com Pessoal'!$E$113:$E$122)*(BC$1&lt;='Gastos com Pessoal'!$F$113:$F$122)*(IF('Gastos com Pessoal'!$Q$113:$Q$122&lt;=BC$1,1,0))*INDIRECT(CONCATENATE("'Gastos com Pessoal'!",$CC50)))
+SUM((BC$1&gt;='Gastos com Pessoal'!$E$7:$E$106)*(BC$1&lt;='Gastos com Pessoal'!$F$7:$F$106)*(IF('Gastos com Pessoal'!$V$7:$V$106&lt;=BC$1,1,0))*INDIRECT(CONCATENATE("'Gastos com Pessoal'!",$CD50)))
+SUM((BC$1&gt;='Gastos com Pessoal'!$E$113:$E$122)*(BC$1&lt;='Gastos com Pessoal'!$F$113:$F$122)*(IF('Gastos com Pessoal'!$V$113:$V$122&lt;=BC$1,1,0))*INDIRECT(CONCATENATE("'Gastos com Pessoal'!",$CE50)))
+SUM((BC$1&gt;='Gastos com Pessoal'!$E$7:$E$106)*(BC$1&lt;='Gastos com Pessoal'!$F$7:$F$106)*(IF('Gastos com Pessoal'!$AA$7:$AA$106&lt;=BC$1,1,0))*INDIRECT(CONCATENATE("'Gastos com Pessoal'!",$CF50)))
+SUM((BC$1&gt;='Gastos com Pessoal'!$E$113:$E$122)*(BC$1&lt;='Gastos com Pessoal'!$F$113:$F$122)*(IF('Gastos com Pessoal'!$AA$113:$AA$122&lt;=BC$1,1,0))*INDIRECT(CONCATENATE("'Gastos com Pessoal'!",$CG50)))</f>
        <v>0</v>
      </c>
      <c r="BD50" s="147">
        <f t="array" aca="1" ref="BD50" ca="1">SUM((BD$1&gt;='Gastos com Pessoal'!$E$7:$E$106)*(BD$1&lt;='Gastos com Pessoal'!$F$7:$F$106)*INDIRECT(CONCATENATE("'Encargos e Benefícios'!",$BV50)))
+SUM((BD$1&gt;='Gastos com Pessoal'!$E$113:$E$122)*(BD$1&lt;='Gastos com Pessoal'!$F$113:$F$122)*INDIRECT(CONCATENATE("'Encargos e Benefícios'!",$BW50)))
+SUM((BD$1&gt;='Gastos com Pessoal'!$E$7:$E$106)*(BD$1&lt;='Gastos com Pessoal'!$F$7:$F$106)*(IF('Gastos com Pessoal'!$G$7:$G$106&lt;=BD$1,1,0))*INDIRECT(CONCATENATE("'Gastos com Pessoal'!",$BX50)))
+SUM((BD$1&gt;='Gastos com Pessoal'!$E$113:$E$122)*(BD$1&lt;='Gastos com Pessoal'!$F$113:$F$122)*(IF('Gastos com Pessoal'!$G$113:$G$122&lt;=BD$1,1,0))*INDIRECT(CONCATENATE("'Gastos com Pessoal'!",$BY50)))
+SUM((BD$1&gt;='Gastos com Pessoal'!$E$7:$E$106)*(BD$1&lt;='Gastos com Pessoal'!$F$7:$F$106)*(IF('Gastos com Pessoal'!$L$7:$L$106&lt;=BD$1,1,0))*INDIRECT(CONCATENATE("'Gastos com Pessoal'!",$BZ50)))
+SUM((BD$1&gt;='Gastos com Pessoal'!$E$113:$E$122)*(BD$1&lt;='Gastos com Pessoal'!$F$113:$F$122)*(IF('Gastos com Pessoal'!$L$113:$L$122&lt;=BD$1,1,0))*INDIRECT(CONCATENATE("'Gastos com Pessoal'!",$CA50)))
+SUM((BD$1&gt;='Gastos com Pessoal'!$E$7:$E$106)*(BD$1&lt;='Gastos com Pessoal'!$F$7:$F$106)*(IF('Gastos com Pessoal'!$Q$7:$Q$106&lt;=BD$1,1,0))*INDIRECT(CONCATENATE("'Gastos com Pessoal'!",$CB50)))
+SUM((BD$1&gt;='Gastos com Pessoal'!$E$113:$E$122)*(BD$1&lt;='Gastos com Pessoal'!$F$113:$F$122)*(IF('Gastos com Pessoal'!$Q$113:$Q$122&lt;=BD$1,1,0))*INDIRECT(CONCATENATE("'Gastos com Pessoal'!",$CC50)))
+SUM((BD$1&gt;='Gastos com Pessoal'!$E$7:$E$106)*(BD$1&lt;='Gastos com Pessoal'!$F$7:$F$106)*(IF('Gastos com Pessoal'!$V$7:$V$106&lt;=BD$1,1,0))*INDIRECT(CONCATENATE("'Gastos com Pessoal'!",$CD50)))
+SUM((BD$1&gt;='Gastos com Pessoal'!$E$113:$E$122)*(BD$1&lt;='Gastos com Pessoal'!$F$113:$F$122)*(IF('Gastos com Pessoal'!$V$113:$V$122&lt;=BD$1,1,0))*INDIRECT(CONCATENATE("'Gastos com Pessoal'!",$CE50)))
+SUM((BD$1&gt;='Gastos com Pessoal'!$E$7:$E$106)*(BD$1&lt;='Gastos com Pessoal'!$F$7:$F$106)*(IF('Gastos com Pessoal'!$AA$7:$AA$106&lt;=BD$1,1,0))*INDIRECT(CONCATENATE("'Gastos com Pessoal'!",$CF50)))
+SUM((BD$1&gt;='Gastos com Pessoal'!$E$113:$E$122)*(BD$1&lt;='Gastos com Pessoal'!$F$113:$F$122)*(IF('Gastos com Pessoal'!$AA$113:$AA$122&lt;=BD$1,1,0))*INDIRECT(CONCATENATE("'Gastos com Pessoal'!",$CG50)))</f>
        <v>0</v>
      </c>
      <c r="BE50" s="147">
        <f t="array" aca="1" ref="BE50" ca="1">SUM((BE$1&gt;='Gastos com Pessoal'!$E$7:$E$106)*(BE$1&lt;='Gastos com Pessoal'!$F$7:$F$106)*INDIRECT(CONCATENATE("'Encargos e Benefícios'!",$BV50)))
+SUM((BE$1&gt;='Gastos com Pessoal'!$E$113:$E$122)*(BE$1&lt;='Gastos com Pessoal'!$F$113:$F$122)*INDIRECT(CONCATENATE("'Encargos e Benefícios'!",$BW50)))
+SUM((BE$1&gt;='Gastos com Pessoal'!$E$7:$E$106)*(BE$1&lt;='Gastos com Pessoal'!$F$7:$F$106)*(IF('Gastos com Pessoal'!$G$7:$G$106&lt;=BE$1,1,0))*INDIRECT(CONCATENATE("'Gastos com Pessoal'!",$BX50)))
+SUM((BE$1&gt;='Gastos com Pessoal'!$E$113:$E$122)*(BE$1&lt;='Gastos com Pessoal'!$F$113:$F$122)*(IF('Gastos com Pessoal'!$G$113:$G$122&lt;=BE$1,1,0))*INDIRECT(CONCATENATE("'Gastos com Pessoal'!",$BY50)))
+SUM((BE$1&gt;='Gastos com Pessoal'!$E$7:$E$106)*(BE$1&lt;='Gastos com Pessoal'!$F$7:$F$106)*(IF('Gastos com Pessoal'!$L$7:$L$106&lt;=BE$1,1,0))*INDIRECT(CONCATENATE("'Gastos com Pessoal'!",$BZ50)))
+SUM((BE$1&gt;='Gastos com Pessoal'!$E$113:$E$122)*(BE$1&lt;='Gastos com Pessoal'!$F$113:$F$122)*(IF('Gastos com Pessoal'!$L$113:$L$122&lt;=BE$1,1,0))*INDIRECT(CONCATENATE("'Gastos com Pessoal'!",$CA50)))
+SUM((BE$1&gt;='Gastos com Pessoal'!$E$7:$E$106)*(BE$1&lt;='Gastos com Pessoal'!$F$7:$F$106)*(IF('Gastos com Pessoal'!$Q$7:$Q$106&lt;=BE$1,1,0))*INDIRECT(CONCATENATE("'Gastos com Pessoal'!",$CB50)))
+SUM((BE$1&gt;='Gastos com Pessoal'!$E$113:$E$122)*(BE$1&lt;='Gastos com Pessoal'!$F$113:$F$122)*(IF('Gastos com Pessoal'!$Q$113:$Q$122&lt;=BE$1,1,0))*INDIRECT(CONCATENATE("'Gastos com Pessoal'!",$CC50)))
+SUM((BE$1&gt;='Gastos com Pessoal'!$E$7:$E$106)*(BE$1&lt;='Gastos com Pessoal'!$F$7:$F$106)*(IF('Gastos com Pessoal'!$V$7:$V$106&lt;=BE$1,1,0))*INDIRECT(CONCATENATE("'Gastos com Pessoal'!",$CD50)))
+SUM((BE$1&gt;='Gastos com Pessoal'!$E$113:$E$122)*(BE$1&lt;='Gastos com Pessoal'!$F$113:$F$122)*(IF('Gastos com Pessoal'!$V$113:$V$122&lt;=BE$1,1,0))*INDIRECT(CONCATENATE("'Gastos com Pessoal'!",$CE50)))
+SUM((BE$1&gt;='Gastos com Pessoal'!$E$7:$E$106)*(BE$1&lt;='Gastos com Pessoal'!$F$7:$F$106)*(IF('Gastos com Pessoal'!$AA$7:$AA$106&lt;=BE$1,1,0))*INDIRECT(CONCATENATE("'Gastos com Pessoal'!",$CF50)))
+SUM((BE$1&gt;='Gastos com Pessoal'!$E$113:$E$122)*(BE$1&lt;='Gastos com Pessoal'!$F$113:$F$122)*(IF('Gastos com Pessoal'!$AA$113:$AA$122&lt;=BE$1,1,0))*INDIRECT(CONCATENATE("'Gastos com Pessoal'!",$CG50)))</f>
        <v>0</v>
      </c>
      <c r="BF50" s="147">
        <f t="array" aca="1" ref="BF50" ca="1">SUM((BF$1&gt;='Gastos com Pessoal'!$E$7:$E$106)*(BF$1&lt;='Gastos com Pessoal'!$F$7:$F$106)*INDIRECT(CONCATENATE("'Encargos e Benefícios'!",$BV50)))
+SUM((BF$1&gt;='Gastos com Pessoal'!$E$113:$E$122)*(BF$1&lt;='Gastos com Pessoal'!$F$113:$F$122)*INDIRECT(CONCATENATE("'Encargos e Benefícios'!",$BW50)))
+SUM((BF$1&gt;='Gastos com Pessoal'!$E$7:$E$106)*(BF$1&lt;='Gastos com Pessoal'!$F$7:$F$106)*(IF('Gastos com Pessoal'!$G$7:$G$106&lt;=BF$1,1,0))*INDIRECT(CONCATENATE("'Gastos com Pessoal'!",$BX50)))
+SUM((BF$1&gt;='Gastos com Pessoal'!$E$113:$E$122)*(BF$1&lt;='Gastos com Pessoal'!$F$113:$F$122)*(IF('Gastos com Pessoal'!$G$113:$G$122&lt;=BF$1,1,0))*INDIRECT(CONCATENATE("'Gastos com Pessoal'!",$BY50)))
+SUM((BF$1&gt;='Gastos com Pessoal'!$E$7:$E$106)*(BF$1&lt;='Gastos com Pessoal'!$F$7:$F$106)*(IF('Gastos com Pessoal'!$L$7:$L$106&lt;=BF$1,1,0))*INDIRECT(CONCATENATE("'Gastos com Pessoal'!",$BZ50)))
+SUM((BF$1&gt;='Gastos com Pessoal'!$E$113:$E$122)*(BF$1&lt;='Gastos com Pessoal'!$F$113:$F$122)*(IF('Gastos com Pessoal'!$L$113:$L$122&lt;=BF$1,1,0))*INDIRECT(CONCATENATE("'Gastos com Pessoal'!",$CA50)))
+SUM((BF$1&gt;='Gastos com Pessoal'!$E$7:$E$106)*(BF$1&lt;='Gastos com Pessoal'!$F$7:$F$106)*(IF('Gastos com Pessoal'!$Q$7:$Q$106&lt;=BF$1,1,0))*INDIRECT(CONCATENATE("'Gastos com Pessoal'!",$CB50)))
+SUM((BF$1&gt;='Gastos com Pessoal'!$E$113:$E$122)*(BF$1&lt;='Gastos com Pessoal'!$F$113:$F$122)*(IF('Gastos com Pessoal'!$Q$113:$Q$122&lt;=BF$1,1,0))*INDIRECT(CONCATENATE("'Gastos com Pessoal'!",$CC50)))
+SUM((BF$1&gt;='Gastos com Pessoal'!$E$7:$E$106)*(BF$1&lt;='Gastos com Pessoal'!$F$7:$F$106)*(IF('Gastos com Pessoal'!$V$7:$V$106&lt;=BF$1,1,0))*INDIRECT(CONCATENATE("'Gastos com Pessoal'!",$CD50)))
+SUM((BF$1&gt;='Gastos com Pessoal'!$E$113:$E$122)*(BF$1&lt;='Gastos com Pessoal'!$F$113:$F$122)*(IF('Gastos com Pessoal'!$V$113:$V$122&lt;=BF$1,1,0))*INDIRECT(CONCATENATE("'Gastos com Pessoal'!",$CE50)))
+SUM((BF$1&gt;='Gastos com Pessoal'!$E$7:$E$106)*(BF$1&lt;='Gastos com Pessoal'!$F$7:$F$106)*(IF('Gastos com Pessoal'!$AA$7:$AA$106&lt;=BF$1,1,0))*INDIRECT(CONCATENATE("'Gastos com Pessoal'!",$CF50)))
+SUM((BF$1&gt;='Gastos com Pessoal'!$E$113:$E$122)*(BF$1&lt;='Gastos com Pessoal'!$F$113:$F$122)*(IF('Gastos com Pessoal'!$AA$113:$AA$122&lt;=BF$1,1,0))*INDIRECT(CONCATENATE("'Gastos com Pessoal'!",$CG50)))</f>
        <v>0</v>
      </c>
      <c r="BG50" s="147">
        <f t="array" aca="1" ref="BG50" ca="1">SUM((BG$1&gt;='Gastos com Pessoal'!$E$7:$E$106)*(BG$1&lt;='Gastos com Pessoal'!$F$7:$F$106)*INDIRECT(CONCATENATE("'Encargos e Benefícios'!",$BV50)))
+SUM((BG$1&gt;='Gastos com Pessoal'!$E$113:$E$122)*(BG$1&lt;='Gastos com Pessoal'!$F$113:$F$122)*INDIRECT(CONCATENATE("'Encargos e Benefícios'!",$BW50)))
+SUM((BG$1&gt;='Gastos com Pessoal'!$E$7:$E$106)*(BG$1&lt;='Gastos com Pessoal'!$F$7:$F$106)*(IF('Gastos com Pessoal'!$G$7:$G$106&lt;=BG$1,1,0))*INDIRECT(CONCATENATE("'Gastos com Pessoal'!",$BX50)))
+SUM((BG$1&gt;='Gastos com Pessoal'!$E$113:$E$122)*(BG$1&lt;='Gastos com Pessoal'!$F$113:$F$122)*(IF('Gastos com Pessoal'!$G$113:$G$122&lt;=BG$1,1,0))*INDIRECT(CONCATENATE("'Gastos com Pessoal'!",$BY50)))
+SUM((BG$1&gt;='Gastos com Pessoal'!$E$7:$E$106)*(BG$1&lt;='Gastos com Pessoal'!$F$7:$F$106)*(IF('Gastos com Pessoal'!$L$7:$L$106&lt;=BG$1,1,0))*INDIRECT(CONCATENATE("'Gastos com Pessoal'!",$BZ50)))
+SUM((BG$1&gt;='Gastos com Pessoal'!$E$113:$E$122)*(BG$1&lt;='Gastos com Pessoal'!$F$113:$F$122)*(IF('Gastos com Pessoal'!$L$113:$L$122&lt;=BG$1,1,0))*INDIRECT(CONCATENATE("'Gastos com Pessoal'!",$CA50)))
+SUM((BG$1&gt;='Gastos com Pessoal'!$E$7:$E$106)*(BG$1&lt;='Gastos com Pessoal'!$F$7:$F$106)*(IF('Gastos com Pessoal'!$Q$7:$Q$106&lt;=BG$1,1,0))*INDIRECT(CONCATENATE("'Gastos com Pessoal'!",$CB50)))
+SUM((BG$1&gt;='Gastos com Pessoal'!$E$113:$E$122)*(BG$1&lt;='Gastos com Pessoal'!$F$113:$F$122)*(IF('Gastos com Pessoal'!$Q$113:$Q$122&lt;=BG$1,1,0))*INDIRECT(CONCATENATE("'Gastos com Pessoal'!",$CC50)))
+SUM((BG$1&gt;='Gastos com Pessoal'!$E$7:$E$106)*(BG$1&lt;='Gastos com Pessoal'!$F$7:$F$106)*(IF('Gastos com Pessoal'!$V$7:$V$106&lt;=BG$1,1,0))*INDIRECT(CONCATENATE("'Gastos com Pessoal'!",$CD50)))
+SUM((BG$1&gt;='Gastos com Pessoal'!$E$113:$E$122)*(BG$1&lt;='Gastos com Pessoal'!$F$113:$F$122)*(IF('Gastos com Pessoal'!$V$113:$V$122&lt;=BG$1,1,0))*INDIRECT(CONCATENATE("'Gastos com Pessoal'!",$CE50)))
+SUM((BG$1&gt;='Gastos com Pessoal'!$E$7:$E$106)*(BG$1&lt;='Gastos com Pessoal'!$F$7:$F$106)*(IF('Gastos com Pessoal'!$AA$7:$AA$106&lt;=BG$1,1,0))*INDIRECT(CONCATENATE("'Gastos com Pessoal'!",$CF50)))
+SUM((BG$1&gt;='Gastos com Pessoal'!$E$113:$E$122)*(BG$1&lt;='Gastos com Pessoal'!$F$113:$F$122)*(IF('Gastos com Pessoal'!$AA$113:$AA$122&lt;=BG$1,1,0))*INDIRECT(CONCATENATE("'Gastos com Pessoal'!",$CG50)))</f>
        <v>0</v>
      </c>
      <c r="BH50" s="147">
        <f t="array" aca="1" ref="BH50" ca="1">SUM((BH$1&gt;='Gastos com Pessoal'!$E$7:$E$106)*(BH$1&lt;='Gastos com Pessoal'!$F$7:$F$106)*INDIRECT(CONCATENATE("'Encargos e Benefícios'!",$BV50)))
+SUM((BH$1&gt;='Gastos com Pessoal'!$E$113:$E$122)*(BH$1&lt;='Gastos com Pessoal'!$F$113:$F$122)*INDIRECT(CONCATENATE("'Encargos e Benefícios'!",$BW50)))
+SUM((BH$1&gt;='Gastos com Pessoal'!$E$7:$E$106)*(BH$1&lt;='Gastos com Pessoal'!$F$7:$F$106)*(IF('Gastos com Pessoal'!$G$7:$G$106&lt;=BH$1,1,0))*INDIRECT(CONCATENATE("'Gastos com Pessoal'!",$BX50)))
+SUM((BH$1&gt;='Gastos com Pessoal'!$E$113:$E$122)*(BH$1&lt;='Gastos com Pessoal'!$F$113:$F$122)*(IF('Gastos com Pessoal'!$G$113:$G$122&lt;=BH$1,1,0))*INDIRECT(CONCATENATE("'Gastos com Pessoal'!",$BY50)))
+SUM((BH$1&gt;='Gastos com Pessoal'!$E$7:$E$106)*(BH$1&lt;='Gastos com Pessoal'!$F$7:$F$106)*(IF('Gastos com Pessoal'!$L$7:$L$106&lt;=BH$1,1,0))*INDIRECT(CONCATENATE("'Gastos com Pessoal'!",$BZ50)))
+SUM((BH$1&gt;='Gastos com Pessoal'!$E$113:$E$122)*(BH$1&lt;='Gastos com Pessoal'!$F$113:$F$122)*(IF('Gastos com Pessoal'!$L$113:$L$122&lt;=BH$1,1,0))*INDIRECT(CONCATENATE("'Gastos com Pessoal'!",$CA50)))
+SUM((BH$1&gt;='Gastos com Pessoal'!$E$7:$E$106)*(BH$1&lt;='Gastos com Pessoal'!$F$7:$F$106)*(IF('Gastos com Pessoal'!$Q$7:$Q$106&lt;=BH$1,1,0))*INDIRECT(CONCATENATE("'Gastos com Pessoal'!",$CB50)))
+SUM((BH$1&gt;='Gastos com Pessoal'!$E$113:$E$122)*(BH$1&lt;='Gastos com Pessoal'!$F$113:$F$122)*(IF('Gastos com Pessoal'!$Q$113:$Q$122&lt;=BH$1,1,0))*INDIRECT(CONCATENATE("'Gastos com Pessoal'!",$CC50)))
+SUM((BH$1&gt;='Gastos com Pessoal'!$E$7:$E$106)*(BH$1&lt;='Gastos com Pessoal'!$F$7:$F$106)*(IF('Gastos com Pessoal'!$V$7:$V$106&lt;=BH$1,1,0))*INDIRECT(CONCATENATE("'Gastos com Pessoal'!",$CD50)))
+SUM((BH$1&gt;='Gastos com Pessoal'!$E$113:$E$122)*(BH$1&lt;='Gastos com Pessoal'!$F$113:$F$122)*(IF('Gastos com Pessoal'!$V$113:$V$122&lt;=BH$1,1,0))*INDIRECT(CONCATENATE("'Gastos com Pessoal'!",$CE50)))
+SUM((BH$1&gt;='Gastos com Pessoal'!$E$7:$E$106)*(BH$1&lt;='Gastos com Pessoal'!$F$7:$F$106)*(IF('Gastos com Pessoal'!$AA$7:$AA$106&lt;=BH$1,1,0))*INDIRECT(CONCATENATE("'Gastos com Pessoal'!",$CF50)))
+SUM((BH$1&gt;='Gastos com Pessoal'!$E$113:$E$122)*(BH$1&lt;='Gastos com Pessoal'!$F$113:$F$122)*(IF('Gastos com Pessoal'!$AA$113:$AA$122&lt;=BH$1,1,0))*INDIRECT(CONCATENATE("'Gastos com Pessoal'!",$CG50)))</f>
        <v>0</v>
      </c>
      <c r="BI50" s="147">
        <f t="array" aca="1" ref="BI50" ca="1">SUM((BI$1&gt;='Gastos com Pessoal'!$E$7:$E$106)*(BI$1&lt;='Gastos com Pessoal'!$F$7:$F$106)*INDIRECT(CONCATENATE("'Encargos e Benefícios'!",$BV50)))
+SUM((BI$1&gt;='Gastos com Pessoal'!$E$113:$E$122)*(BI$1&lt;='Gastos com Pessoal'!$F$113:$F$122)*INDIRECT(CONCATENATE("'Encargos e Benefícios'!",$BW50)))
+SUM((BI$1&gt;='Gastos com Pessoal'!$E$7:$E$106)*(BI$1&lt;='Gastos com Pessoal'!$F$7:$F$106)*(IF('Gastos com Pessoal'!$G$7:$G$106&lt;=BI$1,1,0))*INDIRECT(CONCATENATE("'Gastos com Pessoal'!",$BX50)))
+SUM((BI$1&gt;='Gastos com Pessoal'!$E$113:$E$122)*(BI$1&lt;='Gastos com Pessoal'!$F$113:$F$122)*(IF('Gastos com Pessoal'!$G$113:$G$122&lt;=BI$1,1,0))*INDIRECT(CONCATENATE("'Gastos com Pessoal'!",$BY50)))
+SUM((BI$1&gt;='Gastos com Pessoal'!$E$7:$E$106)*(BI$1&lt;='Gastos com Pessoal'!$F$7:$F$106)*(IF('Gastos com Pessoal'!$L$7:$L$106&lt;=BI$1,1,0))*INDIRECT(CONCATENATE("'Gastos com Pessoal'!",$BZ50)))
+SUM((BI$1&gt;='Gastos com Pessoal'!$E$113:$E$122)*(BI$1&lt;='Gastos com Pessoal'!$F$113:$F$122)*(IF('Gastos com Pessoal'!$L$113:$L$122&lt;=BI$1,1,0))*INDIRECT(CONCATENATE("'Gastos com Pessoal'!",$CA50)))
+SUM((BI$1&gt;='Gastos com Pessoal'!$E$7:$E$106)*(BI$1&lt;='Gastos com Pessoal'!$F$7:$F$106)*(IF('Gastos com Pessoal'!$Q$7:$Q$106&lt;=BI$1,1,0))*INDIRECT(CONCATENATE("'Gastos com Pessoal'!",$CB50)))
+SUM((BI$1&gt;='Gastos com Pessoal'!$E$113:$E$122)*(BI$1&lt;='Gastos com Pessoal'!$F$113:$F$122)*(IF('Gastos com Pessoal'!$Q$113:$Q$122&lt;=BI$1,1,0))*INDIRECT(CONCATENATE("'Gastos com Pessoal'!",$CC50)))
+SUM((BI$1&gt;='Gastos com Pessoal'!$E$7:$E$106)*(BI$1&lt;='Gastos com Pessoal'!$F$7:$F$106)*(IF('Gastos com Pessoal'!$V$7:$V$106&lt;=BI$1,1,0))*INDIRECT(CONCATENATE("'Gastos com Pessoal'!",$CD50)))
+SUM((BI$1&gt;='Gastos com Pessoal'!$E$113:$E$122)*(BI$1&lt;='Gastos com Pessoal'!$F$113:$F$122)*(IF('Gastos com Pessoal'!$V$113:$V$122&lt;=BI$1,1,0))*INDIRECT(CONCATENATE("'Gastos com Pessoal'!",$CE50)))
+SUM((BI$1&gt;='Gastos com Pessoal'!$E$7:$E$106)*(BI$1&lt;='Gastos com Pessoal'!$F$7:$F$106)*(IF('Gastos com Pessoal'!$AA$7:$AA$106&lt;=BI$1,1,0))*INDIRECT(CONCATENATE("'Gastos com Pessoal'!",$CF50)))
+SUM((BI$1&gt;='Gastos com Pessoal'!$E$113:$E$122)*(BI$1&lt;='Gastos com Pessoal'!$F$113:$F$122)*(IF('Gastos com Pessoal'!$AA$113:$AA$122&lt;=BI$1,1,0))*INDIRECT(CONCATENATE("'Gastos com Pessoal'!",$CG50)))</f>
        <v>0</v>
      </c>
      <c r="BJ50" s="147">
        <f t="array" aca="1" ref="BJ50" ca="1">SUM((BJ$1&gt;='Gastos com Pessoal'!$E$7:$E$106)*(BJ$1&lt;='Gastos com Pessoal'!$F$7:$F$106)*INDIRECT(CONCATENATE("'Encargos e Benefícios'!",$BV50)))
+SUM((BJ$1&gt;='Gastos com Pessoal'!$E$113:$E$122)*(BJ$1&lt;='Gastos com Pessoal'!$F$113:$F$122)*INDIRECT(CONCATENATE("'Encargos e Benefícios'!",$BW50)))
+SUM((BJ$1&gt;='Gastos com Pessoal'!$E$7:$E$106)*(BJ$1&lt;='Gastos com Pessoal'!$F$7:$F$106)*(IF('Gastos com Pessoal'!$G$7:$G$106&lt;=BJ$1,1,0))*INDIRECT(CONCATENATE("'Gastos com Pessoal'!",$BX50)))
+SUM((BJ$1&gt;='Gastos com Pessoal'!$E$113:$E$122)*(BJ$1&lt;='Gastos com Pessoal'!$F$113:$F$122)*(IF('Gastos com Pessoal'!$G$113:$G$122&lt;=BJ$1,1,0))*INDIRECT(CONCATENATE("'Gastos com Pessoal'!",$BY50)))
+SUM((BJ$1&gt;='Gastos com Pessoal'!$E$7:$E$106)*(BJ$1&lt;='Gastos com Pessoal'!$F$7:$F$106)*(IF('Gastos com Pessoal'!$L$7:$L$106&lt;=BJ$1,1,0))*INDIRECT(CONCATENATE("'Gastos com Pessoal'!",$BZ50)))
+SUM((BJ$1&gt;='Gastos com Pessoal'!$E$113:$E$122)*(BJ$1&lt;='Gastos com Pessoal'!$F$113:$F$122)*(IF('Gastos com Pessoal'!$L$113:$L$122&lt;=BJ$1,1,0))*INDIRECT(CONCATENATE("'Gastos com Pessoal'!",$CA50)))
+SUM((BJ$1&gt;='Gastos com Pessoal'!$E$7:$E$106)*(BJ$1&lt;='Gastos com Pessoal'!$F$7:$F$106)*(IF('Gastos com Pessoal'!$Q$7:$Q$106&lt;=BJ$1,1,0))*INDIRECT(CONCATENATE("'Gastos com Pessoal'!",$CB50)))
+SUM((BJ$1&gt;='Gastos com Pessoal'!$E$113:$E$122)*(BJ$1&lt;='Gastos com Pessoal'!$F$113:$F$122)*(IF('Gastos com Pessoal'!$Q$113:$Q$122&lt;=BJ$1,1,0))*INDIRECT(CONCATENATE("'Gastos com Pessoal'!",$CC50)))
+SUM((BJ$1&gt;='Gastos com Pessoal'!$E$7:$E$106)*(BJ$1&lt;='Gastos com Pessoal'!$F$7:$F$106)*(IF('Gastos com Pessoal'!$V$7:$V$106&lt;=BJ$1,1,0))*INDIRECT(CONCATENATE("'Gastos com Pessoal'!",$CD50)))
+SUM((BJ$1&gt;='Gastos com Pessoal'!$E$113:$E$122)*(BJ$1&lt;='Gastos com Pessoal'!$F$113:$F$122)*(IF('Gastos com Pessoal'!$V$113:$V$122&lt;=BJ$1,1,0))*INDIRECT(CONCATENATE("'Gastos com Pessoal'!",$CE50)))
+SUM((BJ$1&gt;='Gastos com Pessoal'!$E$7:$E$106)*(BJ$1&lt;='Gastos com Pessoal'!$F$7:$F$106)*(IF('Gastos com Pessoal'!$AA$7:$AA$106&lt;=BJ$1,1,0))*INDIRECT(CONCATENATE("'Gastos com Pessoal'!",$CF50)))
+SUM((BJ$1&gt;='Gastos com Pessoal'!$E$113:$E$122)*(BJ$1&lt;='Gastos com Pessoal'!$F$113:$F$122)*(IF('Gastos com Pessoal'!$AA$113:$AA$122&lt;=BJ$1,1,0))*INDIRECT(CONCATENATE("'Gastos com Pessoal'!",$CG50)))</f>
        <v>0</v>
      </c>
      <c r="BK50" s="153">
        <f t="shared" ca="1" si="77"/>
        <v>2193.7919999999995</v>
      </c>
      <c r="BL50" s="152">
        <f t="shared" ca="1" si="78"/>
        <v>1.0446628571669761E-4</v>
      </c>
      <c r="BU50" s="262" t="s">
        <v>231</v>
      </c>
      <c r="BV50" s="263" t="str">
        <f ca="1">IF(ISNA('Encargos e Benefícios'!AA7),"$ZZ$6:$ZZ$105",'Encargos e Benefícios'!AA7)</f>
        <v>$ZZ$6:$ZZ$105</v>
      </c>
      <c r="BW50" s="263" t="str">
        <f ca="1">IF(ISNA('Encargos e Benefícios'!AC7),"$ZZ$112:$ZZ$121",'Encargos e Benefícios'!AC7)</f>
        <v>$ZZ$112:$ZZ$121</v>
      </c>
      <c r="BX50" s="262" t="str">
        <f ca="1">IF(ISNA('Gastos com Pessoal'!BL7),"$ZZ$6:$ZZ$105",'Gastos com Pessoal'!BL7)</f>
        <v>$ZZ$6:$ZZ$105</v>
      </c>
      <c r="BY50" s="262" t="str">
        <f ca="1">IF(ISNA('Gastos com Pessoal'!BN7),"$ZZ$112:$ZZ$121",'Gastos com Pessoal'!BN7)</f>
        <v>$K$113:$K$122</v>
      </c>
      <c r="BZ50" s="262" t="str">
        <f ca="1">IF(ISNA('Gastos com Pessoal'!BP7),"$ZZ$6:$ZZ$105",'Gastos com Pessoal'!BP7)</f>
        <v>$ZZ$6:$ZZ$105</v>
      </c>
      <c r="CA50" s="262" t="str">
        <f ca="1">IF(ISNA('Gastos com Pessoal'!BR7),"$ZZ$112:$ZZ$121",'Gastos com Pessoal'!BR7)</f>
        <v>$P$113:$P$122</v>
      </c>
      <c r="CB50" s="262" t="str">
        <f ca="1">IF(ISNA('Gastos com Pessoal'!BT7),"$ZZ$6:$ZZ$105",'Gastos com Pessoal'!BT7)</f>
        <v>$ZZ$6:$ZZ$105</v>
      </c>
      <c r="CC50" s="262" t="str">
        <f ca="1">IF(ISNA('Gastos com Pessoal'!BV7),"$ZZ$112:$ZZ$121",'Gastos com Pessoal'!BV7)</f>
        <v>$U$113:$U$122</v>
      </c>
      <c r="CD50" s="262" t="str">
        <f ca="1">IF(ISNA('Gastos com Pessoal'!BX7),"$ZZ$6:$ZZ$105",'Gastos com Pessoal'!BX7)</f>
        <v>$ZZ$6:$ZZ$105</v>
      </c>
      <c r="CE50" s="262" t="str">
        <f ca="1">IF(ISNA('Gastos com Pessoal'!BZ7),"$ZZ$112:$ZZ$121",'Gastos com Pessoal'!BZ7)</f>
        <v>$Z$113:$Z$122</v>
      </c>
      <c r="CF50" s="262" t="str">
        <f ca="1">IF(ISNA('Gastos com Pessoal'!CB7),"$ZZ$6:$ZZ$105",'Gastos com Pessoal'!CB7)</f>
        <v>$ZZ$6:$ZZ$105</v>
      </c>
      <c r="CG50" s="262" t="str">
        <f ca="1">IF(ISNA('Gastos com Pessoal'!CD7),"$ZZ$112:$ZZ$121",'Gastos com Pessoal'!CD7)</f>
        <v>$ZZ$112:$ZZ$121</v>
      </c>
    </row>
    <row r="51" spans="1:85" s="98" customFormat="1" ht="23.25" customHeight="1">
      <c r="A51" s="74"/>
      <c r="B51" s="75" t="s">
        <v>242</v>
      </c>
      <c r="C51" s="76">
        <f t="shared" ref="C51:M51" ca="1" si="79">SUBTOTAL(109,C44:C50)</f>
        <v>4900</v>
      </c>
      <c r="D51" s="76">
        <f t="shared" ca="1" si="79"/>
        <v>5600</v>
      </c>
      <c r="E51" s="76">
        <f t="shared" ca="1" si="79"/>
        <v>6030</v>
      </c>
      <c r="F51" s="76">
        <f t="shared" ca="1" si="79"/>
        <v>9530</v>
      </c>
      <c r="G51" s="76">
        <f t="shared" ca="1" si="79"/>
        <v>9530</v>
      </c>
      <c r="H51" s="76">
        <f t="shared" ca="1" si="79"/>
        <v>13730</v>
      </c>
      <c r="I51" s="76">
        <f t="shared" ca="1" si="79"/>
        <v>13730</v>
      </c>
      <c r="J51" s="76">
        <f t="shared" ca="1" si="79"/>
        <v>16790</v>
      </c>
      <c r="K51" s="76">
        <f t="shared" ca="1" si="79"/>
        <v>16790</v>
      </c>
      <c r="L51" s="76">
        <f t="shared" ca="1" si="79"/>
        <v>16790</v>
      </c>
      <c r="M51" s="76">
        <f t="shared" ca="1" si="79"/>
        <v>16790</v>
      </c>
      <c r="N51" s="76">
        <f t="shared" ref="N51" ca="1" si="80">SUBTOTAL(109,N44:N50)</f>
        <v>16790</v>
      </c>
      <c r="O51" s="76">
        <f t="shared" ref="O51:Y51" ca="1" si="81">SUBTOTAL(109,O44:O50)</f>
        <v>16790</v>
      </c>
      <c r="P51" s="76">
        <f t="shared" ca="1" si="81"/>
        <v>16790</v>
      </c>
      <c r="Q51" s="76">
        <f t="shared" ca="1" si="81"/>
        <v>16823.8</v>
      </c>
      <c r="R51" s="76">
        <f t="shared" ca="1" si="81"/>
        <v>16823.8</v>
      </c>
      <c r="S51" s="76">
        <f t="shared" ca="1" si="81"/>
        <v>16823.8</v>
      </c>
      <c r="T51" s="76">
        <f t="shared" ca="1" si="81"/>
        <v>16823.8</v>
      </c>
      <c r="U51" s="76">
        <f t="shared" ca="1" si="81"/>
        <v>16823.8</v>
      </c>
      <c r="V51" s="76">
        <f t="shared" ca="1" si="81"/>
        <v>20067.400000000001</v>
      </c>
      <c r="W51" s="76">
        <f t="shared" ca="1" si="81"/>
        <v>20067.400000000001</v>
      </c>
      <c r="X51" s="76">
        <f t="shared" ca="1" si="81"/>
        <v>26657.4</v>
      </c>
      <c r="Y51" s="76">
        <f t="shared" ca="1" si="81"/>
        <v>26657.4</v>
      </c>
      <c r="Z51" s="76">
        <f t="shared" ref="Z51:AK51" ca="1" si="82">SUBTOTAL(109,Z44:Z50)</f>
        <v>26657.4</v>
      </c>
      <c r="AA51" s="76">
        <f t="shared" ca="1" si="82"/>
        <v>26657.4</v>
      </c>
      <c r="AB51" s="76">
        <f t="shared" ca="1" si="82"/>
        <v>26657.4</v>
      </c>
      <c r="AC51" s="76">
        <f t="shared" ca="1" si="82"/>
        <v>26693.228000000003</v>
      </c>
      <c r="AD51" s="76">
        <f t="shared" ca="1" si="82"/>
        <v>26693.228000000003</v>
      </c>
      <c r="AE51" s="76">
        <f t="shared" ca="1" si="82"/>
        <v>26693.228000000003</v>
      </c>
      <c r="AF51" s="76">
        <f t="shared" ca="1" si="82"/>
        <v>26693.228000000003</v>
      </c>
      <c r="AG51" s="76">
        <f t="shared" ca="1" si="82"/>
        <v>26693.228000000003</v>
      </c>
      <c r="AH51" s="76">
        <f t="shared" ca="1" si="82"/>
        <v>31816.843999999997</v>
      </c>
      <c r="AI51" s="76">
        <f t="shared" ca="1" si="82"/>
        <v>31816.843999999997</v>
      </c>
      <c r="AJ51" s="76">
        <f t="shared" ca="1" si="82"/>
        <v>31816.843999999997</v>
      </c>
      <c r="AK51" s="76">
        <f t="shared" ca="1" si="82"/>
        <v>31816.843999999997</v>
      </c>
      <c r="AL51" s="76">
        <f t="shared" ref="AL51:AS51" ca="1" si="83">SUBTOTAL(109,AL44:AL50)</f>
        <v>31816.843999999997</v>
      </c>
      <c r="AM51" s="76">
        <f t="shared" ca="1" si="83"/>
        <v>31816.843999999997</v>
      </c>
      <c r="AN51" s="76">
        <f t="shared" ca="1" si="83"/>
        <v>31816.843999999997</v>
      </c>
      <c r="AO51" s="76">
        <f t="shared" ca="1" si="83"/>
        <v>31854.821679999997</v>
      </c>
      <c r="AP51" s="76">
        <f t="shared" ca="1" si="83"/>
        <v>31854.821679999997</v>
      </c>
      <c r="AQ51" s="76">
        <f t="shared" ca="1" si="83"/>
        <v>31854.821679999997</v>
      </c>
      <c r="AR51" s="76">
        <f t="shared" ca="1" si="83"/>
        <v>31854.821679999997</v>
      </c>
      <c r="AS51" s="76">
        <f t="shared" ca="1" si="83"/>
        <v>31854.821679999997</v>
      </c>
      <c r="AT51" s="76">
        <f t="shared" ref="AT51:BJ51" ca="1" si="84">SUBTOTAL(109,AT44:AT50)</f>
        <v>37285.854640000005</v>
      </c>
      <c r="AU51" s="76">
        <f t="shared" ca="1" si="84"/>
        <v>37285.854640000005</v>
      </c>
      <c r="AV51" s="76">
        <f t="shared" ca="1" si="84"/>
        <v>37285.854640000005</v>
      </c>
      <c r="AW51" s="76">
        <f t="shared" ca="1" si="84"/>
        <v>37285.854640000005</v>
      </c>
      <c r="AX51" s="76">
        <f t="shared" ca="1" si="84"/>
        <v>37285.854640000005</v>
      </c>
      <c r="AY51" s="76">
        <f t="shared" ca="1" si="84"/>
        <v>0</v>
      </c>
      <c r="AZ51" s="76">
        <f t="shared" ca="1" si="84"/>
        <v>0</v>
      </c>
      <c r="BA51" s="76">
        <f t="shared" ca="1" si="84"/>
        <v>0</v>
      </c>
      <c r="BB51" s="76">
        <f t="shared" ca="1" si="84"/>
        <v>0</v>
      </c>
      <c r="BC51" s="76">
        <f t="shared" ca="1" si="84"/>
        <v>0</v>
      </c>
      <c r="BD51" s="76">
        <f t="shared" ca="1" si="84"/>
        <v>0</v>
      </c>
      <c r="BE51" s="76">
        <f t="shared" ca="1" si="84"/>
        <v>0</v>
      </c>
      <c r="BF51" s="76">
        <f t="shared" ca="1" si="84"/>
        <v>0</v>
      </c>
      <c r="BG51" s="76">
        <f t="shared" ca="1" si="84"/>
        <v>0</v>
      </c>
      <c r="BH51" s="76">
        <f t="shared" ca="1" si="84"/>
        <v>0</v>
      </c>
      <c r="BI51" s="76">
        <f t="shared" ca="1" si="84"/>
        <v>0</v>
      </c>
      <c r="BJ51" s="76">
        <f t="shared" ca="1" si="84"/>
        <v>0</v>
      </c>
      <c r="BK51" s="76">
        <f ca="1">SUBTOTAL(109,BK44:BK50)</f>
        <v>1140008.2296000002</v>
      </c>
      <c r="BL51" s="126">
        <f t="shared" ca="1" si="78"/>
        <v>5.4286106172681946E-2</v>
      </c>
      <c r="BP51" s="343">
        <f ca="1">SUM(C52:N52)</f>
        <v>2223665.568953333</v>
      </c>
      <c r="BQ51" s="343">
        <f ca="1">SUM(O52:Z52)</f>
        <v>2555134.2639698</v>
      </c>
      <c r="BR51" s="343">
        <f ca="1">SUM(AA52:AL52)</f>
        <v>2940942.7183082127</v>
      </c>
      <c r="BS51" s="343">
        <f ca="1">SUM(AM52:AX52)</f>
        <v>3148840.7531300108</v>
      </c>
      <c r="BV51" s="3"/>
      <c r="BW51" s="3"/>
    </row>
    <row r="52" spans="1:85" s="98" customFormat="1" ht="23.25" customHeight="1" thickBot="1">
      <c r="A52" s="81"/>
      <c r="B52" s="90" t="s">
        <v>243</v>
      </c>
      <c r="C52" s="91">
        <f t="shared" ref="C52:BK52" ca="1" si="85">SUBTOTAL(109,C19:C51)</f>
        <v>126125.75000000003</v>
      </c>
      <c r="D52" s="91">
        <f t="shared" ca="1" si="85"/>
        <v>131282</v>
      </c>
      <c r="E52" s="91">
        <f t="shared" ca="1" si="85"/>
        <v>133645.33333333331</v>
      </c>
      <c r="F52" s="91">
        <f t="shared" ca="1" si="85"/>
        <v>176312.58333333334</v>
      </c>
      <c r="G52" s="91">
        <f t="shared" ca="1" si="85"/>
        <v>176365.38333333333</v>
      </c>
      <c r="H52" s="91">
        <f t="shared" ca="1" si="85"/>
        <v>199003.37463333335</v>
      </c>
      <c r="I52" s="91">
        <f t="shared" ca="1" si="85"/>
        <v>199003.37463333335</v>
      </c>
      <c r="J52" s="91">
        <f t="shared" ca="1" si="85"/>
        <v>216385.55393733326</v>
      </c>
      <c r="K52" s="91">
        <f t="shared" ca="1" si="85"/>
        <v>216385.55393733326</v>
      </c>
      <c r="L52" s="91">
        <f t="shared" ca="1" si="85"/>
        <v>216385.55393733326</v>
      </c>
      <c r="M52" s="91">
        <f t="shared" ca="1" si="85"/>
        <v>216385.55393733326</v>
      </c>
      <c r="N52" s="91">
        <f t="shared" ca="1" si="85"/>
        <v>216385.55393733326</v>
      </c>
      <c r="O52" s="91">
        <f t="shared" ref="O52:Y52" ca="1" si="86">SUBTOTAL(109,O19:O51)</f>
        <v>204717.37793733328</v>
      </c>
      <c r="P52" s="91">
        <f t="shared" ca="1" si="86"/>
        <v>204267.37793733328</v>
      </c>
      <c r="Q52" s="91">
        <f t="shared" ca="1" si="86"/>
        <v>204417.17793733327</v>
      </c>
      <c r="R52" s="91">
        <f t="shared" ca="1" si="86"/>
        <v>200583.17793733327</v>
      </c>
      <c r="S52" s="91">
        <f t="shared" ca="1" si="86"/>
        <v>200583.17793733327</v>
      </c>
      <c r="T52" s="91">
        <f t="shared" ca="1" si="86"/>
        <v>198866.69073733329</v>
      </c>
      <c r="U52" s="91">
        <f t="shared" ca="1" si="86"/>
        <v>198866.69073733329</v>
      </c>
      <c r="V52" s="91">
        <f t="shared" ca="1" si="86"/>
        <v>212626.5467415734</v>
      </c>
      <c r="W52" s="91">
        <f t="shared" ca="1" si="86"/>
        <v>212626.5467415734</v>
      </c>
      <c r="X52" s="91">
        <f t="shared" ca="1" si="86"/>
        <v>236632.63044177339</v>
      </c>
      <c r="Y52" s="91">
        <f t="shared" ca="1" si="86"/>
        <v>236632.63044177339</v>
      </c>
      <c r="Z52" s="91">
        <f t="shared" ref="Z52:AK52" ca="1" si="87">SUBTOTAL(109,Z19:Z51)</f>
        <v>244314.2384417734</v>
      </c>
      <c r="AA52" s="91">
        <f t="shared" ca="1" si="87"/>
        <v>237452.74788177339</v>
      </c>
      <c r="AB52" s="91">
        <f t="shared" ca="1" si="87"/>
        <v>237166.54788177338</v>
      </c>
      <c r="AC52" s="91">
        <f t="shared" ca="1" si="87"/>
        <v>239763.75988177344</v>
      </c>
      <c r="AD52" s="91">
        <f t="shared" ca="1" si="87"/>
        <v>237325.33588177344</v>
      </c>
      <c r="AE52" s="91">
        <f t="shared" ca="1" si="87"/>
        <v>238417.02174097346</v>
      </c>
      <c r="AF52" s="91">
        <f t="shared" ca="1" si="87"/>
        <v>237325.33588177344</v>
      </c>
      <c r="AG52" s="91">
        <f t="shared" ca="1" si="87"/>
        <v>237325.33588177344</v>
      </c>
      <c r="AH52" s="91">
        <f t="shared" ca="1" si="87"/>
        <v>254569.14826827979</v>
      </c>
      <c r="AI52" s="91">
        <f t="shared" ca="1" si="87"/>
        <v>254569.14826827979</v>
      </c>
      <c r="AJ52" s="91">
        <f t="shared" ca="1" si="87"/>
        <v>252961.94408667978</v>
      </c>
      <c r="AK52" s="91">
        <f t="shared" ca="1" si="87"/>
        <v>252961.94408667978</v>
      </c>
      <c r="AL52" s="91">
        <f t="shared" ref="AL52:AS52" ca="1" si="88">SUBTOTAL(109,AL19:AL51)</f>
        <v>261104.44856667978</v>
      </c>
      <c r="AM52" s="91">
        <f t="shared" ca="1" si="88"/>
        <v>253849.12457307981</v>
      </c>
      <c r="AN52" s="91">
        <f t="shared" ca="1" si="88"/>
        <v>253545.75257307978</v>
      </c>
      <c r="AO52" s="91">
        <f t="shared" ca="1" si="88"/>
        <v>256298.79729307978</v>
      </c>
      <c r="AP52" s="91">
        <f t="shared" ca="1" si="88"/>
        <v>253714.06785307982</v>
      </c>
      <c r="AQ52" s="91">
        <f t="shared" ca="1" si="88"/>
        <v>254871.2548638318</v>
      </c>
      <c r="AR52" s="91">
        <f t="shared" ca="1" si="88"/>
        <v>253714.06785307982</v>
      </c>
      <c r="AS52" s="91">
        <f t="shared" ca="1" si="88"/>
        <v>253714.06785307982</v>
      </c>
      <c r="AT52" s="91">
        <f t="shared" ref="AT52:BJ52" ca="1" si="89">SUBTOTAL(109,AT19:AT51)</f>
        <v>271896.07673188049</v>
      </c>
      <c r="AU52" s="91">
        <f t="shared" ca="1" si="89"/>
        <v>272918.25859137811</v>
      </c>
      <c r="AV52" s="91">
        <f t="shared" ca="1" si="89"/>
        <v>271896.07673188049</v>
      </c>
      <c r="AW52" s="91">
        <f t="shared" ca="1" si="89"/>
        <v>271896.07673188049</v>
      </c>
      <c r="AX52" s="91">
        <f t="shared" ca="1" si="89"/>
        <v>280527.13148068049</v>
      </c>
      <c r="AY52" s="91">
        <f t="shared" ca="1" si="89"/>
        <v>0</v>
      </c>
      <c r="AZ52" s="91">
        <f t="shared" ca="1" si="89"/>
        <v>0</v>
      </c>
      <c r="BA52" s="91">
        <f t="shared" ca="1" si="89"/>
        <v>0</v>
      </c>
      <c r="BB52" s="91">
        <f t="shared" ca="1" si="89"/>
        <v>0</v>
      </c>
      <c r="BC52" s="91">
        <f t="shared" ca="1" si="89"/>
        <v>0</v>
      </c>
      <c r="BD52" s="91">
        <f t="shared" ca="1" si="89"/>
        <v>0</v>
      </c>
      <c r="BE52" s="91">
        <f t="shared" ca="1" si="89"/>
        <v>0</v>
      </c>
      <c r="BF52" s="91">
        <f t="shared" ca="1" si="89"/>
        <v>0</v>
      </c>
      <c r="BG52" s="91">
        <f t="shared" ca="1" si="89"/>
        <v>0</v>
      </c>
      <c r="BH52" s="91">
        <f t="shared" ca="1" si="89"/>
        <v>0</v>
      </c>
      <c r="BI52" s="91">
        <f t="shared" ca="1" si="89"/>
        <v>0</v>
      </c>
      <c r="BJ52" s="91">
        <f t="shared" ca="1" si="89"/>
        <v>0</v>
      </c>
      <c r="BK52" s="91">
        <f t="shared" ca="1" si="85"/>
        <v>10868583.304361356</v>
      </c>
      <c r="BL52" s="123">
        <f t="shared" ca="1" si="78"/>
        <v>0.51755158593391859</v>
      </c>
      <c r="BV52" s="3"/>
      <c r="BW52" s="3"/>
    </row>
    <row r="53" spans="1:85" s="98" customFormat="1" ht="23.25" customHeight="1" thickBot="1">
      <c r="A53" s="92" t="s">
        <v>34</v>
      </c>
      <c r="B53" s="70" t="s">
        <v>35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121"/>
      <c r="BV53" s="3"/>
      <c r="BW53" s="3"/>
    </row>
    <row r="54" spans="1:85" s="98" customFormat="1" ht="23.25" customHeight="1">
      <c r="A54" s="207" t="s">
        <v>244</v>
      </c>
      <c r="B54" s="208" t="s">
        <v>245</v>
      </c>
      <c r="C54" s="147">
        <f>SUMPRODUCT(-('Gastos Gerais'!$B$4:$B$1076=Analítico!$B54),-(Analítico!C$1&gt;='Gastos Gerais'!$D$4:$D$1076),-(Analítico!C$1&lt;='Gastos Gerais'!$E$4:$E$1076),-('Gastos Gerais'!$C$4:$C$1076))</f>
        <v>2382</v>
      </c>
      <c r="D54" s="147">
        <f>SUMPRODUCT(-('Gastos Gerais'!$B$4:$B$1076=Analítico!$B54),-(Analítico!D$1&gt;='Gastos Gerais'!$D$4:$D$1076),-(Analítico!D$1&lt;='Gastos Gerais'!$E$4:$E$1076),-('Gastos Gerais'!$C$4:$C$1076))</f>
        <v>2382</v>
      </c>
      <c r="E54" s="147">
        <f>SUMPRODUCT(-('Gastos Gerais'!$B$4:$B$1076=Analítico!$B54),-(Analítico!E$1&gt;='Gastos Gerais'!$D$4:$D$1076),-(Analítico!E$1&lt;='Gastos Gerais'!$E$4:$E$1076),-('Gastos Gerais'!$C$4:$C$1076))</f>
        <v>2382</v>
      </c>
      <c r="F54" s="147">
        <f>SUMPRODUCT(-('Gastos Gerais'!$B$4:$B$1076=Analítico!$B54),-(Analítico!F$1&gt;='Gastos Gerais'!$D$4:$D$1076),-(Analítico!F$1&lt;='Gastos Gerais'!$E$4:$E$1076),-('Gastos Gerais'!$C$4:$C$1076))</f>
        <v>2572.56</v>
      </c>
      <c r="G54" s="147">
        <f>SUMPRODUCT(-('Gastos Gerais'!$B$4:$B$1076=Analítico!$B54),-(Analítico!G$1&gt;='Gastos Gerais'!$D$4:$D$1076),-(Analítico!G$1&lt;='Gastos Gerais'!$E$4:$E$1076),-('Gastos Gerais'!$C$4:$C$1076))</f>
        <v>2572.56</v>
      </c>
      <c r="H54" s="147">
        <f>SUMPRODUCT(-('Gastos Gerais'!$B$4:$B$1076=Analítico!$B54),-(Analítico!H$1&gt;='Gastos Gerais'!$D$4:$D$1076),-(Analítico!H$1&lt;='Gastos Gerais'!$E$4:$E$1076),-('Gastos Gerais'!$C$4:$C$1076))</f>
        <v>2572.56</v>
      </c>
      <c r="I54" s="147">
        <f>SUMPRODUCT(-('Gastos Gerais'!$B$4:$B$1076=Analítico!$B54),-(Analítico!I$1&gt;='Gastos Gerais'!$D$4:$D$1076),-(Analítico!I$1&lt;='Gastos Gerais'!$E$4:$E$1076),-('Gastos Gerais'!$C$4:$C$1076))</f>
        <v>2572.56</v>
      </c>
      <c r="J54" s="147">
        <f>SUMPRODUCT(-('Gastos Gerais'!$B$4:$B$1076=Analítico!$B54),-(Analítico!J$1&gt;='Gastos Gerais'!$D$4:$D$1076),-(Analítico!J$1&lt;='Gastos Gerais'!$E$4:$E$1076),-('Gastos Gerais'!$C$4:$C$1076))</f>
        <v>2572.56</v>
      </c>
      <c r="K54" s="147">
        <f>SUMPRODUCT(-('Gastos Gerais'!$B$4:$B$1076=Analítico!$B54),-(Analítico!K$1&gt;='Gastos Gerais'!$D$4:$D$1076),-(Analítico!K$1&lt;='Gastos Gerais'!$E$4:$E$1076),-('Gastos Gerais'!$C$4:$C$1076))</f>
        <v>2572.56</v>
      </c>
      <c r="L54" s="147">
        <f>SUMPRODUCT(-('Gastos Gerais'!$B$4:$B$1076=Analítico!$B54),-(Analítico!L$1&gt;='Gastos Gerais'!$D$4:$D$1076),-(Analítico!L$1&lt;='Gastos Gerais'!$E$4:$E$1076),-('Gastos Gerais'!$C$4:$C$1076))</f>
        <v>2572.56</v>
      </c>
      <c r="M54" s="147">
        <f>SUMPRODUCT(-('Gastos Gerais'!$B$4:$B$1076=Analítico!$B54),-(Analítico!M$1&gt;='Gastos Gerais'!$D$4:$D$1076),-(Analítico!M$1&lt;='Gastos Gerais'!$E$4:$E$1076),-('Gastos Gerais'!$C$4:$C$1076))</f>
        <v>2572.56</v>
      </c>
      <c r="N54" s="147">
        <f>SUMPRODUCT(-('Gastos Gerais'!$B$4:$B$1076=Analítico!$B54),-(Analítico!N$1&gt;='Gastos Gerais'!$D$4:$D$1076),-(Analítico!N$1&lt;='Gastos Gerais'!$E$4:$E$1076),-('Gastos Gerais'!$C$4:$C$1076))</f>
        <v>2572.56</v>
      </c>
      <c r="O54" s="147">
        <f>SUMPRODUCT(-('Gastos Gerais'!$B$4:$B$1076=Analítico!$B54),-(Analítico!O$1&gt;='Gastos Gerais'!$D$4:$D$1076),-(Analítico!O$1&lt;='Gastos Gerais'!$E$4:$E$1076),-('Gastos Gerais'!$C$4:$C$1076))</f>
        <v>2572.56</v>
      </c>
      <c r="P54" s="147">
        <f>SUMPRODUCT(-('Gastos Gerais'!$B$4:$B$1076=Analítico!$B54),-(Analítico!P$1&gt;='Gastos Gerais'!$D$4:$D$1076),-(Analítico!P$1&lt;='Gastos Gerais'!$E$4:$E$1076),-('Gastos Gerais'!$C$4:$C$1076))</f>
        <v>2572.56</v>
      </c>
      <c r="Q54" s="147">
        <f>SUMPRODUCT(-('Gastos Gerais'!$B$4:$B$1076=Analítico!$B54),-(Analítico!Q$1&gt;='Gastos Gerais'!$D$4:$D$1076),-(Analítico!Q$1&lt;='Gastos Gerais'!$E$4:$E$1076),-('Gastos Gerais'!$C$4:$C$1076))</f>
        <v>2572.56</v>
      </c>
      <c r="R54" s="147">
        <f>SUMPRODUCT(-('Gastos Gerais'!$B$4:$B$1076=Analítico!$B54),-(Analítico!R$1&gt;='Gastos Gerais'!$D$4:$D$1076),-(Analítico!R$1&lt;='Gastos Gerais'!$E$4:$E$1076),-('Gastos Gerais'!$C$4:$C$1076))</f>
        <v>2829.8160000000003</v>
      </c>
      <c r="S54" s="147">
        <f>SUMPRODUCT(-('Gastos Gerais'!$B$4:$B$1076=Analítico!$B54),-(Analítico!S$1&gt;='Gastos Gerais'!$D$4:$D$1076),-(Analítico!S$1&lt;='Gastos Gerais'!$E$4:$E$1076),-('Gastos Gerais'!$C$4:$C$1076))</f>
        <v>2829.8160000000003</v>
      </c>
      <c r="T54" s="147">
        <f>SUMPRODUCT(-('Gastos Gerais'!$B$4:$B$1076=Analítico!$B54),-(Analítico!T$1&gt;='Gastos Gerais'!$D$4:$D$1076),-(Analítico!T$1&lt;='Gastos Gerais'!$E$4:$E$1076),-('Gastos Gerais'!$C$4:$C$1076))</f>
        <v>2829.8160000000003</v>
      </c>
      <c r="U54" s="147">
        <f>SUMPRODUCT(-('Gastos Gerais'!$B$4:$B$1076=Analítico!$B54),-(Analítico!U$1&gt;='Gastos Gerais'!$D$4:$D$1076),-(Analítico!U$1&lt;='Gastos Gerais'!$E$4:$E$1076),-('Gastos Gerais'!$C$4:$C$1076))</f>
        <v>2829.8160000000003</v>
      </c>
      <c r="V54" s="147">
        <f>SUMPRODUCT(-('Gastos Gerais'!$B$4:$B$1076=Analítico!$B54),-(Analítico!V$1&gt;='Gastos Gerais'!$D$4:$D$1076),-(Analítico!V$1&lt;='Gastos Gerais'!$E$4:$E$1076),-('Gastos Gerais'!$C$4:$C$1076))</f>
        <v>2829.8160000000003</v>
      </c>
      <c r="W54" s="147">
        <f>SUMPRODUCT(-('Gastos Gerais'!$B$4:$B$1076=Analítico!$B54),-(Analítico!W$1&gt;='Gastos Gerais'!$D$4:$D$1076),-(Analítico!W$1&lt;='Gastos Gerais'!$E$4:$E$1076),-('Gastos Gerais'!$C$4:$C$1076))</f>
        <v>2829.8160000000003</v>
      </c>
      <c r="X54" s="147">
        <f>SUMPRODUCT(-('Gastos Gerais'!$B$4:$B$1076=Analítico!$B54),-(Analítico!X$1&gt;='Gastos Gerais'!$D$4:$D$1076),-(Analítico!X$1&lt;='Gastos Gerais'!$E$4:$E$1076),-('Gastos Gerais'!$C$4:$C$1076))</f>
        <v>2829.8160000000003</v>
      </c>
      <c r="Y54" s="147">
        <f>SUMPRODUCT(-('Gastos Gerais'!$B$4:$B$1076=Analítico!$B54),-(Analítico!Y$1&gt;='Gastos Gerais'!$D$4:$D$1076),-(Analítico!Y$1&lt;='Gastos Gerais'!$E$4:$E$1076),-('Gastos Gerais'!$C$4:$C$1076))</f>
        <v>2829.8160000000003</v>
      </c>
      <c r="Z54" s="147">
        <f>SUMPRODUCT(-('Gastos Gerais'!$B$4:$B$1076=Analítico!$B54),-(Analítico!Z$1&gt;='Gastos Gerais'!$D$4:$D$1076),-(Analítico!Z$1&lt;='Gastos Gerais'!$E$4:$E$1076),-('Gastos Gerais'!$C$4:$C$1076))</f>
        <v>2829.8160000000003</v>
      </c>
      <c r="AA54" s="147">
        <f>SUMPRODUCT(-('Gastos Gerais'!$B$4:$B$1076=Analítico!$B54),-(Analítico!AA$1&gt;='Gastos Gerais'!$D$4:$D$1076),-(Analítico!AA$1&lt;='Gastos Gerais'!$E$4:$E$1076),-('Gastos Gerais'!$C$4:$C$1076))</f>
        <v>2829.8160000000003</v>
      </c>
      <c r="AB54" s="147">
        <f>SUMPRODUCT(-('Gastos Gerais'!$B$4:$B$1076=Analítico!$B54),-(Analítico!AB$1&gt;='Gastos Gerais'!$D$4:$D$1076),-(Analítico!AB$1&lt;='Gastos Gerais'!$E$4:$E$1076),-('Gastos Gerais'!$C$4:$C$1076))</f>
        <v>2829.8160000000003</v>
      </c>
      <c r="AC54" s="147">
        <f>SUMPRODUCT(-('Gastos Gerais'!$B$4:$B$1076=Analítico!$B54),-(Analítico!AC$1&gt;='Gastos Gerais'!$D$4:$D$1076),-(Analítico!AC$1&lt;='Gastos Gerais'!$E$4:$E$1076),-('Gastos Gerais'!$C$4:$C$1076))</f>
        <v>2829.8160000000003</v>
      </c>
      <c r="AD54" s="147">
        <f>SUMPRODUCT(-('Gastos Gerais'!$B$4:$B$1076=Analítico!$B54),-(Analítico!AD$1&gt;='Gastos Gerais'!$D$4:$D$1076),-(Analítico!AD$1&lt;='Gastos Gerais'!$E$4:$E$1076),-('Gastos Gerais'!$C$4:$C$1076))</f>
        <v>3112.7976000000003</v>
      </c>
      <c r="AE54" s="147">
        <f>SUMPRODUCT(-('Gastos Gerais'!$B$4:$B$1076=Analítico!$B54),-(Analítico!AE$1&gt;='Gastos Gerais'!$D$4:$D$1076),-(Analítico!AE$1&lt;='Gastos Gerais'!$E$4:$E$1076),-('Gastos Gerais'!$C$4:$C$1076))</f>
        <v>3112.7976000000003</v>
      </c>
      <c r="AF54" s="147">
        <f>SUMPRODUCT(-('Gastos Gerais'!$B$4:$B$1076=Analítico!$B54),-(Analítico!AF$1&gt;='Gastos Gerais'!$D$4:$D$1076),-(Analítico!AF$1&lt;='Gastos Gerais'!$E$4:$E$1076),-('Gastos Gerais'!$C$4:$C$1076))</f>
        <v>3112.7976000000003</v>
      </c>
      <c r="AG54" s="147">
        <f>SUMPRODUCT(-('Gastos Gerais'!$B$4:$B$1076=Analítico!$B54),-(Analítico!AG$1&gt;='Gastos Gerais'!$D$4:$D$1076),-(Analítico!AG$1&lt;='Gastos Gerais'!$E$4:$E$1076),-('Gastos Gerais'!$C$4:$C$1076))</f>
        <v>3112.7976000000003</v>
      </c>
      <c r="AH54" s="147">
        <f>SUMPRODUCT(-('Gastos Gerais'!$B$4:$B$1076=Analítico!$B54),-(Analítico!AH$1&gt;='Gastos Gerais'!$D$4:$D$1076),-(Analítico!AH$1&lt;='Gastos Gerais'!$E$4:$E$1076),-('Gastos Gerais'!$C$4:$C$1076))</f>
        <v>3112.7976000000003</v>
      </c>
      <c r="AI54" s="147">
        <f>SUMPRODUCT(-('Gastos Gerais'!$B$4:$B$1076=Analítico!$B54),-(Analítico!AI$1&gt;='Gastos Gerais'!$D$4:$D$1076),-(Analítico!AI$1&lt;='Gastos Gerais'!$E$4:$E$1076),-('Gastos Gerais'!$C$4:$C$1076))</f>
        <v>3112.7976000000003</v>
      </c>
      <c r="AJ54" s="147">
        <f>SUMPRODUCT(-('Gastos Gerais'!$B$4:$B$1076=Analítico!$B54),-(Analítico!AJ$1&gt;='Gastos Gerais'!$D$4:$D$1076),-(Analítico!AJ$1&lt;='Gastos Gerais'!$E$4:$E$1076),-('Gastos Gerais'!$C$4:$C$1076))</f>
        <v>3112.7976000000003</v>
      </c>
      <c r="AK54" s="147">
        <f>SUMPRODUCT(-('Gastos Gerais'!$B$4:$B$1076=Analítico!$B54),-(Analítico!AK$1&gt;='Gastos Gerais'!$D$4:$D$1076),-(Analítico!AK$1&lt;='Gastos Gerais'!$E$4:$E$1076),-('Gastos Gerais'!$C$4:$C$1076))</f>
        <v>3112.7976000000003</v>
      </c>
      <c r="AL54" s="147">
        <f>SUMPRODUCT(-('Gastos Gerais'!$B$4:$B$1076=Analítico!$B54),-(Analítico!AL$1&gt;='Gastos Gerais'!$D$4:$D$1076),-(Analítico!AL$1&lt;='Gastos Gerais'!$E$4:$E$1076),-('Gastos Gerais'!$C$4:$C$1076))</f>
        <v>3112.7976000000003</v>
      </c>
      <c r="AM54" s="147">
        <f>SUMPRODUCT(-('Gastos Gerais'!$B$4:$B$1076=Analítico!$B54),-(Analítico!AM$1&gt;='Gastos Gerais'!$D$4:$D$1076),-(Analítico!AM$1&lt;='Gastos Gerais'!$E$4:$E$1076),-('Gastos Gerais'!$C$4:$C$1076))</f>
        <v>3112.7976000000003</v>
      </c>
      <c r="AN54" s="147">
        <f>SUMPRODUCT(-('Gastos Gerais'!$B$4:$B$1076=Analítico!$B54),-(Analítico!AN$1&gt;='Gastos Gerais'!$D$4:$D$1076),-(Analítico!AN$1&lt;='Gastos Gerais'!$E$4:$E$1076),-('Gastos Gerais'!$C$4:$C$1076))</f>
        <v>3112.7976000000003</v>
      </c>
      <c r="AO54" s="147">
        <f>SUMPRODUCT(-('Gastos Gerais'!$B$4:$B$1076=Analítico!$B54),-(Analítico!AO$1&gt;='Gastos Gerais'!$D$4:$D$1076),-(Analítico!AO$1&lt;='Gastos Gerais'!$E$4:$E$1076),-('Gastos Gerais'!$C$4:$C$1076))</f>
        <v>3112.7976000000003</v>
      </c>
      <c r="AP54" s="147">
        <f>SUMPRODUCT(-('Gastos Gerais'!$B$4:$B$1076=Analítico!$B54),-(Analítico!AP$1&gt;='Gastos Gerais'!$D$4:$D$1076),-(Analítico!AP$1&lt;='Gastos Gerais'!$E$4:$E$1076),-('Gastos Gerais'!$C$4:$C$1076))</f>
        <v>3424.0773600000007</v>
      </c>
      <c r="AQ54" s="147">
        <f>SUMPRODUCT(-('Gastos Gerais'!$B$4:$B$1076=Analítico!$B54),-(Analítico!AQ$1&gt;='Gastos Gerais'!$D$4:$D$1076),-(Analítico!AQ$1&lt;='Gastos Gerais'!$E$4:$E$1076),-('Gastos Gerais'!$C$4:$C$1076))</f>
        <v>3424.0773600000007</v>
      </c>
      <c r="AR54" s="147">
        <f>SUMPRODUCT(-('Gastos Gerais'!$B$4:$B$1076=Analítico!$B54),-(Analítico!AR$1&gt;='Gastos Gerais'!$D$4:$D$1076),-(Analítico!AR$1&lt;='Gastos Gerais'!$E$4:$E$1076),-('Gastos Gerais'!$C$4:$C$1076))</f>
        <v>3424.0773600000007</v>
      </c>
      <c r="AS54" s="147">
        <f>SUMPRODUCT(-('Gastos Gerais'!$B$4:$B$1076=Analítico!$B54),-(Analítico!AS$1&gt;='Gastos Gerais'!$D$4:$D$1076),-(Analítico!AS$1&lt;='Gastos Gerais'!$E$4:$E$1076),-('Gastos Gerais'!$C$4:$C$1076))</f>
        <v>3424.0773600000007</v>
      </c>
      <c r="AT54" s="147">
        <f>SUMPRODUCT(-('Gastos Gerais'!$B$4:$B$1076=Analítico!$B54),-(Analítico!AT$1&gt;='Gastos Gerais'!$D$4:$D$1076),-(Analítico!AT$1&lt;='Gastos Gerais'!$E$4:$E$1076),-('Gastos Gerais'!$C$4:$C$1076))</f>
        <v>3424.0773600000007</v>
      </c>
      <c r="AU54" s="147">
        <f>SUMPRODUCT(-('Gastos Gerais'!$B$4:$B$1076=Analítico!$B54),-(Analítico!AU$1&gt;='Gastos Gerais'!$D$4:$D$1076),-(Analítico!AU$1&lt;='Gastos Gerais'!$E$4:$E$1076),-('Gastos Gerais'!$C$4:$C$1076))</f>
        <v>3424.0773600000007</v>
      </c>
      <c r="AV54" s="147">
        <f>SUMPRODUCT(-('Gastos Gerais'!$B$4:$B$1076=Analítico!$B54),-(Analítico!AV$1&gt;='Gastos Gerais'!$D$4:$D$1076),-(Analítico!AV$1&lt;='Gastos Gerais'!$E$4:$E$1076),-('Gastos Gerais'!$C$4:$C$1076))</f>
        <v>3424.0773600000007</v>
      </c>
      <c r="AW54" s="147">
        <f>SUMPRODUCT(-('Gastos Gerais'!$B$4:$B$1076=Analítico!$B54),-(Analítico!AW$1&gt;='Gastos Gerais'!$D$4:$D$1076),-(Analítico!AW$1&lt;='Gastos Gerais'!$E$4:$E$1076),-('Gastos Gerais'!$C$4:$C$1076))</f>
        <v>3424.0773600000007</v>
      </c>
      <c r="AX54" s="147">
        <f>SUMPRODUCT(-('Gastos Gerais'!$B$4:$B$1076=Analítico!$B54),-(Analítico!AX$1&gt;='Gastos Gerais'!$D$4:$D$1076),-(Analítico!AX$1&lt;='Gastos Gerais'!$E$4:$E$1076),-('Gastos Gerais'!$C$4:$C$1076))</f>
        <v>3424.0773600000007</v>
      </c>
      <c r="AY54" s="147">
        <f>SUMPRODUCT(-('Gastos Gerais'!$B$4:$B$1076=Analítico!$B54),-(Analítico!AY$1&gt;='Gastos Gerais'!$D$4:$D$1076),-(Analítico!AY$1&lt;='Gastos Gerais'!$E$4:$E$1076),-('Gastos Gerais'!$C$4:$C$1076))</f>
        <v>0</v>
      </c>
      <c r="AZ54" s="147">
        <f>SUMPRODUCT(-('Gastos Gerais'!$B$4:$B$1076=Analítico!$B54),-(Analítico!AZ$1&gt;='Gastos Gerais'!$D$4:$D$1076),-(Analítico!AZ$1&lt;='Gastos Gerais'!$E$4:$E$1076),-('Gastos Gerais'!$C$4:$C$1076))</f>
        <v>0</v>
      </c>
      <c r="BA54" s="147">
        <f>SUMPRODUCT(-('Gastos Gerais'!$B$4:$B$1076=Analítico!$B54),-(Analítico!BA$1&gt;='Gastos Gerais'!$D$4:$D$1076),-(Analítico!BA$1&lt;='Gastos Gerais'!$E$4:$E$1076),-('Gastos Gerais'!$C$4:$C$1076))</f>
        <v>0</v>
      </c>
      <c r="BB54" s="147">
        <f>SUMPRODUCT(-('Gastos Gerais'!$B$4:$B$1076=Analítico!$B54),-(Analítico!BB$1&gt;='Gastos Gerais'!$D$4:$D$1076),-(Analítico!BB$1&lt;='Gastos Gerais'!$E$4:$E$1076),-('Gastos Gerais'!$C$4:$C$1076))</f>
        <v>0</v>
      </c>
      <c r="BC54" s="147">
        <f>SUMPRODUCT(-('Gastos Gerais'!$B$4:$B$1076=Analítico!$B54),-(Analítico!BC$1&gt;='Gastos Gerais'!$D$4:$D$1076),-(Analítico!BC$1&lt;='Gastos Gerais'!$E$4:$E$1076),-('Gastos Gerais'!$C$4:$C$1076))</f>
        <v>0</v>
      </c>
      <c r="BD54" s="147">
        <f>SUMPRODUCT(-('Gastos Gerais'!$B$4:$B$1076=Analítico!$B54),-(Analítico!BD$1&gt;='Gastos Gerais'!$D$4:$D$1076),-(Analítico!BD$1&lt;='Gastos Gerais'!$E$4:$E$1076),-('Gastos Gerais'!$C$4:$C$1076))</f>
        <v>0</v>
      </c>
      <c r="BE54" s="147">
        <f>SUMPRODUCT(-('Gastos Gerais'!$B$4:$B$1076=Analítico!$B54),-(Analítico!BE$1&gt;='Gastos Gerais'!$D$4:$D$1076),-(Analítico!BE$1&lt;='Gastos Gerais'!$E$4:$E$1076),-('Gastos Gerais'!$C$4:$C$1076))</f>
        <v>0</v>
      </c>
      <c r="BF54" s="147">
        <f>SUMPRODUCT(-('Gastos Gerais'!$B$4:$B$1076=Analítico!$B54),-(Analítico!BF$1&gt;='Gastos Gerais'!$D$4:$D$1076),-(Analítico!BF$1&lt;='Gastos Gerais'!$E$4:$E$1076),-('Gastos Gerais'!$C$4:$C$1076))</f>
        <v>0</v>
      </c>
      <c r="BG54" s="147">
        <f>SUMPRODUCT(-('Gastos Gerais'!$B$4:$B$1076=Analítico!$B54),-(Analítico!BG$1&gt;='Gastos Gerais'!$D$4:$D$1076),-(Analítico!BG$1&lt;='Gastos Gerais'!$E$4:$E$1076),-('Gastos Gerais'!$C$4:$C$1076))</f>
        <v>0</v>
      </c>
      <c r="BH54" s="147">
        <f>SUMPRODUCT(-('Gastos Gerais'!$B$4:$B$1076=Analítico!$B54),-(Analítico!BH$1&gt;='Gastos Gerais'!$D$4:$D$1076),-(Analítico!BH$1&lt;='Gastos Gerais'!$E$4:$E$1076),-('Gastos Gerais'!$C$4:$C$1076))</f>
        <v>0</v>
      </c>
      <c r="BI54" s="147">
        <f>SUMPRODUCT(-('Gastos Gerais'!$B$4:$B$1076=Analítico!$B54),-(Analítico!BI$1&gt;='Gastos Gerais'!$D$4:$D$1076),-(Analítico!BI$1&lt;='Gastos Gerais'!$E$4:$E$1076),-('Gastos Gerais'!$C$4:$C$1076))</f>
        <v>0</v>
      </c>
      <c r="BJ54" s="147">
        <f>SUMPRODUCT(-('Gastos Gerais'!$B$4:$B$1076=Analítico!$B54),-(Analítico!BJ$1&gt;='Gastos Gerais'!$D$4:$D$1076),-(Analítico!BJ$1&lt;='Gastos Gerais'!$E$4:$E$1076),-('Gastos Gerais'!$C$4:$C$1076))</f>
        <v>0</v>
      </c>
      <c r="BK54" s="143">
        <f t="shared" ref="BK54:BK85" si="90">SUM(C54:BJ54)</f>
        <v>140144.77944000004</v>
      </c>
      <c r="BL54" s="152">
        <f t="shared" ref="BL54:BL85" ca="1" si="91">IF($BK$134=0,0,BK54/$BK$134)</f>
        <v>6.6735609258683675E-3</v>
      </c>
      <c r="BV54" s="3"/>
      <c r="BW54" s="3"/>
    </row>
    <row r="55" spans="1:85" s="98" customFormat="1" ht="23.25" customHeight="1">
      <c r="A55" s="207" t="s">
        <v>246</v>
      </c>
      <c r="B55" s="208" t="s">
        <v>247</v>
      </c>
      <c r="C55" s="147">
        <f>SUMPRODUCT(-('Gastos Gerais'!$B$4:$B$1076=Analítico!$B55),-(Analítico!C$1&gt;='Gastos Gerais'!$D$4:$D$1076),-(Analítico!C$1&lt;='Gastos Gerais'!$E$4:$E$1076),-('Gastos Gerais'!$C$4:$C$1076))</f>
        <v>525</v>
      </c>
      <c r="D55" s="147">
        <f>SUMPRODUCT(-('Gastos Gerais'!$B$4:$B$1076=Analítico!$B55),-(Analítico!D$1&gt;='Gastos Gerais'!$D$4:$D$1076),-(Analítico!D$1&lt;='Gastos Gerais'!$E$4:$E$1076),-('Gastos Gerais'!$C$4:$C$1076))</f>
        <v>525</v>
      </c>
      <c r="E55" s="147">
        <f>SUMPRODUCT(-('Gastos Gerais'!$B$4:$B$1076=Analítico!$B55),-(Analítico!E$1&gt;='Gastos Gerais'!$D$4:$D$1076),-(Analítico!E$1&lt;='Gastos Gerais'!$E$4:$E$1076),-('Gastos Gerais'!$C$4:$C$1076))</f>
        <v>525</v>
      </c>
      <c r="F55" s="147">
        <f>SUMPRODUCT(-('Gastos Gerais'!$B$4:$B$1076=Analítico!$B55),-(Analítico!F$1&gt;='Gastos Gerais'!$D$4:$D$1076),-(Analítico!F$1&lt;='Gastos Gerais'!$E$4:$E$1076),-('Gastos Gerais'!$C$4:$C$1076))</f>
        <v>525</v>
      </c>
      <c r="G55" s="147">
        <f>SUMPRODUCT(-('Gastos Gerais'!$B$4:$B$1076=Analítico!$B55),-(Analítico!G$1&gt;='Gastos Gerais'!$D$4:$D$1076),-(Analítico!G$1&lt;='Gastos Gerais'!$E$4:$E$1076),-('Gastos Gerais'!$C$4:$C$1076))</f>
        <v>525</v>
      </c>
      <c r="H55" s="147">
        <f>SUMPRODUCT(-('Gastos Gerais'!$B$4:$B$1076=Analítico!$B55),-(Analítico!H$1&gt;='Gastos Gerais'!$D$4:$D$1076),-(Analítico!H$1&lt;='Gastos Gerais'!$E$4:$E$1076),-('Gastos Gerais'!$C$4:$C$1076))</f>
        <v>525</v>
      </c>
      <c r="I55" s="147">
        <f>SUMPRODUCT(-('Gastos Gerais'!$B$4:$B$1076=Analítico!$B55),-(Analítico!I$1&gt;='Gastos Gerais'!$D$4:$D$1076),-(Analítico!I$1&lt;='Gastos Gerais'!$E$4:$E$1076),-('Gastos Gerais'!$C$4:$C$1076))</f>
        <v>525</v>
      </c>
      <c r="J55" s="147">
        <f>SUMPRODUCT(-('Gastos Gerais'!$B$4:$B$1076=Analítico!$B55),-(Analítico!J$1&gt;='Gastos Gerais'!$D$4:$D$1076),-(Analítico!J$1&lt;='Gastos Gerais'!$E$4:$E$1076),-('Gastos Gerais'!$C$4:$C$1076))</f>
        <v>525</v>
      </c>
      <c r="K55" s="147">
        <f>SUMPRODUCT(-('Gastos Gerais'!$B$4:$B$1076=Analítico!$B55),-(Analítico!K$1&gt;='Gastos Gerais'!$D$4:$D$1076),-(Analítico!K$1&lt;='Gastos Gerais'!$E$4:$E$1076),-('Gastos Gerais'!$C$4:$C$1076))</f>
        <v>525</v>
      </c>
      <c r="L55" s="147">
        <f>SUMPRODUCT(-('Gastos Gerais'!$B$4:$B$1076=Analítico!$B55),-(Analítico!L$1&gt;='Gastos Gerais'!$D$4:$D$1076),-(Analítico!L$1&lt;='Gastos Gerais'!$E$4:$E$1076),-('Gastos Gerais'!$C$4:$C$1076))</f>
        <v>525</v>
      </c>
      <c r="M55" s="147">
        <f>SUMPRODUCT(-('Gastos Gerais'!$B$4:$B$1076=Analítico!$B55),-(Analítico!M$1&gt;='Gastos Gerais'!$D$4:$D$1076),-(Analítico!M$1&lt;='Gastos Gerais'!$E$4:$E$1076),-('Gastos Gerais'!$C$4:$C$1076))</f>
        <v>525</v>
      </c>
      <c r="N55" s="147">
        <f>SUMPRODUCT(-('Gastos Gerais'!$B$4:$B$1076=Analítico!$B55),-(Analítico!N$1&gt;='Gastos Gerais'!$D$4:$D$1076),-(Analítico!N$1&lt;='Gastos Gerais'!$E$4:$E$1076),-('Gastos Gerais'!$C$4:$C$1076))</f>
        <v>525</v>
      </c>
      <c r="O55" s="147">
        <f>SUMPRODUCT(-('Gastos Gerais'!$B$4:$B$1076=Analítico!$B55),-(Analítico!O$1&gt;='Gastos Gerais'!$D$4:$D$1076),-(Analítico!O$1&lt;='Gastos Gerais'!$E$4:$E$1076),-('Gastos Gerais'!$C$4:$C$1076))</f>
        <v>556.5</v>
      </c>
      <c r="P55" s="147">
        <f>SUMPRODUCT(-('Gastos Gerais'!$B$4:$B$1076=Analítico!$B55),-(Analítico!P$1&gt;='Gastos Gerais'!$D$4:$D$1076),-(Analítico!P$1&lt;='Gastos Gerais'!$E$4:$E$1076),-('Gastos Gerais'!$C$4:$C$1076))</f>
        <v>556.5</v>
      </c>
      <c r="Q55" s="147">
        <f>SUMPRODUCT(-('Gastos Gerais'!$B$4:$B$1076=Analítico!$B55),-(Analítico!Q$1&gt;='Gastos Gerais'!$D$4:$D$1076),-(Analítico!Q$1&lt;='Gastos Gerais'!$E$4:$E$1076),-('Gastos Gerais'!$C$4:$C$1076))</f>
        <v>556.5</v>
      </c>
      <c r="R55" s="147">
        <f>SUMPRODUCT(-('Gastos Gerais'!$B$4:$B$1076=Analítico!$B55),-(Analítico!R$1&gt;='Gastos Gerais'!$D$4:$D$1076),-(Analítico!R$1&lt;='Gastos Gerais'!$E$4:$E$1076),-('Gastos Gerais'!$C$4:$C$1076))</f>
        <v>556.5</v>
      </c>
      <c r="S55" s="147">
        <f>SUMPRODUCT(-('Gastos Gerais'!$B$4:$B$1076=Analítico!$B55),-(Analítico!S$1&gt;='Gastos Gerais'!$D$4:$D$1076),-(Analítico!S$1&lt;='Gastos Gerais'!$E$4:$E$1076),-('Gastos Gerais'!$C$4:$C$1076))</f>
        <v>556.5</v>
      </c>
      <c r="T55" s="147">
        <f>SUMPRODUCT(-('Gastos Gerais'!$B$4:$B$1076=Analítico!$B55),-(Analítico!T$1&gt;='Gastos Gerais'!$D$4:$D$1076),-(Analítico!T$1&lt;='Gastos Gerais'!$E$4:$E$1076),-('Gastos Gerais'!$C$4:$C$1076))</f>
        <v>556.5</v>
      </c>
      <c r="U55" s="147">
        <f>SUMPRODUCT(-('Gastos Gerais'!$B$4:$B$1076=Analítico!$B55),-(Analítico!U$1&gt;='Gastos Gerais'!$D$4:$D$1076),-(Analítico!U$1&lt;='Gastos Gerais'!$E$4:$E$1076),-('Gastos Gerais'!$C$4:$C$1076))</f>
        <v>556.5</v>
      </c>
      <c r="V55" s="147">
        <f>SUMPRODUCT(-('Gastos Gerais'!$B$4:$B$1076=Analítico!$B55),-(Analítico!V$1&gt;='Gastos Gerais'!$D$4:$D$1076),-(Analítico!V$1&lt;='Gastos Gerais'!$E$4:$E$1076),-('Gastos Gerais'!$C$4:$C$1076))</f>
        <v>556.5</v>
      </c>
      <c r="W55" s="147">
        <f>SUMPRODUCT(-('Gastos Gerais'!$B$4:$B$1076=Analítico!$B55),-(Analítico!W$1&gt;='Gastos Gerais'!$D$4:$D$1076),-(Analítico!W$1&lt;='Gastos Gerais'!$E$4:$E$1076),-('Gastos Gerais'!$C$4:$C$1076))</f>
        <v>556.5</v>
      </c>
      <c r="X55" s="147">
        <f>SUMPRODUCT(-('Gastos Gerais'!$B$4:$B$1076=Analítico!$B55),-(Analítico!X$1&gt;='Gastos Gerais'!$D$4:$D$1076),-(Analítico!X$1&lt;='Gastos Gerais'!$E$4:$E$1076),-('Gastos Gerais'!$C$4:$C$1076))</f>
        <v>556.5</v>
      </c>
      <c r="Y55" s="147">
        <f>SUMPRODUCT(-('Gastos Gerais'!$B$4:$B$1076=Analítico!$B55),-(Analítico!Y$1&gt;='Gastos Gerais'!$D$4:$D$1076),-(Analítico!Y$1&lt;='Gastos Gerais'!$E$4:$E$1076),-('Gastos Gerais'!$C$4:$C$1076))</f>
        <v>556.5</v>
      </c>
      <c r="Z55" s="147">
        <f>SUMPRODUCT(-('Gastos Gerais'!$B$4:$B$1076=Analítico!$B55),-(Analítico!Z$1&gt;='Gastos Gerais'!$D$4:$D$1076),-(Analítico!Z$1&lt;='Gastos Gerais'!$E$4:$E$1076),-('Gastos Gerais'!$C$4:$C$1076))</f>
        <v>556.5</v>
      </c>
      <c r="AA55" s="147">
        <f>SUMPRODUCT(-('Gastos Gerais'!$B$4:$B$1076=Analítico!$B55),-(Analítico!AA$1&gt;='Gastos Gerais'!$D$4:$D$1076),-(Analítico!AA$1&lt;='Gastos Gerais'!$E$4:$E$1076),-('Gastos Gerais'!$C$4:$C$1076))</f>
        <v>589.89</v>
      </c>
      <c r="AB55" s="147">
        <f>SUMPRODUCT(-('Gastos Gerais'!$B$4:$B$1076=Analítico!$B55),-(Analítico!AB$1&gt;='Gastos Gerais'!$D$4:$D$1076),-(Analítico!AB$1&lt;='Gastos Gerais'!$E$4:$E$1076),-('Gastos Gerais'!$C$4:$C$1076))</f>
        <v>589.89</v>
      </c>
      <c r="AC55" s="147">
        <f>SUMPRODUCT(-('Gastos Gerais'!$B$4:$B$1076=Analítico!$B55),-(Analítico!AC$1&gt;='Gastos Gerais'!$D$4:$D$1076),-(Analítico!AC$1&lt;='Gastos Gerais'!$E$4:$E$1076),-('Gastos Gerais'!$C$4:$C$1076))</f>
        <v>589.89</v>
      </c>
      <c r="AD55" s="147">
        <f>SUMPRODUCT(-('Gastos Gerais'!$B$4:$B$1076=Analítico!$B55),-(Analítico!AD$1&gt;='Gastos Gerais'!$D$4:$D$1076),-(Analítico!AD$1&lt;='Gastos Gerais'!$E$4:$E$1076),-('Gastos Gerais'!$C$4:$C$1076))</f>
        <v>589.89</v>
      </c>
      <c r="AE55" s="147">
        <f>SUMPRODUCT(-('Gastos Gerais'!$B$4:$B$1076=Analítico!$B55),-(Analítico!AE$1&gt;='Gastos Gerais'!$D$4:$D$1076),-(Analítico!AE$1&lt;='Gastos Gerais'!$E$4:$E$1076),-('Gastos Gerais'!$C$4:$C$1076))</f>
        <v>589.89</v>
      </c>
      <c r="AF55" s="147">
        <f>SUMPRODUCT(-('Gastos Gerais'!$B$4:$B$1076=Analítico!$B55),-(Analítico!AF$1&gt;='Gastos Gerais'!$D$4:$D$1076),-(Analítico!AF$1&lt;='Gastos Gerais'!$E$4:$E$1076),-('Gastos Gerais'!$C$4:$C$1076))</f>
        <v>589.89</v>
      </c>
      <c r="AG55" s="147">
        <f>SUMPRODUCT(-('Gastos Gerais'!$B$4:$B$1076=Analítico!$B55),-(Analítico!AG$1&gt;='Gastos Gerais'!$D$4:$D$1076),-(Analítico!AG$1&lt;='Gastos Gerais'!$E$4:$E$1076),-('Gastos Gerais'!$C$4:$C$1076))</f>
        <v>589.89</v>
      </c>
      <c r="AH55" s="147">
        <f>SUMPRODUCT(-('Gastos Gerais'!$B$4:$B$1076=Analítico!$B55),-(Analítico!AH$1&gt;='Gastos Gerais'!$D$4:$D$1076),-(Analítico!AH$1&lt;='Gastos Gerais'!$E$4:$E$1076),-('Gastos Gerais'!$C$4:$C$1076))</f>
        <v>589.89</v>
      </c>
      <c r="AI55" s="147">
        <f>SUMPRODUCT(-('Gastos Gerais'!$B$4:$B$1076=Analítico!$B55),-(Analítico!AI$1&gt;='Gastos Gerais'!$D$4:$D$1076),-(Analítico!AI$1&lt;='Gastos Gerais'!$E$4:$E$1076),-('Gastos Gerais'!$C$4:$C$1076))</f>
        <v>589.89</v>
      </c>
      <c r="AJ55" s="147">
        <f>SUMPRODUCT(-('Gastos Gerais'!$B$4:$B$1076=Analítico!$B55),-(Analítico!AJ$1&gt;='Gastos Gerais'!$D$4:$D$1076),-(Analítico!AJ$1&lt;='Gastos Gerais'!$E$4:$E$1076),-('Gastos Gerais'!$C$4:$C$1076))</f>
        <v>589.89</v>
      </c>
      <c r="AK55" s="147">
        <f>SUMPRODUCT(-('Gastos Gerais'!$B$4:$B$1076=Analítico!$B55),-(Analítico!AK$1&gt;='Gastos Gerais'!$D$4:$D$1076),-(Analítico!AK$1&lt;='Gastos Gerais'!$E$4:$E$1076),-('Gastos Gerais'!$C$4:$C$1076))</f>
        <v>589.89</v>
      </c>
      <c r="AL55" s="147">
        <f>SUMPRODUCT(-('Gastos Gerais'!$B$4:$B$1076=Analítico!$B55),-(Analítico!AL$1&gt;='Gastos Gerais'!$D$4:$D$1076),-(Analítico!AL$1&lt;='Gastos Gerais'!$E$4:$E$1076),-('Gastos Gerais'!$C$4:$C$1076))</f>
        <v>589.89</v>
      </c>
      <c r="AM55" s="147">
        <f>SUMPRODUCT(-('Gastos Gerais'!$B$4:$B$1076=Analítico!$B55),-(Analítico!AM$1&gt;='Gastos Gerais'!$D$4:$D$1076),-(Analítico!AM$1&lt;='Gastos Gerais'!$E$4:$E$1076),-('Gastos Gerais'!$C$4:$C$1076))</f>
        <v>625.28340000000003</v>
      </c>
      <c r="AN55" s="147">
        <f>SUMPRODUCT(-('Gastos Gerais'!$B$4:$B$1076=Analítico!$B55),-(Analítico!AN$1&gt;='Gastos Gerais'!$D$4:$D$1076),-(Analítico!AN$1&lt;='Gastos Gerais'!$E$4:$E$1076),-('Gastos Gerais'!$C$4:$C$1076))</f>
        <v>625.28340000000003</v>
      </c>
      <c r="AO55" s="147">
        <f>SUMPRODUCT(-('Gastos Gerais'!$B$4:$B$1076=Analítico!$B55),-(Analítico!AO$1&gt;='Gastos Gerais'!$D$4:$D$1076),-(Analítico!AO$1&lt;='Gastos Gerais'!$E$4:$E$1076),-('Gastos Gerais'!$C$4:$C$1076))</f>
        <v>625.28340000000003</v>
      </c>
      <c r="AP55" s="147">
        <f>SUMPRODUCT(-('Gastos Gerais'!$B$4:$B$1076=Analítico!$B55),-(Analítico!AP$1&gt;='Gastos Gerais'!$D$4:$D$1076),-(Analítico!AP$1&lt;='Gastos Gerais'!$E$4:$E$1076),-('Gastos Gerais'!$C$4:$C$1076))</f>
        <v>625.28340000000003</v>
      </c>
      <c r="AQ55" s="147">
        <f>SUMPRODUCT(-('Gastos Gerais'!$B$4:$B$1076=Analítico!$B55),-(Analítico!AQ$1&gt;='Gastos Gerais'!$D$4:$D$1076),-(Analítico!AQ$1&lt;='Gastos Gerais'!$E$4:$E$1076),-('Gastos Gerais'!$C$4:$C$1076))</f>
        <v>625.28340000000003</v>
      </c>
      <c r="AR55" s="147">
        <f>SUMPRODUCT(-('Gastos Gerais'!$B$4:$B$1076=Analítico!$B55),-(Analítico!AR$1&gt;='Gastos Gerais'!$D$4:$D$1076),-(Analítico!AR$1&lt;='Gastos Gerais'!$E$4:$E$1076),-('Gastos Gerais'!$C$4:$C$1076))</f>
        <v>625.28340000000003</v>
      </c>
      <c r="AS55" s="147">
        <f>SUMPRODUCT(-('Gastos Gerais'!$B$4:$B$1076=Analítico!$B55),-(Analítico!AS$1&gt;='Gastos Gerais'!$D$4:$D$1076),-(Analítico!AS$1&lt;='Gastos Gerais'!$E$4:$E$1076),-('Gastos Gerais'!$C$4:$C$1076))</f>
        <v>625.28340000000003</v>
      </c>
      <c r="AT55" s="147">
        <f>SUMPRODUCT(-('Gastos Gerais'!$B$4:$B$1076=Analítico!$B55),-(Analítico!AT$1&gt;='Gastos Gerais'!$D$4:$D$1076),-(Analítico!AT$1&lt;='Gastos Gerais'!$E$4:$E$1076),-('Gastos Gerais'!$C$4:$C$1076))</f>
        <v>625.28340000000003</v>
      </c>
      <c r="AU55" s="147">
        <f>SUMPRODUCT(-('Gastos Gerais'!$B$4:$B$1076=Analítico!$B55),-(Analítico!AU$1&gt;='Gastos Gerais'!$D$4:$D$1076),-(Analítico!AU$1&lt;='Gastos Gerais'!$E$4:$E$1076),-('Gastos Gerais'!$C$4:$C$1076))</f>
        <v>625.28340000000003</v>
      </c>
      <c r="AV55" s="147">
        <f>SUMPRODUCT(-('Gastos Gerais'!$B$4:$B$1076=Analítico!$B55),-(Analítico!AV$1&gt;='Gastos Gerais'!$D$4:$D$1076),-(Analítico!AV$1&lt;='Gastos Gerais'!$E$4:$E$1076),-('Gastos Gerais'!$C$4:$C$1076))</f>
        <v>625.28340000000003</v>
      </c>
      <c r="AW55" s="147">
        <f>SUMPRODUCT(-('Gastos Gerais'!$B$4:$B$1076=Analítico!$B55),-(Analítico!AW$1&gt;='Gastos Gerais'!$D$4:$D$1076),-(Analítico!AW$1&lt;='Gastos Gerais'!$E$4:$E$1076),-('Gastos Gerais'!$C$4:$C$1076))</f>
        <v>625.28340000000003</v>
      </c>
      <c r="AX55" s="147">
        <f>SUMPRODUCT(-('Gastos Gerais'!$B$4:$B$1076=Analítico!$B55),-(Analítico!AX$1&gt;='Gastos Gerais'!$D$4:$D$1076),-(Analítico!AX$1&lt;='Gastos Gerais'!$E$4:$E$1076),-('Gastos Gerais'!$C$4:$C$1076))</f>
        <v>625.28340000000003</v>
      </c>
      <c r="AY55" s="147">
        <f>SUMPRODUCT(-('Gastos Gerais'!$B$4:$B$1076=Analítico!$B55),-(Analítico!AY$1&gt;='Gastos Gerais'!$D$4:$D$1076),-(Analítico!AY$1&lt;='Gastos Gerais'!$E$4:$E$1076),-('Gastos Gerais'!$C$4:$C$1076))</f>
        <v>0</v>
      </c>
      <c r="AZ55" s="147">
        <f>SUMPRODUCT(-('Gastos Gerais'!$B$4:$B$1076=Analítico!$B55),-(Analítico!AZ$1&gt;='Gastos Gerais'!$D$4:$D$1076),-(Analítico!AZ$1&lt;='Gastos Gerais'!$E$4:$E$1076),-('Gastos Gerais'!$C$4:$C$1076))</f>
        <v>0</v>
      </c>
      <c r="BA55" s="147">
        <f>SUMPRODUCT(-('Gastos Gerais'!$B$4:$B$1076=Analítico!$B55),-(Analítico!BA$1&gt;='Gastos Gerais'!$D$4:$D$1076),-(Analítico!BA$1&lt;='Gastos Gerais'!$E$4:$E$1076),-('Gastos Gerais'!$C$4:$C$1076))</f>
        <v>0</v>
      </c>
      <c r="BB55" s="147">
        <f>SUMPRODUCT(-('Gastos Gerais'!$B$4:$B$1076=Analítico!$B55),-(Analítico!BB$1&gt;='Gastos Gerais'!$D$4:$D$1076),-(Analítico!BB$1&lt;='Gastos Gerais'!$E$4:$E$1076),-('Gastos Gerais'!$C$4:$C$1076))</f>
        <v>0</v>
      </c>
      <c r="BC55" s="147">
        <f>SUMPRODUCT(-('Gastos Gerais'!$B$4:$B$1076=Analítico!$B55),-(Analítico!BC$1&gt;='Gastos Gerais'!$D$4:$D$1076),-(Analítico!BC$1&lt;='Gastos Gerais'!$E$4:$E$1076),-('Gastos Gerais'!$C$4:$C$1076))</f>
        <v>0</v>
      </c>
      <c r="BD55" s="147">
        <f>SUMPRODUCT(-('Gastos Gerais'!$B$4:$B$1076=Analítico!$B55),-(Analítico!BD$1&gt;='Gastos Gerais'!$D$4:$D$1076),-(Analítico!BD$1&lt;='Gastos Gerais'!$E$4:$E$1076),-('Gastos Gerais'!$C$4:$C$1076))</f>
        <v>0</v>
      </c>
      <c r="BE55" s="147">
        <f>SUMPRODUCT(-('Gastos Gerais'!$B$4:$B$1076=Analítico!$B55),-(Analítico!BE$1&gt;='Gastos Gerais'!$D$4:$D$1076),-(Analítico!BE$1&lt;='Gastos Gerais'!$E$4:$E$1076),-('Gastos Gerais'!$C$4:$C$1076))</f>
        <v>0</v>
      </c>
      <c r="BF55" s="147">
        <f>SUMPRODUCT(-('Gastos Gerais'!$B$4:$B$1076=Analítico!$B55),-(Analítico!BF$1&gt;='Gastos Gerais'!$D$4:$D$1076),-(Analítico!BF$1&lt;='Gastos Gerais'!$E$4:$E$1076),-('Gastos Gerais'!$C$4:$C$1076))</f>
        <v>0</v>
      </c>
      <c r="BG55" s="147">
        <f>SUMPRODUCT(-('Gastos Gerais'!$B$4:$B$1076=Analítico!$B55),-(Analítico!BG$1&gt;='Gastos Gerais'!$D$4:$D$1076),-(Analítico!BG$1&lt;='Gastos Gerais'!$E$4:$E$1076),-('Gastos Gerais'!$C$4:$C$1076))</f>
        <v>0</v>
      </c>
      <c r="BH55" s="147">
        <f>SUMPRODUCT(-('Gastos Gerais'!$B$4:$B$1076=Analítico!$B55),-(Analítico!BH$1&gt;='Gastos Gerais'!$D$4:$D$1076),-(Analítico!BH$1&lt;='Gastos Gerais'!$E$4:$E$1076),-('Gastos Gerais'!$C$4:$C$1076))</f>
        <v>0</v>
      </c>
      <c r="BI55" s="147">
        <f>SUMPRODUCT(-('Gastos Gerais'!$B$4:$B$1076=Analítico!$B55),-(Analítico!BI$1&gt;='Gastos Gerais'!$D$4:$D$1076),-(Analítico!BI$1&lt;='Gastos Gerais'!$E$4:$E$1076),-('Gastos Gerais'!$C$4:$C$1076))</f>
        <v>0</v>
      </c>
      <c r="BJ55" s="147">
        <f>SUMPRODUCT(-('Gastos Gerais'!$B$4:$B$1076=Analítico!$B55),-(Analítico!BJ$1&gt;='Gastos Gerais'!$D$4:$D$1076),-(Analítico!BJ$1&lt;='Gastos Gerais'!$E$4:$E$1076),-('Gastos Gerais'!$C$4:$C$1076))</f>
        <v>0</v>
      </c>
      <c r="BK55" s="143">
        <f t="shared" si="90"/>
        <v>27560.080799999996</v>
      </c>
      <c r="BL55" s="152">
        <f t="shared" ca="1" si="91"/>
        <v>1.3123848000303002E-3</v>
      </c>
      <c r="BV55" s="3"/>
      <c r="BW55" s="3"/>
    </row>
    <row r="56" spans="1:85" s="98" customFormat="1" ht="23.25" customHeight="1">
      <c r="A56" s="207" t="s">
        <v>248</v>
      </c>
      <c r="B56" s="208" t="s">
        <v>249</v>
      </c>
      <c r="C56" s="147">
        <f>SUMPRODUCT(-('Gastos Gerais'!$B$4:$B$1076=Analítico!$B56),-(Analítico!C$1&gt;='Gastos Gerais'!$D$4:$D$1076),-(Analítico!C$1&lt;='Gastos Gerais'!$E$4:$E$1076),-('Gastos Gerais'!$C$4:$C$1076))</f>
        <v>263.54000000000002</v>
      </c>
      <c r="D56" s="147">
        <f>SUMPRODUCT(-('Gastos Gerais'!$B$4:$B$1076=Analítico!$B56),-(Analítico!D$1&gt;='Gastos Gerais'!$D$4:$D$1076),-(Analítico!D$1&lt;='Gastos Gerais'!$E$4:$E$1076),-('Gastos Gerais'!$C$4:$C$1076))</f>
        <v>263.54000000000002</v>
      </c>
      <c r="E56" s="147">
        <f>SUMPRODUCT(-('Gastos Gerais'!$B$4:$B$1076=Analítico!$B56),-(Analítico!E$1&gt;='Gastos Gerais'!$D$4:$D$1076),-(Analítico!E$1&lt;='Gastos Gerais'!$E$4:$E$1076),-('Gastos Gerais'!$C$4:$C$1076))</f>
        <v>263.54000000000002</v>
      </c>
      <c r="F56" s="147">
        <f>SUMPRODUCT(-('Gastos Gerais'!$B$4:$B$1076=Analítico!$B56),-(Analítico!F$1&gt;='Gastos Gerais'!$D$4:$D$1076),-(Analítico!F$1&lt;='Gastos Gerais'!$E$4:$E$1076),-('Gastos Gerais'!$C$4:$C$1076))</f>
        <v>263.54000000000002</v>
      </c>
      <c r="G56" s="147">
        <f>SUMPRODUCT(-('Gastos Gerais'!$B$4:$B$1076=Analítico!$B56),-(Analítico!G$1&gt;='Gastos Gerais'!$D$4:$D$1076),-(Analítico!G$1&lt;='Gastos Gerais'!$E$4:$E$1076),-('Gastos Gerais'!$C$4:$C$1076))</f>
        <v>263.54000000000002</v>
      </c>
      <c r="H56" s="147">
        <f>SUMPRODUCT(-('Gastos Gerais'!$B$4:$B$1076=Analítico!$B56),-(Analítico!H$1&gt;='Gastos Gerais'!$D$4:$D$1076),-(Analítico!H$1&lt;='Gastos Gerais'!$E$4:$E$1076),-('Gastos Gerais'!$C$4:$C$1076))</f>
        <v>263.54000000000002</v>
      </c>
      <c r="I56" s="147">
        <f>SUMPRODUCT(-('Gastos Gerais'!$B$4:$B$1076=Analítico!$B56),-(Analítico!I$1&gt;='Gastos Gerais'!$D$4:$D$1076),-(Analítico!I$1&lt;='Gastos Gerais'!$E$4:$E$1076),-('Gastos Gerais'!$C$4:$C$1076))</f>
        <v>263.54000000000002</v>
      </c>
      <c r="J56" s="147">
        <f>SUMPRODUCT(-('Gastos Gerais'!$B$4:$B$1076=Analítico!$B56),-(Analítico!J$1&gt;='Gastos Gerais'!$D$4:$D$1076),-(Analítico!J$1&lt;='Gastos Gerais'!$E$4:$E$1076),-('Gastos Gerais'!$C$4:$C$1076))</f>
        <v>263.54000000000002</v>
      </c>
      <c r="K56" s="147">
        <f>SUMPRODUCT(-('Gastos Gerais'!$B$4:$B$1076=Analítico!$B56),-(Analítico!K$1&gt;='Gastos Gerais'!$D$4:$D$1076),-(Analítico!K$1&lt;='Gastos Gerais'!$E$4:$E$1076),-('Gastos Gerais'!$C$4:$C$1076))</f>
        <v>263.54000000000002</v>
      </c>
      <c r="L56" s="147">
        <f>SUMPRODUCT(-('Gastos Gerais'!$B$4:$B$1076=Analítico!$B56),-(Analítico!L$1&gt;='Gastos Gerais'!$D$4:$D$1076),-(Analítico!L$1&lt;='Gastos Gerais'!$E$4:$E$1076),-('Gastos Gerais'!$C$4:$C$1076))</f>
        <v>263.54000000000002</v>
      </c>
      <c r="M56" s="147">
        <f>SUMPRODUCT(-('Gastos Gerais'!$B$4:$B$1076=Analítico!$B56),-(Analítico!M$1&gt;='Gastos Gerais'!$D$4:$D$1076),-(Analítico!M$1&lt;='Gastos Gerais'!$E$4:$E$1076),-('Gastos Gerais'!$C$4:$C$1076))</f>
        <v>263.54000000000002</v>
      </c>
      <c r="N56" s="147">
        <f>SUMPRODUCT(-('Gastos Gerais'!$B$4:$B$1076=Analítico!$B56),-(Analítico!N$1&gt;='Gastos Gerais'!$D$4:$D$1076),-(Analítico!N$1&lt;='Gastos Gerais'!$E$4:$E$1076),-('Gastos Gerais'!$C$4:$C$1076))</f>
        <v>263.54000000000002</v>
      </c>
      <c r="O56" s="147">
        <f>SUMPRODUCT(-('Gastos Gerais'!$B$4:$B$1076=Analítico!$B56),-(Analítico!O$1&gt;='Gastos Gerais'!$D$4:$D$1076),-(Analítico!O$1&lt;='Gastos Gerais'!$E$4:$E$1076),-('Gastos Gerais'!$C$4:$C$1076))</f>
        <v>289.89400000000006</v>
      </c>
      <c r="P56" s="147">
        <f>SUMPRODUCT(-('Gastos Gerais'!$B$4:$B$1076=Analítico!$B56),-(Analítico!P$1&gt;='Gastos Gerais'!$D$4:$D$1076),-(Analítico!P$1&lt;='Gastos Gerais'!$E$4:$E$1076),-('Gastos Gerais'!$C$4:$C$1076))</f>
        <v>289.89400000000006</v>
      </c>
      <c r="Q56" s="147">
        <f>SUMPRODUCT(-('Gastos Gerais'!$B$4:$B$1076=Analítico!$B56),-(Analítico!Q$1&gt;='Gastos Gerais'!$D$4:$D$1076),-(Analítico!Q$1&lt;='Gastos Gerais'!$E$4:$E$1076),-('Gastos Gerais'!$C$4:$C$1076))</f>
        <v>289.89400000000006</v>
      </c>
      <c r="R56" s="147">
        <f>SUMPRODUCT(-('Gastos Gerais'!$B$4:$B$1076=Analítico!$B56),-(Analítico!R$1&gt;='Gastos Gerais'!$D$4:$D$1076),-(Analítico!R$1&lt;='Gastos Gerais'!$E$4:$E$1076),-('Gastos Gerais'!$C$4:$C$1076))</f>
        <v>289.89400000000006</v>
      </c>
      <c r="S56" s="147">
        <f>SUMPRODUCT(-('Gastos Gerais'!$B$4:$B$1076=Analítico!$B56),-(Analítico!S$1&gt;='Gastos Gerais'!$D$4:$D$1076),-(Analítico!S$1&lt;='Gastos Gerais'!$E$4:$E$1076),-('Gastos Gerais'!$C$4:$C$1076))</f>
        <v>289.89400000000006</v>
      </c>
      <c r="T56" s="147">
        <f>SUMPRODUCT(-('Gastos Gerais'!$B$4:$B$1076=Analítico!$B56),-(Analítico!T$1&gt;='Gastos Gerais'!$D$4:$D$1076),-(Analítico!T$1&lt;='Gastos Gerais'!$E$4:$E$1076),-('Gastos Gerais'!$C$4:$C$1076))</f>
        <v>289.89400000000006</v>
      </c>
      <c r="U56" s="147">
        <f>SUMPRODUCT(-('Gastos Gerais'!$B$4:$B$1076=Analítico!$B56),-(Analítico!U$1&gt;='Gastos Gerais'!$D$4:$D$1076),-(Analítico!U$1&lt;='Gastos Gerais'!$E$4:$E$1076),-('Gastos Gerais'!$C$4:$C$1076))</f>
        <v>289.89400000000006</v>
      </c>
      <c r="V56" s="147">
        <f>SUMPRODUCT(-('Gastos Gerais'!$B$4:$B$1076=Analítico!$B56),-(Analítico!V$1&gt;='Gastos Gerais'!$D$4:$D$1076),-(Analítico!V$1&lt;='Gastos Gerais'!$E$4:$E$1076),-('Gastos Gerais'!$C$4:$C$1076))</f>
        <v>289.89400000000006</v>
      </c>
      <c r="W56" s="147">
        <f>SUMPRODUCT(-('Gastos Gerais'!$B$4:$B$1076=Analítico!$B56),-(Analítico!W$1&gt;='Gastos Gerais'!$D$4:$D$1076),-(Analítico!W$1&lt;='Gastos Gerais'!$E$4:$E$1076),-('Gastos Gerais'!$C$4:$C$1076))</f>
        <v>289.89400000000006</v>
      </c>
      <c r="X56" s="147">
        <f>SUMPRODUCT(-('Gastos Gerais'!$B$4:$B$1076=Analítico!$B56),-(Analítico!X$1&gt;='Gastos Gerais'!$D$4:$D$1076),-(Analítico!X$1&lt;='Gastos Gerais'!$E$4:$E$1076),-('Gastos Gerais'!$C$4:$C$1076))</f>
        <v>289.89400000000006</v>
      </c>
      <c r="Y56" s="147">
        <f>SUMPRODUCT(-('Gastos Gerais'!$B$4:$B$1076=Analítico!$B56),-(Analítico!Y$1&gt;='Gastos Gerais'!$D$4:$D$1076),-(Analítico!Y$1&lt;='Gastos Gerais'!$E$4:$E$1076),-('Gastos Gerais'!$C$4:$C$1076))</f>
        <v>289.89400000000006</v>
      </c>
      <c r="Z56" s="147">
        <f>SUMPRODUCT(-('Gastos Gerais'!$B$4:$B$1076=Analítico!$B56),-(Analítico!Z$1&gt;='Gastos Gerais'!$D$4:$D$1076),-(Analítico!Z$1&lt;='Gastos Gerais'!$E$4:$E$1076),-('Gastos Gerais'!$C$4:$C$1076))</f>
        <v>289.89400000000006</v>
      </c>
      <c r="AA56" s="147">
        <f>SUMPRODUCT(-('Gastos Gerais'!$B$4:$B$1076=Analítico!$B56),-(Analítico!AA$1&gt;='Gastos Gerais'!$D$4:$D$1076),-(Analítico!AA$1&lt;='Gastos Gerais'!$E$4:$E$1076),-('Gastos Gerais'!$C$4:$C$1076))</f>
        <v>318.88340000000011</v>
      </c>
      <c r="AB56" s="147">
        <f>SUMPRODUCT(-('Gastos Gerais'!$B$4:$B$1076=Analítico!$B56),-(Analítico!AB$1&gt;='Gastos Gerais'!$D$4:$D$1076),-(Analítico!AB$1&lt;='Gastos Gerais'!$E$4:$E$1076),-('Gastos Gerais'!$C$4:$C$1076))</f>
        <v>318.88340000000011</v>
      </c>
      <c r="AC56" s="147">
        <f>SUMPRODUCT(-('Gastos Gerais'!$B$4:$B$1076=Analítico!$B56),-(Analítico!AC$1&gt;='Gastos Gerais'!$D$4:$D$1076),-(Analítico!AC$1&lt;='Gastos Gerais'!$E$4:$E$1076),-('Gastos Gerais'!$C$4:$C$1076))</f>
        <v>318.88340000000011</v>
      </c>
      <c r="AD56" s="147">
        <f>SUMPRODUCT(-('Gastos Gerais'!$B$4:$B$1076=Analítico!$B56),-(Analítico!AD$1&gt;='Gastos Gerais'!$D$4:$D$1076),-(Analítico!AD$1&lt;='Gastos Gerais'!$E$4:$E$1076),-('Gastos Gerais'!$C$4:$C$1076))</f>
        <v>318.88340000000011</v>
      </c>
      <c r="AE56" s="147">
        <f>SUMPRODUCT(-('Gastos Gerais'!$B$4:$B$1076=Analítico!$B56),-(Analítico!AE$1&gt;='Gastos Gerais'!$D$4:$D$1076),-(Analítico!AE$1&lt;='Gastos Gerais'!$E$4:$E$1076),-('Gastos Gerais'!$C$4:$C$1076))</f>
        <v>318.88340000000011</v>
      </c>
      <c r="AF56" s="147">
        <f>SUMPRODUCT(-('Gastos Gerais'!$B$4:$B$1076=Analítico!$B56),-(Analítico!AF$1&gt;='Gastos Gerais'!$D$4:$D$1076),-(Analítico!AF$1&lt;='Gastos Gerais'!$E$4:$E$1076),-('Gastos Gerais'!$C$4:$C$1076))</f>
        <v>318.88340000000011</v>
      </c>
      <c r="AG56" s="147">
        <f>SUMPRODUCT(-('Gastos Gerais'!$B$4:$B$1076=Analítico!$B56),-(Analítico!AG$1&gt;='Gastos Gerais'!$D$4:$D$1076),-(Analítico!AG$1&lt;='Gastos Gerais'!$E$4:$E$1076),-('Gastos Gerais'!$C$4:$C$1076))</f>
        <v>318.88340000000011</v>
      </c>
      <c r="AH56" s="147">
        <f>SUMPRODUCT(-('Gastos Gerais'!$B$4:$B$1076=Analítico!$B56),-(Analítico!AH$1&gt;='Gastos Gerais'!$D$4:$D$1076),-(Analítico!AH$1&lt;='Gastos Gerais'!$E$4:$E$1076),-('Gastos Gerais'!$C$4:$C$1076))</f>
        <v>318.88340000000011</v>
      </c>
      <c r="AI56" s="147">
        <f>SUMPRODUCT(-('Gastos Gerais'!$B$4:$B$1076=Analítico!$B56),-(Analítico!AI$1&gt;='Gastos Gerais'!$D$4:$D$1076),-(Analítico!AI$1&lt;='Gastos Gerais'!$E$4:$E$1076),-('Gastos Gerais'!$C$4:$C$1076))</f>
        <v>318.88340000000011</v>
      </c>
      <c r="AJ56" s="147">
        <f>SUMPRODUCT(-('Gastos Gerais'!$B$4:$B$1076=Analítico!$B56),-(Analítico!AJ$1&gt;='Gastos Gerais'!$D$4:$D$1076),-(Analítico!AJ$1&lt;='Gastos Gerais'!$E$4:$E$1076),-('Gastos Gerais'!$C$4:$C$1076))</f>
        <v>318.88340000000011</v>
      </c>
      <c r="AK56" s="147">
        <f>SUMPRODUCT(-('Gastos Gerais'!$B$4:$B$1076=Analítico!$B56),-(Analítico!AK$1&gt;='Gastos Gerais'!$D$4:$D$1076),-(Analítico!AK$1&lt;='Gastos Gerais'!$E$4:$E$1076),-('Gastos Gerais'!$C$4:$C$1076))</f>
        <v>318.88340000000011</v>
      </c>
      <c r="AL56" s="147">
        <f>SUMPRODUCT(-('Gastos Gerais'!$B$4:$B$1076=Analítico!$B56),-(Analítico!AL$1&gt;='Gastos Gerais'!$D$4:$D$1076),-(Analítico!AL$1&lt;='Gastos Gerais'!$E$4:$E$1076),-('Gastos Gerais'!$C$4:$C$1076))</f>
        <v>318.88340000000011</v>
      </c>
      <c r="AM56" s="147">
        <f>SUMPRODUCT(-('Gastos Gerais'!$B$4:$B$1076=Analítico!$B56),-(Analítico!AM$1&gt;='Gastos Gerais'!$D$4:$D$1076),-(Analítico!AM$1&lt;='Gastos Gerais'!$E$4:$E$1076),-('Gastos Gerais'!$C$4:$C$1076))</f>
        <v>350.77174000000014</v>
      </c>
      <c r="AN56" s="147">
        <f>SUMPRODUCT(-('Gastos Gerais'!$B$4:$B$1076=Analítico!$B56),-(Analítico!AN$1&gt;='Gastos Gerais'!$D$4:$D$1076),-(Analítico!AN$1&lt;='Gastos Gerais'!$E$4:$E$1076),-('Gastos Gerais'!$C$4:$C$1076))</f>
        <v>350.77174000000014</v>
      </c>
      <c r="AO56" s="147">
        <f>SUMPRODUCT(-('Gastos Gerais'!$B$4:$B$1076=Analítico!$B56),-(Analítico!AO$1&gt;='Gastos Gerais'!$D$4:$D$1076),-(Analítico!AO$1&lt;='Gastos Gerais'!$E$4:$E$1076),-('Gastos Gerais'!$C$4:$C$1076))</f>
        <v>350.77174000000014</v>
      </c>
      <c r="AP56" s="147">
        <f>SUMPRODUCT(-('Gastos Gerais'!$B$4:$B$1076=Analítico!$B56),-(Analítico!AP$1&gt;='Gastos Gerais'!$D$4:$D$1076),-(Analítico!AP$1&lt;='Gastos Gerais'!$E$4:$E$1076),-('Gastos Gerais'!$C$4:$C$1076))</f>
        <v>350.77174000000014</v>
      </c>
      <c r="AQ56" s="147">
        <f>SUMPRODUCT(-('Gastos Gerais'!$B$4:$B$1076=Analítico!$B56),-(Analítico!AQ$1&gt;='Gastos Gerais'!$D$4:$D$1076),-(Analítico!AQ$1&lt;='Gastos Gerais'!$E$4:$E$1076),-('Gastos Gerais'!$C$4:$C$1076))</f>
        <v>350.77174000000014</v>
      </c>
      <c r="AR56" s="147">
        <f>SUMPRODUCT(-('Gastos Gerais'!$B$4:$B$1076=Analítico!$B56),-(Analítico!AR$1&gt;='Gastos Gerais'!$D$4:$D$1076),-(Analítico!AR$1&lt;='Gastos Gerais'!$E$4:$E$1076),-('Gastos Gerais'!$C$4:$C$1076))</f>
        <v>350.77174000000014</v>
      </c>
      <c r="AS56" s="147">
        <f>SUMPRODUCT(-('Gastos Gerais'!$B$4:$B$1076=Analítico!$B56),-(Analítico!AS$1&gt;='Gastos Gerais'!$D$4:$D$1076),-(Analítico!AS$1&lt;='Gastos Gerais'!$E$4:$E$1076),-('Gastos Gerais'!$C$4:$C$1076))</f>
        <v>350.77174000000014</v>
      </c>
      <c r="AT56" s="147">
        <f>SUMPRODUCT(-('Gastos Gerais'!$B$4:$B$1076=Analítico!$B56),-(Analítico!AT$1&gt;='Gastos Gerais'!$D$4:$D$1076),-(Analítico!AT$1&lt;='Gastos Gerais'!$E$4:$E$1076),-('Gastos Gerais'!$C$4:$C$1076))</f>
        <v>350.77174000000014</v>
      </c>
      <c r="AU56" s="147">
        <f>SUMPRODUCT(-('Gastos Gerais'!$B$4:$B$1076=Analítico!$B56),-(Analítico!AU$1&gt;='Gastos Gerais'!$D$4:$D$1076),-(Analítico!AU$1&lt;='Gastos Gerais'!$E$4:$E$1076),-('Gastos Gerais'!$C$4:$C$1076))</f>
        <v>350.77174000000014</v>
      </c>
      <c r="AV56" s="147">
        <f>SUMPRODUCT(-('Gastos Gerais'!$B$4:$B$1076=Analítico!$B56),-(Analítico!AV$1&gt;='Gastos Gerais'!$D$4:$D$1076),-(Analítico!AV$1&lt;='Gastos Gerais'!$E$4:$E$1076),-('Gastos Gerais'!$C$4:$C$1076))</f>
        <v>350.77174000000014</v>
      </c>
      <c r="AW56" s="147">
        <f>SUMPRODUCT(-('Gastos Gerais'!$B$4:$B$1076=Analítico!$B56),-(Analítico!AW$1&gt;='Gastos Gerais'!$D$4:$D$1076),-(Analítico!AW$1&lt;='Gastos Gerais'!$E$4:$E$1076),-('Gastos Gerais'!$C$4:$C$1076))</f>
        <v>350.77174000000014</v>
      </c>
      <c r="AX56" s="147">
        <f>SUMPRODUCT(-('Gastos Gerais'!$B$4:$B$1076=Analítico!$B56),-(Analítico!AX$1&gt;='Gastos Gerais'!$D$4:$D$1076),-(Analítico!AX$1&lt;='Gastos Gerais'!$E$4:$E$1076),-('Gastos Gerais'!$C$4:$C$1076))</f>
        <v>350.77174000000014</v>
      </c>
      <c r="AY56" s="147">
        <f>SUMPRODUCT(-('Gastos Gerais'!$B$4:$B$1076=Analítico!$B56),-(Analítico!AY$1&gt;='Gastos Gerais'!$D$4:$D$1076),-(Analítico!AY$1&lt;='Gastos Gerais'!$E$4:$E$1076),-('Gastos Gerais'!$C$4:$C$1076))</f>
        <v>0</v>
      </c>
      <c r="AZ56" s="147">
        <f>SUMPRODUCT(-('Gastos Gerais'!$B$4:$B$1076=Analítico!$B56),-(Analítico!AZ$1&gt;='Gastos Gerais'!$D$4:$D$1076),-(Analítico!AZ$1&lt;='Gastos Gerais'!$E$4:$E$1076),-('Gastos Gerais'!$C$4:$C$1076))</f>
        <v>0</v>
      </c>
      <c r="BA56" s="147">
        <f>SUMPRODUCT(-('Gastos Gerais'!$B$4:$B$1076=Analítico!$B56),-(Analítico!BA$1&gt;='Gastos Gerais'!$D$4:$D$1076),-(Analítico!BA$1&lt;='Gastos Gerais'!$E$4:$E$1076),-('Gastos Gerais'!$C$4:$C$1076))</f>
        <v>0</v>
      </c>
      <c r="BB56" s="147">
        <f>SUMPRODUCT(-('Gastos Gerais'!$B$4:$B$1076=Analítico!$B56),-(Analítico!BB$1&gt;='Gastos Gerais'!$D$4:$D$1076),-(Analítico!BB$1&lt;='Gastos Gerais'!$E$4:$E$1076),-('Gastos Gerais'!$C$4:$C$1076))</f>
        <v>0</v>
      </c>
      <c r="BC56" s="147">
        <f>SUMPRODUCT(-('Gastos Gerais'!$B$4:$B$1076=Analítico!$B56),-(Analítico!BC$1&gt;='Gastos Gerais'!$D$4:$D$1076),-(Analítico!BC$1&lt;='Gastos Gerais'!$E$4:$E$1076),-('Gastos Gerais'!$C$4:$C$1076))</f>
        <v>0</v>
      </c>
      <c r="BD56" s="147">
        <f>SUMPRODUCT(-('Gastos Gerais'!$B$4:$B$1076=Analítico!$B56),-(Analítico!BD$1&gt;='Gastos Gerais'!$D$4:$D$1076),-(Analítico!BD$1&lt;='Gastos Gerais'!$E$4:$E$1076),-('Gastos Gerais'!$C$4:$C$1076))</f>
        <v>0</v>
      </c>
      <c r="BE56" s="147">
        <f>SUMPRODUCT(-('Gastos Gerais'!$B$4:$B$1076=Analítico!$B56),-(Analítico!BE$1&gt;='Gastos Gerais'!$D$4:$D$1076),-(Analítico!BE$1&lt;='Gastos Gerais'!$E$4:$E$1076),-('Gastos Gerais'!$C$4:$C$1076))</f>
        <v>0</v>
      </c>
      <c r="BF56" s="147">
        <f>SUMPRODUCT(-('Gastos Gerais'!$B$4:$B$1076=Analítico!$B56),-(Analítico!BF$1&gt;='Gastos Gerais'!$D$4:$D$1076),-(Analítico!BF$1&lt;='Gastos Gerais'!$E$4:$E$1076),-('Gastos Gerais'!$C$4:$C$1076))</f>
        <v>0</v>
      </c>
      <c r="BG56" s="147">
        <f>SUMPRODUCT(-('Gastos Gerais'!$B$4:$B$1076=Analítico!$B56),-(Analítico!BG$1&gt;='Gastos Gerais'!$D$4:$D$1076),-(Analítico!BG$1&lt;='Gastos Gerais'!$E$4:$E$1076),-('Gastos Gerais'!$C$4:$C$1076))</f>
        <v>0</v>
      </c>
      <c r="BH56" s="147">
        <f>SUMPRODUCT(-('Gastos Gerais'!$B$4:$B$1076=Analítico!$B56),-(Analítico!BH$1&gt;='Gastos Gerais'!$D$4:$D$1076),-(Analítico!BH$1&lt;='Gastos Gerais'!$E$4:$E$1076),-('Gastos Gerais'!$C$4:$C$1076))</f>
        <v>0</v>
      </c>
      <c r="BI56" s="147">
        <f>SUMPRODUCT(-('Gastos Gerais'!$B$4:$B$1076=Analítico!$B56),-(Analítico!BI$1&gt;='Gastos Gerais'!$D$4:$D$1076),-(Analítico!BI$1&lt;='Gastos Gerais'!$E$4:$E$1076),-('Gastos Gerais'!$C$4:$C$1076))</f>
        <v>0</v>
      </c>
      <c r="BJ56" s="147">
        <f>SUMPRODUCT(-('Gastos Gerais'!$B$4:$B$1076=Analítico!$B56),-(Analítico!BJ$1&gt;='Gastos Gerais'!$D$4:$D$1076),-(Analítico!BJ$1&lt;='Gastos Gerais'!$E$4:$E$1076),-('Gastos Gerais'!$C$4:$C$1076))</f>
        <v>0</v>
      </c>
      <c r="BK56" s="143">
        <f t="shared" si="90"/>
        <v>14677.069680000008</v>
      </c>
      <c r="BL56" s="152">
        <f t="shared" ca="1" si="91"/>
        <v>6.9890808001613687E-4</v>
      </c>
      <c r="BV56" s="3"/>
      <c r="BW56" s="3"/>
    </row>
    <row r="57" spans="1:85" s="98" customFormat="1" ht="23.25" customHeight="1">
      <c r="A57" s="207" t="s">
        <v>250</v>
      </c>
      <c r="B57" s="208" t="s">
        <v>251</v>
      </c>
      <c r="C57" s="147">
        <f>SUMPRODUCT(-('Gastos Gerais'!$B$4:$B$1076=Analítico!$B57),-(Analítico!C$1&gt;='Gastos Gerais'!$D$4:$D$1076),-(Analítico!C$1&lt;='Gastos Gerais'!$E$4:$E$1076),-('Gastos Gerais'!$C$4:$C$1076))</f>
        <v>0</v>
      </c>
      <c r="D57" s="147">
        <f>SUMPRODUCT(-('Gastos Gerais'!$B$4:$B$1076=Analítico!$B57),-(Analítico!D$1&gt;='Gastos Gerais'!$D$4:$D$1076),-(Analítico!D$1&lt;='Gastos Gerais'!$E$4:$E$1076),-('Gastos Gerais'!$C$4:$C$1076))</f>
        <v>0</v>
      </c>
      <c r="E57" s="147">
        <f>SUMPRODUCT(-('Gastos Gerais'!$B$4:$B$1076=Analítico!$B57),-(Analítico!E$1&gt;='Gastos Gerais'!$D$4:$D$1076),-(Analítico!E$1&lt;='Gastos Gerais'!$E$4:$E$1076),-('Gastos Gerais'!$C$4:$C$1076))</f>
        <v>0</v>
      </c>
      <c r="F57" s="147">
        <f>SUMPRODUCT(-('Gastos Gerais'!$B$4:$B$1076=Analítico!$B57),-(Analítico!F$1&gt;='Gastos Gerais'!$D$4:$D$1076),-(Analítico!F$1&lt;='Gastos Gerais'!$E$4:$E$1076),-('Gastos Gerais'!$C$4:$C$1076))</f>
        <v>0</v>
      </c>
      <c r="G57" s="147">
        <f>SUMPRODUCT(-('Gastos Gerais'!$B$4:$B$1076=Analítico!$B57),-(Analítico!G$1&gt;='Gastos Gerais'!$D$4:$D$1076),-(Analítico!G$1&lt;='Gastos Gerais'!$E$4:$E$1076),-('Gastos Gerais'!$C$4:$C$1076))</f>
        <v>0</v>
      </c>
      <c r="H57" s="147">
        <f>SUMPRODUCT(-('Gastos Gerais'!$B$4:$B$1076=Analítico!$B57),-(Analítico!H$1&gt;='Gastos Gerais'!$D$4:$D$1076),-(Analítico!H$1&lt;='Gastos Gerais'!$E$4:$E$1076),-('Gastos Gerais'!$C$4:$C$1076))</f>
        <v>0</v>
      </c>
      <c r="I57" s="147">
        <f>SUMPRODUCT(-('Gastos Gerais'!$B$4:$B$1076=Analítico!$B57),-(Analítico!I$1&gt;='Gastos Gerais'!$D$4:$D$1076),-(Analítico!I$1&lt;='Gastos Gerais'!$E$4:$E$1076),-('Gastos Gerais'!$C$4:$C$1076))</f>
        <v>0</v>
      </c>
      <c r="J57" s="147">
        <f>SUMPRODUCT(-('Gastos Gerais'!$B$4:$B$1076=Analítico!$B57),-(Analítico!J$1&gt;='Gastos Gerais'!$D$4:$D$1076),-(Analítico!J$1&lt;='Gastos Gerais'!$E$4:$E$1076),-('Gastos Gerais'!$C$4:$C$1076))</f>
        <v>0</v>
      </c>
      <c r="K57" s="147">
        <f>SUMPRODUCT(-('Gastos Gerais'!$B$4:$B$1076=Analítico!$B57),-(Analítico!K$1&gt;='Gastos Gerais'!$D$4:$D$1076),-(Analítico!K$1&lt;='Gastos Gerais'!$E$4:$E$1076),-('Gastos Gerais'!$C$4:$C$1076))</f>
        <v>0</v>
      </c>
      <c r="L57" s="147">
        <f>SUMPRODUCT(-('Gastos Gerais'!$B$4:$B$1076=Analítico!$B57),-(Analítico!L$1&gt;='Gastos Gerais'!$D$4:$D$1076),-(Analítico!L$1&lt;='Gastos Gerais'!$E$4:$E$1076),-('Gastos Gerais'!$C$4:$C$1076))</f>
        <v>0</v>
      </c>
      <c r="M57" s="147">
        <f>SUMPRODUCT(-('Gastos Gerais'!$B$4:$B$1076=Analítico!$B57),-(Analítico!M$1&gt;='Gastos Gerais'!$D$4:$D$1076),-(Analítico!M$1&lt;='Gastos Gerais'!$E$4:$E$1076),-('Gastos Gerais'!$C$4:$C$1076))</f>
        <v>0</v>
      </c>
      <c r="N57" s="147">
        <f>SUMPRODUCT(-('Gastos Gerais'!$B$4:$B$1076=Analítico!$B57),-(Analítico!N$1&gt;='Gastos Gerais'!$D$4:$D$1076),-(Analítico!N$1&lt;='Gastos Gerais'!$E$4:$E$1076),-('Gastos Gerais'!$C$4:$C$1076))</f>
        <v>0</v>
      </c>
      <c r="O57" s="147">
        <f>SUMPRODUCT(-('Gastos Gerais'!$B$4:$B$1076=Analítico!$B57),-(Analítico!O$1&gt;='Gastos Gerais'!$D$4:$D$1076),-(Analítico!O$1&lt;='Gastos Gerais'!$E$4:$E$1076),-('Gastos Gerais'!$C$4:$C$1076))</f>
        <v>0</v>
      </c>
      <c r="P57" s="147">
        <f>SUMPRODUCT(-('Gastos Gerais'!$B$4:$B$1076=Analítico!$B57),-(Analítico!P$1&gt;='Gastos Gerais'!$D$4:$D$1076),-(Analítico!P$1&lt;='Gastos Gerais'!$E$4:$E$1076),-('Gastos Gerais'!$C$4:$C$1076))</f>
        <v>0</v>
      </c>
      <c r="Q57" s="147">
        <f>SUMPRODUCT(-('Gastos Gerais'!$B$4:$B$1076=Analítico!$B57),-(Analítico!Q$1&gt;='Gastos Gerais'!$D$4:$D$1076),-(Analítico!Q$1&lt;='Gastos Gerais'!$E$4:$E$1076),-('Gastos Gerais'!$C$4:$C$1076))</f>
        <v>0</v>
      </c>
      <c r="R57" s="147">
        <f>SUMPRODUCT(-('Gastos Gerais'!$B$4:$B$1076=Analítico!$B57),-(Analítico!R$1&gt;='Gastos Gerais'!$D$4:$D$1076),-(Analítico!R$1&lt;='Gastos Gerais'!$E$4:$E$1076),-('Gastos Gerais'!$C$4:$C$1076))</f>
        <v>0</v>
      </c>
      <c r="S57" s="147">
        <f>SUMPRODUCT(-('Gastos Gerais'!$B$4:$B$1076=Analítico!$B57),-(Analítico!S$1&gt;='Gastos Gerais'!$D$4:$D$1076),-(Analítico!S$1&lt;='Gastos Gerais'!$E$4:$E$1076),-('Gastos Gerais'!$C$4:$C$1076))</f>
        <v>0</v>
      </c>
      <c r="T57" s="147">
        <f>SUMPRODUCT(-('Gastos Gerais'!$B$4:$B$1076=Analítico!$B57),-(Analítico!T$1&gt;='Gastos Gerais'!$D$4:$D$1076),-(Analítico!T$1&lt;='Gastos Gerais'!$E$4:$E$1076),-('Gastos Gerais'!$C$4:$C$1076))</f>
        <v>0</v>
      </c>
      <c r="U57" s="147">
        <f>SUMPRODUCT(-('Gastos Gerais'!$B$4:$B$1076=Analítico!$B57),-(Analítico!U$1&gt;='Gastos Gerais'!$D$4:$D$1076),-(Analítico!U$1&lt;='Gastos Gerais'!$E$4:$E$1076),-('Gastos Gerais'!$C$4:$C$1076))</f>
        <v>0</v>
      </c>
      <c r="V57" s="147">
        <f>SUMPRODUCT(-('Gastos Gerais'!$B$4:$B$1076=Analítico!$B57),-(Analítico!V$1&gt;='Gastos Gerais'!$D$4:$D$1076),-(Analítico!V$1&lt;='Gastos Gerais'!$E$4:$E$1076),-('Gastos Gerais'!$C$4:$C$1076))</f>
        <v>0</v>
      </c>
      <c r="W57" s="147">
        <f>SUMPRODUCT(-('Gastos Gerais'!$B$4:$B$1076=Analítico!$B57),-(Analítico!W$1&gt;='Gastos Gerais'!$D$4:$D$1076),-(Analítico!W$1&lt;='Gastos Gerais'!$E$4:$E$1076),-('Gastos Gerais'!$C$4:$C$1076))</f>
        <v>0</v>
      </c>
      <c r="X57" s="147">
        <f>SUMPRODUCT(-('Gastos Gerais'!$B$4:$B$1076=Analítico!$B57),-(Analítico!X$1&gt;='Gastos Gerais'!$D$4:$D$1076),-(Analítico!X$1&lt;='Gastos Gerais'!$E$4:$E$1076),-('Gastos Gerais'!$C$4:$C$1076))</f>
        <v>0</v>
      </c>
      <c r="Y57" s="147">
        <f>SUMPRODUCT(-('Gastos Gerais'!$B$4:$B$1076=Analítico!$B57),-(Analítico!Y$1&gt;='Gastos Gerais'!$D$4:$D$1076),-(Analítico!Y$1&lt;='Gastos Gerais'!$E$4:$E$1076),-('Gastos Gerais'!$C$4:$C$1076))</f>
        <v>0</v>
      </c>
      <c r="Z57" s="147">
        <f>SUMPRODUCT(-('Gastos Gerais'!$B$4:$B$1076=Analítico!$B57),-(Analítico!Z$1&gt;='Gastos Gerais'!$D$4:$D$1076),-(Analítico!Z$1&lt;='Gastos Gerais'!$E$4:$E$1076),-('Gastos Gerais'!$C$4:$C$1076))</f>
        <v>0</v>
      </c>
      <c r="AA57" s="147">
        <f>SUMPRODUCT(-('Gastos Gerais'!$B$4:$B$1076=Analítico!$B57),-(Analítico!AA$1&gt;='Gastos Gerais'!$D$4:$D$1076),-(Analítico!AA$1&lt;='Gastos Gerais'!$E$4:$E$1076),-('Gastos Gerais'!$C$4:$C$1076))</f>
        <v>0</v>
      </c>
      <c r="AB57" s="147">
        <f>SUMPRODUCT(-('Gastos Gerais'!$B$4:$B$1076=Analítico!$B57),-(Analítico!AB$1&gt;='Gastos Gerais'!$D$4:$D$1076),-(Analítico!AB$1&lt;='Gastos Gerais'!$E$4:$E$1076),-('Gastos Gerais'!$C$4:$C$1076))</f>
        <v>0</v>
      </c>
      <c r="AC57" s="147">
        <f>SUMPRODUCT(-('Gastos Gerais'!$B$4:$B$1076=Analítico!$B57),-(Analítico!AC$1&gt;='Gastos Gerais'!$D$4:$D$1076),-(Analítico!AC$1&lt;='Gastos Gerais'!$E$4:$E$1076),-('Gastos Gerais'!$C$4:$C$1076))</f>
        <v>0</v>
      </c>
      <c r="AD57" s="147">
        <f>SUMPRODUCT(-('Gastos Gerais'!$B$4:$B$1076=Analítico!$B57),-(Analítico!AD$1&gt;='Gastos Gerais'!$D$4:$D$1076),-(Analítico!AD$1&lt;='Gastos Gerais'!$E$4:$E$1076),-('Gastos Gerais'!$C$4:$C$1076))</f>
        <v>0</v>
      </c>
      <c r="AE57" s="147">
        <f>SUMPRODUCT(-('Gastos Gerais'!$B$4:$B$1076=Analítico!$B57),-(Analítico!AE$1&gt;='Gastos Gerais'!$D$4:$D$1076),-(Analítico!AE$1&lt;='Gastos Gerais'!$E$4:$E$1076),-('Gastos Gerais'!$C$4:$C$1076))</f>
        <v>0</v>
      </c>
      <c r="AF57" s="147">
        <f>SUMPRODUCT(-('Gastos Gerais'!$B$4:$B$1076=Analítico!$B57),-(Analítico!AF$1&gt;='Gastos Gerais'!$D$4:$D$1076),-(Analítico!AF$1&lt;='Gastos Gerais'!$E$4:$E$1076),-('Gastos Gerais'!$C$4:$C$1076))</f>
        <v>0</v>
      </c>
      <c r="AG57" s="147">
        <f>SUMPRODUCT(-('Gastos Gerais'!$B$4:$B$1076=Analítico!$B57),-(Analítico!AG$1&gt;='Gastos Gerais'!$D$4:$D$1076),-(Analítico!AG$1&lt;='Gastos Gerais'!$E$4:$E$1076),-('Gastos Gerais'!$C$4:$C$1076))</f>
        <v>0</v>
      </c>
      <c r="AH57" s="147">
        <f>SUMPRODUCT(-('Gastos Gerais'!$B$4:$B$1076=Analítico!$B57),-(Analítico!AH$1&gt;='Gastos Gerais'!$D$4:$D$1076),-(Analítico!AH$1&lt;='Gastos Gerais'!$E$4:$E$1076),-('Gastos Gerais'!$C$4:$C$1076))</f>
        <v>0</v>
      </c>
      <c r="AI57" s="147">
        <f>SUMPRODUCT(-('Gastos Gerais'!$B$4:$B$1076=Analítico!$B57),-(Analítico!AI$1&gt;='Gastos Gerais'!$D$4:$D$1076),-(Analítico!AI$1&lt;='Gastos Gerais'!$E$4:$E$1076),-('Gastos Gerais'!$C$4:$C$1076))</f>
        <v>0</v>
      </c>
      <c r="AJ57" s="147">
        <f>SUMPRODUCT(-('Gastos Gerais'!$B$4:$B$1076=Analítico!$B57),-(Analítico!AJ$1&gt;='Gastos Gerais'!$D$4:$D$1076),-(Analítico!AJ$1&lt;='Gastos Gerais'!$E$4:$E$1076),-('Gastos Gerais'!$C$4:$C$1076))</f>
        <v>0</v>
      </c>
      <c r="AK57" s="147">
        <f>SUMPRODUCT(-('Gastos Gerais'!$B$4:$B$1076=Analítico!$B57),-(Analítico!AK$1&gt;='Gastos Gerais'!$D$4:$D$1076),-(Analítico!AK$1&lt;='Gastos Gerais'!$E$4:$E$1076),-('Gastos Gerais'!$C$4:$C$1076))</f>
        <v>0</v>
      </c>
      <c r="AL57" s="147">
        <f>SUMPRODUCT(-('Gastos Gerais'!$B$4:$B$1076=Analítico!$B57),-(Analítico!AL$1&gt;='Gastos Gerais'!$D$4:$D$1076),-(Analítico!AL$1&lt;='Gastos Gerais'!$E$4:$E$1076),-('Gastos Gerais'!$C$4:$C$1076))</f>
        <v>0</v>
      </c>
      <c r="AM57" s="147">
        <f>SUMPRODUCT(-('Gastos Gerais'!$B$4:$B$1076=Analítico!$B57),-(Analítico!AM$1&gt;='Gastos Gerais'!$D$4:$D$1076),-(Analítico!AM$1&lt;='Gastos Gerais'!$E$4:$E$1076),-('Gastos Gerais'!$C$4:$C$1076))</f>
        <v>0</v>
      </c>
      <c r="AN57" s="147">
        <f>SUMPRODUCT(-('Gastos Gerais'!$B$4:$B$1076=Analítico!$B57),-(Analítico!AN$1&gt;='Gastos Gerais'!$D$4:$D$1076),-(Analítico!AN$1&lt;='Gastos Gerais'!$E$4:$E$1076),-('Gastos Gerais'!$C$4:$C$1076))</f>
        <v>0</v>
      </c>
      <c r="AO57" s="147">
        <f>SUMPRODUCT(-('Gastos Gerais'!$B$4:$B$1076=Analítico!$B57),-(Analítico!AO$1&gt;='Gastos Gerais'!$D$4:$D$1076),-(Analítico!AO$1&lt;='Gastos Gerais'!$E$4:$E$1076),-('Gastos Gerais'!$C$4:$C$1076))</f>
        <v>0</v>
      </c>
      <c r="AP57" s="147">
        <f>SUMPRODUCT(-('Gastos Gerais'!$B$4:$B$1076=Analítico!$B57),-(Analítico!AP$1&gt;='Gastos Gerais'!$D$4:$D$1076),-(Analítico!AP$1&lt;='Gastos Gerais'!$E$4:$E$1076),-('Gastos Gerais'!$C$4:$C$1076))</f>
        <v>0</v>
      </c>
      <c r="AQ57" s="147">
        <f>SUMPRODUCT(-('Gastos Gerais'!$B$4:$B$1076=Analítico!$B57),-(Analítico!AQ$1&gt;='Gastos Gerais'!$D$4:$D$1076),-(Analítico!AQ$1&lt;='Gastos Gerais'!$E$4:$E$1076),-('Gastos Gerais'!$C$4:$C$1076))</f>
        <v>0</v>
      </c>
      <c r="AR57" s="147">
        <f>SUMPRODUCT(-('Gastos Gerais'!$B$4:$B$1076=Analítico!$B57),-(Analítico!AR$1&gt;='Gastos Gerais'!$D$4:$D$1076),-(Analítico!AR$1&lt;='Gastos Gerais'!$E$4:$E$1076),-('Gastos Gerais'!$C$4:$C$1076))</f>
        <v>0</v>
      </c>
      <c r="AS57" s="147">
        <f>SUMPRODUCT(-('Gastos Gerais'!$B$4:$B$1076=Analítico!$B57),-(Analítico!AS$1&gt;='Gastos Gerais'!$D$4:$D$1076),-(Analítico!AS$1&lt;='Gastos Gerais'!$E$4:$E$1076),-('Gastos Gerais'!$C$4:$C$1076))</f>
        <v>0</v>
      </c>
      <c r="AT57" s="147">
        <f>SUMPRODUCT(-('Gastos Gerais'!$B$4:$B$1076=Analítico!$B57),-(Analítico!AT$1&gt;='Gastos Gerais'!$D$4:$D$1076),-(Analítico!AT$1&lt;='Gastos Gerais'!$E$4:$E$1076),-('Gastos Gerais'!$C$4:$C$1076))</f>
        <v>0</v>
      </c>
      <c r="AU57" s="147">
        <f>SUMPRODUCT(-('Gastos Gerais'!$B$4:$B$1076=Analítico!$B57),-(Analítico!AU$1&gt;='Gastos Gerais'!$D$4:$D$1076),-(Analítico!AU$1&lt;='Gastos Gerais'!$E$4:$E$1076),-('Gastos Gerais'!$C$4:$C$1076))</f>
        <v>0</v>
      </c>
      <c r="AV57" s="147">
        <f>SUMPRODUCT(-('Gastos Gerais'!$B$4:$B$1076=Analítico!$B57),-(Analítico!AV$1&gt;='Gastos Gerais'!$D$4:$D$1076),-(Analítico!AV$1&lt;='Gastos Gerais'!$E$4:$E$1076),-('Gastos Gerais'!$C$4:$C$1076))</f>
        <v>0</v>
      </c>
      <c r="AW57" s="147">
        <f>SUMPRODUCT(-('Gastos Gerais'!$B$4:$B$1076=Analítico!$B57),-(Analítico!AW$1&gt;='Gastos Gerais'!$D$4:$D$1076),-(Analítico!AW$1&lt;='Gastos Gerais'!$E$4:$E$1076),-('Gastos Gerais'!$C$4:$C$1076))</f>
        <v>0</v>
      </c>
      <c r="AX57" s="147">
        <f>SUMPRODUCT(-('Gastos Gerais'!$B$4:$B$1076=Analítico!$B57),-(Analítico!AX$1&gt;='Gastos Gerais'!$D$4:$D$1076),-(Analítico!AX$1&lt;='Gastos Gerais'!$E$4:$E$1076),-('Gastos Gerais'!$C$4:$C$1076))</f>
        <v>0</v>
      </c>
      <c r="AY57" s="147">
        <f>SUMPRODUCT(-('Gastos Gerais'!$B$4:$B$1076=Analítico!$B57),-(Analítico!AY$1&gt;='Gastos Gerais'!$D$4:$D$1076),-(Analítico!AY$1&lt;='Gastos Gerais'!$E$4:$E$1076),-('Gastos Gerais'!$C$4:$C$1076))</f>
        <v>0</v>
      </c>
      <c r="AZ57" s="147">
        <f>SUMPRODUCT(-('Gastos Gerais'!$B$4:$B$1076=Analítico!$B57),-(Analítico!AZ$1&gt;='Gastos Gerais'!$D$4:$D$1076),-(Analítico!AZ$1&lt;='Gastos Gerais'!$E$4:$E$1076),-('Gastos Gerais'!$C$4:$C$1076))</f>
        <v>0</v>
      </c>
      <c r="BA57" s="147">
        <f>SUMPRODUCT(-('Gastos Gerais'!$B$4:$B$1076=Analítico!$B57),-(Analítico!BA$1&gt;='Gastos Gerais'!$D$4:$D$1076),-(Analítico!BA$1&lt;='Gastos Gerais'!$E$4:$E$1076),-('Gastos Gerais'!$C$4:$C$1076))</f>
        <v>0</v>
      </c>
      <c r="BB57" s="147">
        <f>SUMPRODUCT(-('Gastos Gerais'!$B$4:$B$1076=Analítico!$B57),-(Analítico!BB$1&gt;='Gastos Gerais'!$D$4:$D$1076),-(Analítico!BB$1&lt;='Gastos Gerais'!$E$4:$E$1076),-('Gastos Gerais'!$C$4:$C$1076))</f>
        <v>0</v>
      </c>
      <c r="BC57" s="147">
        <f>SUMPRODUCT(-('Gastos Gerais'!$B$4:$B$1076=Analítico!$B57),-(Analítico!BC$1&gt;='Gastos Gerais'!$D$4:$D$1076),-(Analítico!BC$1&lt;='Gastos Gerais'!$E$4:$E$1076),-('Gastos Gerais'!$C$4:$C$1076))</f>
        <v>0</v>
      </c>
      <c r="BD57" s="147">
        <f>SUMPRODUCT(-('Gastos Gerais'!$B$4:$B$1076=Analítico!$B57),-(Analítico!BD$1&gt;='Gastos Gerais'!$D$4:$D$1076),-(Analítico!BD$1&lt;='Gastos Gerais'!$E$4:$E$1076),-('Gastos Gerais'!$C$4:$C$1076))</f>
        <v>0</v>
      </c>
      <c r="BE57" s="147">
        <f>SUMPRODUCT(-('Gastos Gerais'!$B$4:$B$1076=Analítico!$B57),-(Analítico!BE$1&gt;='Gastos Gerais'!$D$4:$D$1076),-(Analítico!BE$1&lt;='Gastos Gerais'!$E$4:$E$1076),-('Gastos Gerais'!$C$4:$C$1076))</f>
        <v>0</v>
      </c>
      <c r="BF57" s="147">
        <f>SUMPRODUCT(-('Gastos Gerais'!$B$4:$B$1076=Analítico!$B57),-(Analítico!BF$1&gt;='Gastos Gerais'!$D$4:$D$1076),-(Analítico!BF$1&lt;='Gastos Gerais'!$E$4:$E$1076),-('Gastos Gerais'!$C$4:$C$1076))</f>
        <v>0</v>
      </c>
      <c r="BG57" s="147">
        <f>SUMPRODUCT(-('Gastos Gerais'!$B$4:$B$1076=Analítico!$B57),-(Analítico!BG$1&gt;='Gastos Gerais'!$D$4:$D$1076),-(Analítico!BG$1&lt;='Gastos Gerais'!$E$4:$E$1076),-('Gastos Gerais'!$C$4:$C$1076))</f>
        <v>0</v>
      </c>
      <c r="BH57" s="147">
        <f>SUMPRODUCT(-('Gastos Gerais'!$B$4:$B$1076=Analítico!$B57),-(Analítico!BH$1&gt;='Gastos Gerais'!$D$4:$D$1076),-(Analítico!BH$1&lt;='Gastos Gerais'!$E$4:$E$1076),-('Gastos Gerais'!$C$4:$C$1076))</f>
        <v>0</v>
      </c>
      <c r="BI57" s="147">
        <f>SUMPRODUCT(-('Gastos Gerais'!$B$4:$B$1076=Analítico!$B57),-(Analítico!BI$1&gt;='Gastos Gerais'!$D$4:$D$1076),-(Analítico!BI$1&lt;='Gastos Gerais'!$E$4:$E$1076),-('Gastos Gerais'!$C$4:$C$1076))</f>
        <v>0</v>
      </c>
      <c r="BJ57" s="147">
        <f>SUMPRODUCT(-('Gastos Gerais'!$B$4:$B$1076=Analítico!$B57),-(Analítico!BJ$1&gt;='Gastos Gerais'!$D$4:$D$1076),-(Analítico!BJ$1&lt;='Gastos Gerais'!$E$4:$E$1076),-('Gastos Gerais'!$C$4:$C$1076))</f>
        <v>0</v>
      </c>
      <c r="BK57" s="143">
        <f t="shared" si="90"/>
        <v>0</v>
      </c>
      <c r="BL57" s="152">
        <f t="shared" ca="1" si="91"/>
        <v>0</v>
      </c>
      <c r="BV57" s="3"/>
      <c r="BW57" s="3"/>
    </row>
    <row r="58" spans="1:85" s="98" customFormat="1" ht="23.25" customHeight="1">
      <c r="A58" s="207" t="s">
        <v>252</v>
      </c>
      <c r="B58" s="208" t="s">
        <v>253</v>
      </c>
      <c r="C58" s="147">
        <f>SUMPRODUCT(-('Gastos Gerais'!$B$4:$B$1076=Analítico!$B58),-(Analítico!C$1&gt;='Gastos Gerais'!$D$4:$D$1076),-(Analítico!C$1&lt;='Gastos Gerais'!$E$4:$E$1076),-('Gastos Gerais'!$C$4:$C$1076))</f>
        <v>150</v>
      </c>
      <c r="D58" s="147">
        <f>SUMPRODUCT(-('Gastos Gerais'!$B$4:$B$1076=Analítico!$B58),-(Analítico!D$1&gt;='Gastos Gerais'!$D$4:$D$1076),-(Analítico!D$1&lt;='Gastos Gerais'!$E$4:$E$1076),-('Gastos Gerais'!$C$4:$C$1076))</f>
        <v>150</v>
      </c>
      <c r="E58" s="147">
        <f>SUMPRODUCT(-('Gastos Gerais'!$B$4:$B$1076=Analítico!$B58),-(Analítico!E$1&gt;='Gastos Gerais'!$D$4:$D$1076),-(Analítico!E$1&lt;='Gastos Gerais'!$E$4:$E$1076),-('Gastos Gerais'!$C$4:$C$1076))</f>
        <v>150</v>
      </c>
      <c r="F58" s="147">
        <f>SUMPRODUCT(-('Gastos Gerais'!$B$4:$B$1076=Analítico!$B58),-(Analítico!F$1&gt;='Gastos Gerais'!$D$4:$D$1076),-(Analítico!F$1&lt;='Gastos Gerais'!$E$4:$E$1076),-('Gastos Gerais'!$C$4:$C$1076))</f>
        <v>150</v>
      </c>
      <c r="G58" s="147">
        <f>SUMPRODUCT(-('Gastos Gerais'!$B$4:$B$1076=Analítico!$B58),-(Analítico!G$1&gt;='Gastos Gerais'!$D$4:$D$1076),-(Analítico!G$1&lt;='Gastos Gerais'!$E$4:$E$1076),-('Gastos Gerais'!$C$4:$C$1076))</f>
        <v>150</v>
      </c>
      <c r="H58" s="147">
        <f>SUMPRODUCT(-('Gastos Gerais'!$B$4:$B$1076=Analítico!$B58),-(Analítico!H$1&gt;='Gastos Gerais'!$D$4:$D$1076),-(Analítico!H$1&lt;='Gastos Gerais'!$E$4:$E$1076),-('Gastos Gerais'!$C$4:$C$1076))</f>
        <v>150</v>
      </c>
      <c r="I58" s="147">
        <f>SUMPRODUCT(-('Gastos Gerais'!$B$4:$B$1076=Analítico!$B58),-(Analítico!I$1&gt;='Gastos Gerais'!$D$4:$D$1076),-(Analítico!I$1&lt;='Gastos Gerais'!$E$4:$E$1076),-('Gastos Gerais'!$C$4:$C$1076))</f>
        <v>150</v>
      </c>
      <c r="J58" s="147">
        <f>SUMPRODUCT(-('Gastos Gerais'!$B$4:$B$1076=Analítico!$B58),-(Analítico!J$1&gt;='Gastos Gerais'!$D$4:$D$1076),-(Analítico!J$1&lt;='Gastos Gerais'!$E$4:$E$1076),-('Gastos Gerais'!$C$4:$C$1076))</f>
        <v>150</v>
      </c>
      <c r="K58" s="147">
        <f>SUMPRODUCT(-('Gastos Gerais'!$B$4:$B$1076=Analítico!$B58),-(Analítico!K$1&gt;='Gastos Gerais'!$D$4:$D$1076),-(Analítico!K$1&lt;='Gastos Gerais'!$E$4:$E$1076),-('Gastos Gerais'!$C$4:$C$1076))</f>
        <v>150</v>
      </c>
      <c r="L58" s="147">
        <f>SUMPRODUCT(-('Gastos Gerais'!$B$4:$B$1076=Analítico!$B58),-(Analítico!L$1&gt;='Gastos Gerais'!$D$4:$D$1076),-(Analítico!L$1&lt;='Gastos Gerais'!$E$4:$E$1076),-('Gastos Gerais'!$C$4:$C$1076))</f>
        <v>150</v>
      </c>
      <c r="M58" s="147">
        <f>SUMPRODUCT(-('Gastos Gerais'!$B$4:$B$1076=Analítico!$B58),-(Analítico!M$1&gt;='Gastos Gerais'!$D$4:$D$1076),-(Analítico!M$1&lt;='Gastos Gerais'!$E$4:$E$1076),-('Gastos Gerais'!$C$4:$C$1076))</f>
        <v>150</v>
      </c>
      <c r="N58" s="147">
        <f>SUMPRODUCT(-('Gastos Gerais'!$B$4:$B$1076=Analítico!$B58),-(Analítico!N$1&gt;='Gastos Gerais'!$D$4:$D$1076),-(Analítico!N$1&lt;='Gastos Gerais'!$E$4:$E$1076),-('Gastos Gerais'!$C$4:$C$1076))</f>
        <v>150</v>
      </c>
      <c r="O58" s="147">
        <f>SUMPRODUCT(-('Gastos Gerais'!$B$4:$B$1076=Analítico!$B58),-(Analítico!O$1&gt;='Gastos Gerais'!$D$4:$D$1076),-(Analítico!O$1&lt;='Gastos Gerais'!$E$4:$E$1076),-('Gastos Gerais'!$C$4:$C$1076))</f>
        <v>165</v>
      </c>
      <c r="P58" s="147">
        <f>SUMPRODUCT(-('Gastos Gerais'!$B$4:$B$1076=Analítico!$B58),-(Analítico!P$1&gt;='Gastos Gerais'!$D$4:$D$1076),-(Analítico!P$1&lt;='Gastos Gerais'!$E$4:$E$1076),-('Gastos Gerais'!$C$4:$C$1076))</f>
        <v>165</v>
      </c>
      <c r="Q58" s="147">
        <f>SUMPRODUCT(-('Gastos Gerais'!$B$4:$B$1076=Analítico!$B58),-(Analítico!Q$1&gt;='Gastos Gerais'!$D$4:$D$1076),-(Analítico!Q$1&lt;='Gastos Gerais'!$E$4:$E$1076),-('Gastos Gerais'!$C$4:$C$1076))</f>
        <v>165</v>
      </c>
      <c r="R58" s="147">
        <f>SUMPRODUCT(-('Gastos Gerais'!$B$4:$B$1076=Analítico!$B58),-(Analítico!R$1&gt;='Gastos Gerais'!$D$4:$D$1076),-(Analítico!R$1&lt;='Gastos Gerais'!$E$4:$E$1076),-('Gastos Gerais'!$C$4:$C$1076))</f>
        <v>165</v>
      </c>
      <c r="S58" s="147">
        <f>SUMPRODUCT(-('Gastos Gerais'!$B$4:$B$1076=Analítico!$B58),-(Analítico!S$1&gt;='Gastos Gerais'!$D$4:$D$1076),-(Analítico!S$1&lt;='Gastos Gerais'!$E$4:$E$1076),-('Gastos Gerais'!$C$4:$C$1076))</f>
        <v>165</v>
      </c>
      <c r="T58" s="147">
        <f>SUMPRODUCT(-('Gastos Gerais'!$B$4:$B$1076=Analítico!$B58),-(Analítico!T$1&gt;='Gastos Gerais'!$D$4:$D$1076),-(Analítico!T$1&lt;='Gastos Gerais'!$E$4:$E$1076),-('Gastos Gerais'!$C$4:$C$1076))</f>
        <v>165</v>
      </c>
      <c r="U58" s="147">
        <f>SUMPRODUCT(-('Gastos Gerais'!$B$4:$B$1076=Analítico!$B58),-(Analítico!U$1&gt;='Gastos Gerais'!$D$4:$D$1076),-(Analítico!U$1&lt;='Gastos Gerais'!$E$4:$E$1076),-('Gastos Gerais'!$C$4:$C$1076))</f>
        <v>165</v>
      </c>
      <c r="V58" s="147">
        <f>SUMPRODUCT(-('Gastos Gerais'!$B$4:$B$1076=Analítico!$B58),-(Analítico!V$1&gt;='Gastos Gerais'!$D$4:$D$1076),-(Analítico!V$1&lt;='Gastos Gerais'!$E$4:$E$1076),-('Gastos Gerais'!$C$4:$C$1076))</f>
        <v>165</v>
      </c>
      <c r="W58" s="147">
        <f>SUMPRODUCT(-('Gastos Gerais'!$B$4:$B$1076=Analítico!$B58),-(Analítico!W$1&gt;='Gastos Gerais'!$D$4:$D$1076),-(Analítico!W$1&lt;='Gastos Gerais'!$E$4:$E$1076),-('Gastos Gerais'!$C$4:$C$1076))</f>
        <v>165</v>
      </c>
      <c r="X58" s="147">
        <f>SUMPRODUCT(-('Gastos Gerais'!$B$4:$B$1076=Analítico!$B58),-(Analítico!X$1&gt;='Gastos Gerais'!$D$4:$D$1076),-(Analítico!X$1&lt;='Gastos Gerais'!$E$4:$E$1076),-('Gastos Gerais'!$C$4:$C$1076))</f>
        <v>165</v>
      </c>
      <c r="Y58" s="147">
        <f>SUMPRODUCT(-('Gastos Gerais'!$B$4:$B$1076=Analítico!$B58),-(Analítico!Y$1&gt;='Gastos Gerais'!$D$4:$D$1076),-(Analítico!Y$1&lt;='Gastos Gerais'!$E$4:$E$1076),-('Gastos Gerais'!$C$4:$C$1076))</f>
        <v>165</v>
      </c>
      <c r="Z58" s="147">
        <f>SUMPRODUCT(-('Gastos Gerais'!$B$4:$B$1076=Analítico!$B58),-(Analítico!Z$1&gt;='Gastos Gerais'!$D$4:$D$1076),-(Analítico!Z$1&lt;='Gastos Gerais'!$E$4:$E$1076),-('Gastos Gerais'!$C$4:$C$1076))</f>
        <v>165</v>
      </c>
      <c r="AA58" s="147">
        <f>SUMPRODUCT(-('Gastos Gerais'!$B$4:$B$1076=Analítico!$B58),-(Analítico!AA$1&gt;='Gastos Gerais'!$D$4:$D$1076),-(Analítico!AA$1&lt;='Gastos Gerais'!$E$4:$E$1076),-('Gastos Gerais'!$C$4:$C$1076))</f>
        <v>181.50000000000003</v>
      </c>
      <c r="AB58" s="147">
        <f>SUMPRODUCT(-('Gastos Gerais'!$B$4:$B$1076=Analítico!$B58),-(Analítico!AB$1&gt;='Gastos Gerais'!$D$4:$D$1076),-(Analítico!AB$1&lt;='Gastos Gerais'!$E$4:$E$1076),-('Gastos Gerais'!$C$4:$C$1076))</f>
        <v>181.50000000000003</v>
      </c>
      <c r="AC58" s="147">
        <f>SUMPRODUCT(-('Gastos Gerais'!$B$4:$B$1076=Analítico!$B58),-(Analítico!AC$1&gt;='Gastos Gerais'!$D$4:$D$1076),-(Analítico!AC$1&lt;='Gastos Gerais'!$E$4:$E$1076),-('Gastos Gerais'!$C$4:$C$1076))</f>
        <v>181.50000000000003</v>
      </c>
      <c r="AD58" s="147">
        <f>SUMPRODUCT(-('Gastos Gerais'!$B$4:$B$1076=Analítico!$B58),-(Analítico!AD$1&gt;='Gastos Gerais'!$D$4:$D$1076),-(Analítico!AD$1&lt;='Gastos Gerais'!$E$4:$E$1076),-('Gastos Gerais'!$C$4:$C$1076))</f>
        <v>181.50000000000003</v>
      </c>
      <c r="AE58" s="147">
        <f>SUMPRODUCT(-('Gastos Gerais'!$B$4:$B$1076=Analítico!$B58),-(Analítico!AE$1&gt;='Gastos Gerais'!$D$4:$D$1076),-(Analítico!AE$1&lt;='Gastos Gerais'!$E$4:$E$1076),-('Gastos Gerais'!$C$4:$C$1076))</f>
        <v>181.50000000000003</v>
      </c>
      <c r="AF58" s="147">
        <f>SUMPRODUCT(-('Gastos Gerais'!$B$4:$B$1076=Analítico!$B58),-(Analítico!AF$1&gt;='Gastos Gerais'!$D$4:$D$1076),-(Analítico!AF$1&lt;='Gastos Gerais'!$E$4:$E$1076),-('Gastos Gerais'!$C$4:$C$1076))</f>
        <v>181.50000000000003</v>
      </c>
      <c r="AG58" s="147">
        <f>SUMPRODUCT(-('Gastos Gerais'!$B$4:$B$1076=Analítico!$B58),-(Analítico!AG$1&gt;='Gastos Gerais'!$D$4:$D$1076),-(Analítico!AG$1&lt;='Gastos Gerais'!$E$4:$E$1076),-('Gastos Gerais'!$C$4:$C$1076))</f>
        <v>181.50000000000003</v>
      </c>
      <c r="AH58" s="147">
        <f>SUMPRODUCT(-('Gastos Gerais'!$B$4:$B$1076=Analítico!$B58),-(Analítico!AH$1&gt;='Gastos Gerais'!$D$4:$D$1076),-(Analítico!AH$1&lt;='Gastos Gerais'!$E$4:$E$1076),-('Gastos Gerais'!$C$4:$C$1076))</f>
        <v>181.50000000000003</v>
      </c>
      <c r="AI58" s="147">
        <f>SUMPRODUCT(-('Gastos Gerais'!$B$4:$B$1076=Analítico!$B58),-(Analítico!AI$1&gt;='Gastos Gerais'!$D$4:$D$1076),-(Analítico!AI$1&lt;='Gastos Gerais'!$E$4:$E$1076),-('Gastos Gerais'!$C$4:$C$1076))</f>
        <v>181.50000000000003</v>
      </c>
      <c r="AJ58" s="147">
        <f>SUMPRODUCT(-('Gastos Gerais'!$B$4:$B$1076=Analítico!$B58),-(Analítico!AJ$1&gt;='Gastos Gerais'!$D$4:$D$1076),-(Analítico!AJ$1&lt;='Gastos Gerais'!$E$4:$E$1076),-('Gastos Gerais'!$C$4:$C$1076))</f>
        <v>181.50000000000003</v>
      </c>
      <c r="AK58" s="147">
        <f>SUMPRODUCT(-('Gastos Gerais'!$B$4:$B$1076=Analítico!$B58),-(Analítico!AK$1&gt;='Gastos Gerais'!$D$4:$D$1076),-(Analítico!AK$1&lt;='Gastos Gerais'!$E$4:$E$1076),-('Gastos Gerais'!$C$4:$C$1076))</f>
        <v>181.50000000000003</v>
      </c>
      <c r="AL58" s="147">
        <f>SUMPRODUCT(-('Gastos Gerais'!$B$4:$B$1076=Analítico!$B58),-(Analítico!AL$1&gt;='Gastos Gerais'!$D$4:$D$1076),-(Analítico!AL$1&lt;='Gastos Gerais'!$E$4:$E$1076),-('Gastos Gerais'!$C$4:$C$1076))</f>
        <v>181.50000000000003</v>
      </c>
      <c r="AM58" s="147">
        <f>SUMPRODUCT(-('Gastos Gerais'!$B$4:$B$1076=Analítico!$B58),-(Analítico!AM$1&gt;='Gastos Gerais'!$D$4:$D$1076),-(Analítico!AM$1&lt;='Gastos Gerais'!$E$4:$E$1076),-('Gastos Gerais'!$C$4:$C$1076))</f>
        <v>199.65000000000003</v>
      </c>
      <c r="AN58" s="147">
        <f>SUMPRODUCT(-('Gastos Gerais'!$B$4:$B$1076=Analítico!$B58),-(Analítico!AN$1&gt;='Gastos Gerais'!$D$4:$D$1076),-(Analítico!AN$1&lt;='Gastos Gerais'!$E$4:$E$1076),-('Gastos Gerais'!$C$4:$C$1076))</f>
        <v>199.65000000000003</v>
      </c>
      <c r="AO58" s="147">
        <f>SUMPRODUCT(-('Gastos Gerais'!$B$4:$B$1076=Analítico!$B58),-(Analítico!AO$1&gt;='Gastos Gerais'!$D$4:$D$1076),-(Analítico!AO$1&lt;='Gastos Gerais'!$E$4:$E$1076),-('Gastos Gerais'!$C$4:$C$1076))</f>
        <v>199.65000000000003</v>
      </c>
      <c r="AP58" s="147">
        <f>SUMPRODUCT(-('Gastos Gerais'!$B$4:$B$1076=Analítico!$B58),-(Analítico!AP$1&gt;='Gastos Gerais'!$D$4:$D$1076),-(Analítico!AP$1&lt;='Gastos Gerais'!$E$4:$E$1076),-('Gastos Gerais'!$C$4:$C$1076))</f>
        <v>199.65000000000003</v>
      </c>
      <c r="AQ58" s="147">
        <f>SUMPRODUCT(-('Gastos Gerais'!$B$4:$B$1076=Analítico!$B58),-(Analítico!AQ$1&gt;='Gastos Gerais'!$D$4:$D$1076),-(Analítico!AQ$1&lt;='Gastos Gerais'!$E$4:$E$1076),-('Gastos Gerais'!$C$4:$C$1076))</f>
        <v>199.65000000000003</v>
      </c>
      <c r="AR58" s="147">
        <f>SUMPRODUCT(-('Gastos Gerais'!$B$4:$B$1076=Analítico!$B58),-(Analítico!AR$1&gt;='Gastos Gerais'!$D$4:$D$1076),-(Analítico!AR$1&lt;='Gastos Gerais'!$E$4:$E$1076),-('Gastos Gerais'!$C$4:$C$1076))</f>
        <v>199.65000000000003</v>
      </c>
      <c r="AS58" s="147">
        <f>SUMPRODUCT(-('Gastos Gerais'!$B$4:$B$1076=Analítico!$B58),-(Analítico!AS$1&gt;='Gastos Gerais'!$D$4:$D$1076),-(Analítico!AS$1&lt;='Gastos Gerais'!$E$4:$E$1076),-('Gastos Gerais'!$C$4:$C$1076))</f>
        <v>199.65000000000003</v>
      </c>
      <c r="AT58" s="147">
        <f>SUMPRODUCT(-('Gastos Gerais'!$B$4:$B$1076=Analítico!$B58),-(Analítico!AT$1&gt;='Gastos Gerais'!$D$4:$D$1076),-(Analítico!AT$1&lt;='Gastos Gerais'!$E$4:$E$1076),-('Gastos Gerais'!$C$4:$C$1076))</f>
        <v>199.65000000000003</v>
      </c>
      <c r="AU58" s="147">
        <f>SUMPRODUCT(-('Gastos Gerais'!$B$4:$B$1076=Analítico!$B58),-(Analítico!AU$1&gt;='Gastos Gerais'!$D$4:$D$1076),-(Analítico!AU$1&lt;='Gastos Gerais'!$E$4:$E$1076),-('Gastos Gerais'!$C$4:$C$1076))</f>
        <v>199.65000000000003</v>
      </c>
      <c r="AV58" s="147">
        <f>SUMPRODUCT(-('Gastos Gerais'!$B$4:$B$1076=Analítico!$B58),-(Analítico!AV$1&gt;='Gastos Gerais'!$D$4:$D$1076),-(Analítico!AV$1&lt;='Gastos Gerais'!$E$4:$E$1076),-('Gastos Gerais'!$C$4:$C$1076))</f>
        <v>199.65000000000003</v>
      </c>
      <c r="AW58" s="147">
        <f>SUMPRODUCT(-('Gastos Gerais'!$B$4:$B$1076=Analítico!$B58),-(Analítico!AW$1&gt;='Gastos Gerais'!$D$4:$D$1076),-(Analítico!AW$1&lt;='Gastos Gerais'!$E$4:$E$1076),-('Gastos Gerais'!$C$4:$C$1076))</f>
        <v>199.65000000000003</v>
      </c>
      <c r="AX58" s="147">
        <f>SUMPRODUCT(-('Gastos Gerais'!$B$4:$B$1076=Analítico!$B58),-(Analítico!AX$1&gt;='Gastos Gerais'!$D$4:$D$1076),-(Analítico!AX$1&lt;='Gastos Gerais'!$E$4:$E$1076),-('Gastos Gerais'!$C$4:$C$1076))</f>
        <v>199.65000000000003</v>
      </c>
      <c r="AY58" s="147">
        <f>SUMPRODUCT(-('Gastos Gerais'!$B$4:$B$1076=Analítico!$B58),-(Analítico!AY$1&gt;='Gastos Gerais'!$D$4:$D$1076),-(Analítico!AY$1&lt;='Gastos Gerais'!$E$4:$E$1076),-('Gastos Gerais'!$C$4:$C$1076))</f>
        <v>0</v>
      </c>
      <c r="AZ58" s="147">
        <f>SUMPRODUCT(-('Gastos Gerais'!$B$4:$B$1076=Analítico!$B58),-(Analítico!AZ$1&gt;='Gastos Gerais'!$D$4:$D$1076),-(Analítico!AZ$1&lt;='Gastos Gerais'!$E$4:$E$1076),-('Gastos Gerais'!$C$4:$C$1076))</f>
        <v>0</v>
      </c>
      <c r="BA58" s="147">
        <f>SUMPRODUCT(-('Gastos Gerais'!$B$4:$B$1076=Analítico!$B58),-(Analítico!BA$1&gt;='Gastos Gerais'!$D$4:$D$1076),-(Analítico!BA$1&lt;='Gastos Gerais'!$E$4:$E$1076),-('Gastos Gerais'!$C$4:$C$1076))</f>
        <v>0</v>
      </c>
      <c r="BB58" s="147">
        <f>SUMPRODUCT(-('Gastos Gerais'!$B$4:$B$1076=Analítico!$B58),-(Analítico!BB$1&gt;='Gastos Gerais'!$D$4:$D$1076),-(Analítico!BB$1&lt;='Gastos Gerais'!$E$4:$E$1076),-('Gastos Gerais'!$C$4:$C$1076))</f>
        <v>0</v>
      </c>
      <c r="BC58" s="147">
        <f>SUMPRODUCT(-('Gastos Gerais'!$B$4:$B$1076=Analítico!$B58),-(Analítico!BC$1&gt;='Gastos Gerais'!$D$4:$D$1076),-(Analítico!BC$1&lt;='Gastos Gerais'!$E$4:$E$1076),-('Gastos Gerais'!$C$4:$C$1076))</f>
        <v>0</v>
      </c>
      <c r="BD58" s="147">
        <f>SUMPRODUCT(-('Gastos Gerais'!$B$4:$B$1076=Analítico!$B58),-(Analítico!BD$1&gt;='Gastos Gerais'!$D$4:$D$1076),-(Analítico!BD$1&lt;='Gastos Gerais'!$E$4:$E$1076),-('Gastos Gerais'!$C$4:$C$1076))</f>
        <v>0</v>
      </c>
      <c r="BE58" s="147">
        <f>SUMPRODUCT(-('Gastos Gerais'!$B$4:$B$1076=Analítico!$B58),-(Analítico!BE$1&gt;='Gastos Gerais'!$D$4:$D$1076),-(Analítico!BE$1&lt;='Gastos Gerais'!$E$4:$E$1076),-('Gastos Gerais'!$C$4:$C$1076))</f>
        <v>0</v>
      </c>
      <c r="BF58" s="147">
        <f>SUMPRODUCT(-('Gastos Gerais'!$B$4:$B$1076=Analítico!$B58),-(Analítico!BF$1&gt;='Gastos Gerais'!$D$4:$D$1076),-(Analítico!BF$1&lt;='Gastos Gerais'!$E$4:$E$1076),-('Gastos Gerais'!$C$4:$C$1076))</f>
        <v>0</v>
      </c>
      <c r="BG58" s="147">
        <f>SUMPRODUCT(-('Gastos Gerais'!$B$4:$B$1076=Analítico!$B58),-(Analítico!BG$1&gt;='Gastos Gerais'!$D$4:$D$1076),-(Analítico!BG$1&lt;='Gastos Gerais'!$E$4:$E$1076),-('Gastos Gerais'!$C$4:$C$1076))</f>
        <v>0</v>
      </c>
      <c r="BH58" s="147">
        <f>SUMPRODUCT(-('Gastos Gerais'!$B$4:$B$1076=Analítico!$B58),-(Analítico!BH$1&gt;='Gastos Gerais'!$D$4:$D$1076),-(Analítico!BH$1&lt;='Gastos Gerais'!$E$4:$E$1076),-('Gastos Gerais'!$C$4:$C$1076))</f>
        <v>0</v>
      </c>
      <c r="BI58" s="147">
        <f>SUMPRODUCT(-('Gastos Gerais'!$B$4:$B$1076=Analítico!$B58),-(Analítico!BI$1&gt;='Gastos Gerais'!$D$4:$D$1076),-(Analítico!BI$1&lt;='Gastos Gerais'!$E$4:$E$1076),-('Gastos Gerais'!$C$4:$C$1076))</f>
        <v>0</v>
      </c>
      <c r="BJ58" s="147">
        <f>SUMPRODUCT(-('Gastos Gerais'!$B$4:$B$1076=Analítico!$B58),-(Analítico!BJ$1&gt;='Gastos Gerais'!$D$4:$D$1076),-(Analítico!BJ$1&lt;='Gastos Gerais'!$E$4:$E$1076),-('Gastos Gerais'!$C$4:$C$1076))</f>
        <v>0</v>
      </c>
      <c r="BK58" s="143">
        <f t="shared" si="90"/>
        <v>8353.7999999999956</v>
      </c>
      <c r="BL58" s="152">
        <f t="shared" ca="1" si="91"/>
        <v>3.9780000000918424E-4</v>
      </c>
      <c r="BV58" s="3"/>
      <c r="BW58" s="3"/>
    </row>
    <row r="59" spans="1:85" s="98" customFormat="1" ht="23.25" customHeight="1">
      <c r="A59" s="207" t="s">
        <v>254</v>
      </c>
      <c r="B59" s="208" t="s">
        <v>255</v>
      </c>
      <c r="C59" s="147">
        <f>SUMPRODUCT(-('Gastos Gerais'!$B$4:$B$1076=Analítico!$B59),-(Analítico!C$1&gt;='Gastos Gerais'!$D$4:$D$1076),-(Analítico!C$1&lt;='Gastos Gerais'!$E$4:$E$1076),-('Gastos Gerais'!$C$4:$C$1076))</f>
        <v>0</v>
      </c>
      <c r="D59" s="147">
        <f>SUMPRODUCT(-('Gastos Gerais'!$B$4:$B$1076=Analítico!$B59),-(Analítico!D$1&gt;='Gastos Gerais'!$D$4:$D$1076),-(Analítico!D$1&lt;='Gastos Gerais'!$E$4:$E$1076),-('Gastos Gerais'!$C$4:$C$1076))</f>
        <v>0</v>
      </c>
      <c r="E59" s="147">
        <f>SUMPRODUCT(-('Gastos Gerais'!$B$4:$B$1076=Analítico!$B59),-(Analítico!E$1&gt;='Gastos Gerais'!$D$4:$D$1076),-(Analítico!E$1&lt;='Gastos Gerais'!$E$4:$E$1076),-('Gastos Gerais'!$C$4:$C$1076))</f>
        <v>0</v>
      </c>
      <c r="F59" s="147">
        <f>SUMPRODUCT(-('Gastos Gerais'!$B$4:$B$1076=Analítico!$B59),-(Analítico!F$1&gt;='Gastos Gerais'!$D$4:$D$1076),-(Analítico!F$1&lt;='Gastos Gerais'!$E$4:$E$1076),-('Gastos Gerais'!$C$4:$C$1076))</f>
        <v>0</v>
      </c>
      <c r="G59" s="147">
        <f>SUMPRODUCT(-('Gastos Gerais'!$B$4:$B$1076=Analítico!$B59),-(Analítico!G$1&gt;='Gastos Gerais'!$D$4:$D$1076),-(Analítico!G$1&lt;='Gastos Gerais'!$E$4:$E$1076),-('Gastos Gerais'!$C$4:$C$1076))</f>
        <v>0</v>
      </c>
      <c r="H59" s="147">
        <f>SUMPRODUCT(-('Gastos Gerais'!$B$4:$B$1076=Analítico!$B59),-(Analítico!H$1&gt;='Gastos Gerais'!$D$4:$D$1076),-(Analítico!H$1&lt;='Gastos Gerais'!$E$4:$E$1076),-('Gastos Gerais'!$C$4:$C$1076))</f>
        <v>0</v>
      </c>
      <c r="I59" s="147">
        <f>SUMPRODUCT(-('Gastos Gerais'!$B$4:$B$1076=Analítico!$B59),-(Analítico!I$1&gt;='Gastos Gerais'!$D$4:$D$1076),-(Analítico!I$1&lt;='Gastos Gerais'!$E$4:$E$1076),-('Gastos Gerais'!$C$4:$C$1076))</f>
        <v>0</v>
      </c>
      <c r="J59" s="147">
        <f>SUMPRODUCT(-('Gastos Gerais'!$B$4:$B$1076=Analítico!$B59),-(Analítico!J$1&gt;='Gastos Gerais'!$D$4:$D$1076),-(Analítico!J$1&lt;='Gastos Gerais'!$E$4:$E$1076),-('Gastos Gerais'!$C$4:$C$1076))</f>
        <v>0</v>
      </c>
      <c r="K59" s="147">
        <f>SUMPRODUCT(-('Gastos Gerais'!$B$4:$B$1076=Analítico!$B59),-(Analítico!K$1&gt;='Gastos Gerais'!$D$4:$D$1076),-(Analítico!K$1&lt;='Gastos Gerais'!$E$4:$E$1076),-('Gastos Gerais'!$C$4:$C$1076))</f>
        <v>0</v>
      </c>
      <c r="L59" s="147">
        <f>SUMPRODUCT(-('Gastos Gerais'!$B$4:$B$1076=Analítico!$B59),-(Analítico!L$1&gt;='Gastos Gerais'!$D$4:$D$1076),-(Analítico!L$1&lt;='Gastos Gerais'!$E$4:$E$1076),-('Gastos Gerais'!$C$4:$C$1076))</f>
        <v>0</v>
      </c>
      <c r="M59" s="147">
        <f>SUMPRODUCT(-('Gastos Gerais'!$B$4:$B$1076=Analítico!$B59),-(Analítico!M$1&gt;='Gastos Gerais'!$D$4:$D$1076),-(Analítico!M$1&lt;='Gastos Gerais'!$E$4:$E$1076),-('Gastos Gerais'!$C$4:$C$1076))</f>
        <v>0</v>
      </c>
      <c r="N59" s="147">
        <f>SUMPRODUCT(-('Gastos Gerais'!$B$4:$B$1076=Analítico!$B59),-(Analítico!N$1&gt;='Gastos Gerais'!$D$4:$D$1076),-(Analítico!N$1&lt;='Gastos Gerais'!$E$4:$E$1076),-('Gastos Gerais'!$C$4:$C$1076))</f>
        <v>0</v>
      </c>
      <c r="O59" s="147">
        <f>SUMPRODUCT(-('Gastos Gerais'!$B$4:$B$1076=Analítico!$B59),-(Analítico!O$1&gt;='Gastos Gerais'!$D$4:$D$1076),-(Analítico!O$1&lt;='Gastos Gerais'!$E$4:$E$1076),-('Gastos Gerais'!$C$4:$C$1076))</f>
        <v>0</v>
      </c>
      <c r="P59" s="147">
        <f>SUMPRODUCT(-('Gastos Gerais'!$B$4:$B$1076=Analítico!$B59),-(Analítico!P$1&gt;='Gastos Gerais'!$D$4:$D$1076),-(Analítico!P$1&lt;='Gastos Gerais'!$E$4:$E$1076),-('Gastos Gerais'!$C$4:$C$1076))</f>
        <v>0</v>
      </c>
      <c r="Q59" s="147">
        <f>SUMPRODUCT(-('Gastos Gerais'!$B$4:$B$1076=Analítico!$B59),-(Analítico!Q$1&gt;='Gastos Gerais'!$D$4:$D$1076),-(Analítico!Q$1&lt;='Gastos Gerais'!$E$4:$E$1076),-('Gastos Gerais'!$C$4:$C$1076))</f>
        <v>0</v>
      </c>
      <c r="R59" s="147">
        <f>SUMPRODUCT(-('Gastos Gerais'!$B$4:$B$1076=Analítico!$B59),-(Analítico!R$1&gt;='Gastos Gerais'!$D$4:$D$1076),-(Analítico!R$1&lt;='Gastos Gerais'!$E$4:$E$1076),-('Gastos Gerais'!$C$4:$C$1076))</f>
        <v>0</v>
      </c>
      <c r="S59" s="147">
        <f>SUMPRODUCT(-('Gastos Gerais'!$B$4:$B$1076=Analítico!$B59),-(Analítico!S$1&gt;='Gastos Gerais'!$D$4:$D$1076),-(Analítico!S$1&lt;='Gastos Gerais'!$E$4:$E$1076),-('Gastos Gerais'!$C$4:$C$1076))</f>
        <v>0</v>
      </c>
      <c r="T59" s="147">
        <f>SUMPRODUCT(-('Gastos Gerais'!$B$4:$B$1076=Analítico!$B59),-(Analítico!T$1&gt;='Gastos Gerais'!$D$4:$D$1076),-(Analítico!T$1&lt;='Gastos Gerais'!$E$4:$E$1076),-('Gastos Gerais'!$C$4:$C$1076))</f>
        <v>0</v>
      </c>
      <c r="U59" s="147">
        <f>SUMPRODUCT(-('Gastos Gerais'!$B$4:$B$1076=Analítico!$B59),-(Analítico!U$1&gt;='Gastos Gerais'!$D$4:$D$1076),-(Analítico!U$1&lt;='Gastos Gerais'!$E$4:$E$1076),-('Gastos Gerais'!$C$4:$C$1076))</f>
        <v>0</v>
      </c>
      <c r="V59" s="147">
        <f>SUMPRODUCT(-('Gastos Gerais'!$B$4:$B$1076=Analítico!$B59),-(Analítico!V$1&gt;='Gastos Gerais'!$D$4:$D$1076),-(Analítico!V$1&lt;='Gastos Gerais'!$E$4:$E$1076),-('Gastos Gerais'!$C$4:$C$1076))</f>
        <v>0</v>
      </c>
      <c r="W59" s="147">
        <f>SUMPRODUCT(-('Gastos Gerais'!$B$4:$B$1076=Analítico!$B59),-(Analítico!W$1&gt;='Gastos Gerais'!$D$4:$D$1076),-(Analítico!W$1&lt;='Gastos Gerais'!$E$4:$E$1076),-('Gastos Gerais'!$C$4:$C$1076))</f>
        <v>0</v>
      </c>
      <c r="X59" s="147">
        <f>SUMPRODUCT(-('Gastos Gerais'!$B$4:$B$1076=Analítico!$B59),-(Analítico!X$1&gt;='Gastos Gerais'!$D$4:$D$1076),-(Analítico!X$1&lt;='Gastos Gerais'!$E$4:$E$1076),-('Gastos Gerais'!$C$4:$C$1076))</f>
        <v>0</v>
      </c>
      <c r="Y59" s="147">
        <f>SUMPRODUCT(-('Gastos Gerais'!$B$4:$B$1076=Analítico!$B59),-(Analítico!Y$1&gt;='Gastos Gerais'!$D$4:$D$1076),-(Analítico!Y$1&lt;='Gastos Gerais'!$E$4:$E$1076),-('Gastos Gerais'!$C$4:$C$1076))</f>
        <v>0</v>
      </c>
      <c r="Z59" s="147">
        <f>SUMPRODUCT(-('Gastos Gerais'!$B$4:$B$1076=Analítico!$B59),-(Analítico!Z$1&gt;='Gastos Gerais'!$D$4:$D$1076),-(Analítico!Z$1&lt;='Gastos Gerais'!$E$4:$E$1076),-('Gastos Gerais'!$C$4:$C$1076))</f>
        <v>0</v>
      </c>
      <c r="AA59" s="147">
        <f>SUMPRODUCT(-('Gastos Gerais'!$B$4:$B$1076=Analítico!$B59),-(Analítico!AA$1&gt;='Gastos Gerais'!$D$4:$D$1076),-(Analítico!AA$1&lt;='Gastos Gerais'!$E$4:$E$1076),-('Gastos Gerais'!$C$4:$C$1076))</f>
        <v>0</v>
      </c>
      <c r="AB59" s="147">
        <f>SUMPRODUCT(-('Gastos Gerais'!$B$4:$B$1076=Analítico!$B59),-(Analítico!AB$1&gt;='Gastos Gerais'!$D$4:$D$1076),-(Analítico!AB$1&lt;='Gastos Gerais'!$E$4:$E$1076),-('Gastos Gerais'!$C$4:$C$1076))</f>
        <v>0</v>
      </c>
      <c r="AC59" s="147">
        <f>SUMPRODUCT(-('Gastos Gerais'!$B$4:$B$1076=Analítico!$B59),-(Analítico!AC$1&gt;='Gastos Gerais'!$D$4:$D$1076),-(Analítico!AC$1&lt;='Gastos Gerais'!$E$4:$E$1076),-('Gastos Gerais'!$C$4:$C$1076))</f>
        <v>0</v>
      </c>
      <c r="AD59" s="147">
        <f>SUMPRODUCT(-('Gastos Gerais'!$B$4:$B$1076=Analítico!$B59),-(Analítico!AD$1&gt;='Gastos Gerais'!$D$4:$D$1076),-(Analítico!AD$1&lt;='Gastos Gerais'!$E$4:$E$1076),-('Gastos Gerais'!$C$4:$C$1076))</f>
        <v>0</v>
      </c>
      <c r="AE59" s="147">
        <f>SUMPRODUCT(-('Gastos Gerais'!$B$4:$B$1076=Analítico!$B59),-(Analítico!AE$1&gt;='Gastos Gerais'!$D$4:$D$1076),-(Analítico!AE$1&lt;='Gastos Gerais'!$E$4:$E$1076),-('Gastos Gerais'!$C$4:$C$1076))</f>
        <v>0</v>
      </c>
      <c r="AF59" s="147">
        <f>SUMPRODUCT(-('Gastos Gerais'!$B$4:$B$1076=Analítico!$B59),-(Analítico!AF$1&gt;='Gastos Gerais'!$D$4:$D$1076),-(Analítico!AF$1&lt;='Gastos Gerais'!$E$4:$E$1076),-('Gastos Gerais'!$C$4:$C$1076))</f>
        <v>0</v>
      </c>
      <c r="AG59" s="147">
        <f>SUMPRODUCT(-('Gastos Gerais'!$B$4:$B$1076=Analítico!$B59),-(Analítico!AG$1&gt;='Gastos Gerais'!$D$4:$D$1076),-(Analítico!AG$1&lt;='Gastos Gerais'!$E$4:$E$1076),-('Gastos Gerais'!$C$4:$C$1076))</f>
        <v>0</v>
      </c>
      <c r="AH59" s="147">
        <f>SUMPRODUCT(-('Gastos Gerais'!$B$4:$B$1076=Analítico!$B59),-(Analítico!AH$1&gt;='Gastos Gerais'!$D$4:$D$1076),-(Analítico!AH$1&lt;='Gastos Gerais'!$E$4:$E$1076),-('Gastos Gerais'!$C$4:$C$1076))</f>
        <v>0</v>
      </c>
      <c r="AI59" s="147">
        <f>SUMPRODUCT(-('Gastos Gerais'!$B$4:$B$1076=Analítico!$B59),-(Analítico!AI$1&gt;='Gastos Gerais'!$D$4:$D$1076),-(Analítico!AI$1&lt;='Gastos Gerais'!$E$4:$E$1076),-('Gastos Gerais'!$C$4:$C$1076))</f>
        <v>0</v>
      </c>
      <c r="AJ59" s="147">
        <f>SUMPRODUCT(-('Gastos Gerais'!$B$4:$B$1076=Analítico!$B59),-(Analítico!AJ$1&gt;='Gastos Gerais'!$D$4:$D$1076),-(Analítico!AJ$1&lt;='Gastos Gerais'!$E$4:$E$1076),-('Gastos Gerais'!$C$4:$C$1076))</f>
        <v>0</v>
      </c>
      <c r="AK59" s="147">
        <f>SUMPRODUCT(-('Gastos Gerais'!$B$4:$B$1076=Analítico!$B59),-(Analítico!AK$1&gt;='Gastos Gerais'!$D$4:$D$1076),-(Analítico!AK$1&lt;='Gastos Gerais'!$E$4:$E$1076),-('Gastos Gerais'!$C$4:$C$1076))</f>
        <v>0</v>
      </c>
      <c r="AL59" s="147">
        <f>SUMPRODUCT(-('Gastos Gerais'!$B$4:$B$1076=Analítico!$B59),-(Analítico!AL$1&gt;='Gastos Gerais'!$D$4:$D$1076),-(Analítico!AL$1&lt;='Gastos Gerais'!$E$4:$E$1076),-('Gastos Gerais'!$C$4:$C$1076))</f>
        <v>0</v>
      </c>
      <c r="AM59" s="147">
        <f>SUMPRODUCT(-('Gastos Gerais'!$B$4:$B$1076=Analítico!$B59),-(Analítico!AM$1&gt;='Gastos Gerais'!$D$4:$D$1076),-(Analítico!AM$1&lt;='Gastos Gerais'!$E$4:$E$1076),-('Gastos Gerais'!$C$4:$C$1076))</f>
        <v>0</v>
      </c>
      <c r="AN59" s="147">
        <f>SUMPRODUCT(-('Gastos Gerais'!$B$4:$B$1076=Analítico!$B59),-(Analítico!AN$1&gt;='Gastos Gerais'!$D$4:$D$1076),-(Analítico!AN$1&lt;='Gastos Gerais'!$E$4:$E$1076),-('Gastos Gerais'!$C$4:$C$1076))</f>
        <v>0</v>
      </c>
      <c r="AO59" s="147">
        <f>SUMPRODUCT(-('Gastos Gerais'!$B$4:$B$1076=Analítico!$B59),-(Analítico!AO$1&gt;='Gastos Gerais'!$D$4:$D$1076),-(Analítico!AO$1&lt;='Gastos Gerais'!$E$4:$E$1076),-('Gastos Gerais'!$C$4:$C$1076))</f>
        <v>0</v>
      </c>
      <c r="AP59" s="147">
        <f>SUMPRODUCT(-('Gastos Gerais'!$B$4:$B$1076=Analítico!$B59),-(Analítico!AP$1&gt;='Gastos Gerais'!$D$4:$D$1076),-(Analítico!AP$1&lt;='Gastos Gerais'!$E$4:$E$1076),-('Gastos Gerais'!$C$4:$C$1076))</f>
        <v>0</v>
      </c>
      <c r="AQ59" s="147">
        <f>SUMPRODUCT(-('Gastos Gerais'!$B$4:$B$1076=Analítico!$B59),-(Analítico!AQ$1&gt;='Gastos Gerais'!$D$4:$D$1076),-(Analítico!AQ$1&lt;='Gastos Gerais'!$E$4:$E$1076),-('Gastos Gerais'!$C$4:$C$1076))</f>
        <v>0</v>
      </c>
      <c r="AR59" s="147">
        <f>SUMPRODUCT(-('Gastos Gerais'!$B$4:$B$1076=Analítico!$B59),-(Analítico!AR$1&gt;='Gastos Gerais'!$D$4:$D$1076),-(Analítico!AR$1&lt;='Gastos Gerais'!$E$4:$E$1076),-('Gastos Gerais'!$C$4:$C$1076))</f>
        <v>0</v>
      </c>
      <c r="AS59" s="147">
        <f>SUMPRODUCT(-('Gastos Gerais'!$B$4:$B$1076=Analítico!$B59),-(Analítico!AS$1&gt;='Gastos Gerais'!$D$4:$D$1076),-(Analítico!AS$1&lt;='Gastos Gerais'!$E$4:$E$1076),-('Gastos Gerais'!$C$4:$C$1076))</f>
        <v>0</v>
      </c>
      <c r="AT59" s="147">
        <f>SUMPRODUCT(-('Gastos Gerais'!$B$4:$B$1076=Analítico!$B59),-(Analítico!AT$1&gt;='Gastos Gerais'!$D$4:$D$1076),-(Analítico!AT$1&lt;='Gastos Gerais'!$E$4:$E$1076),-('Gastos Gerais'!$C$4:$C$1076))</f>
        <v>0</v>
      </c>
      <c r="AU59" s="147">
        <f>SUMPRODUCT(-('Gastos Gerais'!$B$4:$B$1076=Analítico!$B59),-(Analítico!AU$1&gt;='Gastos Gerais'!$D$4:$D$1076),-(Analítico!AU$1&lt;='Gastos Gerais'!$E$4:$E$1076),-('Gastos Gerais'!$C$4:$C$1076))</f>
        <v>0</v>
      </c>
      <c r="AV59" s="147">
        <f>SUMPRODUCT(-('Gastos Gerais'!$B$4:$B$1076=Analítico!$B59),-(Analítico!AV$1&gt;='Gastos Gerais'!$D$4:$D$1076),-(Analítico!AV$1&lt;='Gastos Gerais'!$E$4:$E$1076),-('Gastos Gerais'!$C$4:$C$1076))</f>
        <v>0</v>
      </c>
      <c r="AW59" s="147">
        <f>SUMPRODUCT(-('Gastos Gerais'!$B$4:$B$1076=Analítico!$B59),-(Analítico!AW$1&gt;='Gastos Gerais'!$D$4:$D$1076),-(Analítico!AW$1&lt;='Gastos Gerais'!$E$4:$E$1076),-('Gastos Gerais'!$C$4:$C$1076))</f>
        <v>0</v>
      </c>
      <c r="AX59" s="147">
        <f>SUMPRODUCT(-('Gastos Gerais'!$B$4:$B$1076=Analítico!$B59),-(Analítico!AX$1&gt;='Gastos Gerais'!$D$4:$D$1076),-(Analítico!AX$1&lt;='Gastos Gerais'!$E$4:$E$1076),-('Gastos Gerais'!$C$4:$C$1076))</f>
        <v>0</v>
      </c>
      <c r="AY59" s="147">
        <f>SUMPRODUCT(-('Gastos Gerais'!$B$4:$B$1076=Analítico!$B59),-(Analítico!AY$1&gt;='Gastos Gerais'!$D$4:$D$1076),-(Analítico!AY$1&lt;='Gastos Gerais'!$E$4:$E$1076),-('Gastos Gerais'!$C$4:$C$1076))</f>
        <v>0</v>
      </c>
      <c r="AZ59" s="147">
        <f>SUMPRODUCT(-('Gastos Gerais'!$B$4:$B$1076=Analítico!$B59),-(Analítico!AZ$1&gt;='Gastos Gerais'!$D$4:$D$1076),-(Analítico!AZ$1&lt;='Gastos Gerais'!$E$4:$E$1076),-('Gastos Gerais'!$C$4:$C$1076))</f>
        <v>0</v>
      </c>
      <c r="BA59" s="147">
        <f>SUMPRODUCT(-('Gastos Gerais'!$B$4:$B$1076=Analítico!$B59),-(Analítico!BA$1&gt;='Gastos Gerais'!$D$4:$D$1076),-(Analítico!BA$1&lt;='Gastos Gerais'!$E$4:$E$1076),-('Gastos Gerais'!$C$4:$C$1076))</f>
        <v>0</v>
      </c>
      <c r="BB59" s="147">
        <f>SUMPRODUCT(-('Gastos Gerais'!$B$4:$B$1076=Analítico!$B59),-(Analítico!BB$1&gt;='Gastos Gerais'!$D$4:$D$1076),-(Analítico!BB$1&lt;='Gastos Gerais'!$E$4:$E$1076),-('Gastos Gerais'!$C$4:$C$1076))</f>
        <v>0</v>
      </c>
      <c r="BC59" s="147">
        <f>SUMPRODUCT(-('Gastos Gerais'!$B$4:$B$1076=Analítico!$B59),-(Analítico!BC$1&gt;='Gastos Gerais'!$D$4:$D$1076),-(Analítico!BC$1&lt;='Gastos Gerais'!$E$4:$E$1076),-('Gastos Gerais'!$C$4:$C$1076))</f>
        <v>0</v>
      </c>
      <c r="BD59" s="147">
        <f>SUMPRODUCT(-('Gastos Gerais'!$B$4:$B$1076=Analítico!$B59),-(Analítico!BD$1&gt;='Gastos Gerais'!$D$4:$D$1076),-(Analítico!BD$1&lt;='Gastos Gerais'!$E$4:$E$1076),-('Gastos Gerais'!$C$4:$C$1076))</f>
        <v>0</v>
      </c>
      <c r="BE59" s="147">
        <f>SUMPRODUCT(-('Gastos Gerais'!$B$4:$B$1076=Analítico!$B59),-(Analítico!BE$1&gt;='Gastos Gerais'!$D$4:$D$1076),-(Analítico!BE$1&lt;='Gastos Gerais'!$E$4:$E$1076),-('Gastos Gerais'!$C$4:$C$1076))</f>
        <v>0</v>
      </c>
      <c r="BF59" s="147">
        <f>SUMPRODUCT(-('Gastos Gerais'!$B$4:$B$1076=Analítico!$B59),-(Analítico!BF$1&gt;='Gastos Gerais'!$D$4:$D$1076),-(Analítico!BF$1&lt;='Gastos Gerais'!$E$4:$E$1076),-('Gastos Gerais'!$C$4:$C$1076))</f>
        <v>0</v>
      </c>
      <c r="BG59" s="147">
        <f>SUMPRODUCT(-('Gastos Gerais'!$B$4:$B$1076=Analítico!$B59),-(Analítico!BG$1&gt;='Gastos Gerais'!$D$4:$D$1076),-(Analítico!BG$1&lt;='Gastos Gerais'!$E$4:$E$1076),-('Gastos Gerais'!$C$4:$C$1076))</f>
        <v>0</v>
      </c>
      <c r="BH59" s="147">
        <f>SUMPRODUCT(-('Gastos Gerais'!$B$4:$B$1076=Analítico!$B59),-(Analítico!BH$1&gt;='Gastos Gerais'!$D$4:$D$1076),-(Analítico!BH$1&lt;='Gastos Gerais'!$E$4:$E$1076),-('Gastos Gerais'!$C$4:$C$1076))</f>
        <v>0</v>
      </c>
      <c r="BI59" s="147">
        <f>SUMPRODUCT(-('Gastos Gerais'!$B$4:$B$1076=Analítico!$B59),-(Analítico!BI$1&gt;='Gastos Gerais'!$D$4:$D$1076),-(Analítico!BI$1&lt;='Gastos Gerais'!$E$4:$E$1076),-('Gastos Gerais'!$C$4:$C$1076))</f>
        <v>0</v>
      </c>
      <c r="BJ59" s="147">
        <f>SUMPRODUCT(-('Gastos Gerais'!$B$4:$B$1076=Analítico!$B59),-(Analítico!BJ$1&gt;='Gastos Gerais'!$D$4:$D$1076),-(Analítico!BJ$1&lt;='Gastos Gerais'!$E$4:$E$1076),-('Gastos Gerais'!$C$4:$C$1076))</f>
        <v>0</v>
      </c>
      <c r="BK59" s="143">
        <f t="shared" si="90"/>
        <v>0</v>
      </c>
      <c r="BL59" s="152">
        <f t="shared" ca="1" si="91"/>
        <v>0</v>
      </c>
      <c r="BV59" s="3"/>
      <c r="BW59" s="3"/>
    </row>
    <row r="60" spans="1:85" s="98" customFormat="1" ht="23.25" customHeight="1">
      <c r="A60" s="207" t="s">
        <v>256</v>
      </c>
      <c r="B60" s="208" t="s">
        <v>257</v>
      </c>
      <c r="C60" s="147">
        <f>SUMPRODUCT(-('Gastos Gerais'!$B$4:$B$1076=Analítico!$B60),-(Analítico!C$1&gt;='Gastos Gerais'!$D$4:$D$1076),-(Analítico!C$1&lt;='Gastos Gerais'!$E$4:$E$1076),-('Gastos Gerais'!$C$4:$C$1076))</f>
        <v>200</v>
      </c>
      <c r="D60" s="147">
        <f>SUMPRODUCT(-('Gastos Gerais'!$B$4:$B$1076=Analítico!$B60),-(Analítico!D$1&gt;='Gastos Gerais'!$D$4:$D$1076),-(Analítico!D$1&lt;='Gastos Gerais'!$E$4:$E$1076),-('Gastos Gerais'!$C$4:$C$1076))</f>
        <v>200</v>
      </c>
      <c r="E60" s="147">
        <f>SUMPRODUCT(-('Gastos Gerais'!$B$4:$B$1076=Analítico!$B60),-(Analítico!E$1&gt;='Gastos Gerais'!$D$4:$D$1076),-(Analítico!E$1&lt;='Gastos Gerais'!$E$4:$E$1076),-('Gastos Gerais'!$C$4:$C$1076))</f>
        <v>200</v>
      </c>
      <c r="F60" s="147">
        <f>SUMPRODUCT(-('Gastos Gerais'!$B$4:$B$1076=Analítico!$B60),-(Analítico!F$1&gt;='Gastos Gerais'!$D$4:$D$1076),-(Analítico!F$1&lt;='Gastos Gerais'!$E$4:$E$1076),-('Gastos Gerais'!$C$4:$C$1076))</f>
        <v>200</v>
      </c>
      <c r="G60" s="147">
        <f>SUMPRODUCT(-('Gastos Gerais'!$B$4:$B$1076=Analítico!$B60),-(Analítico!G$1&gt;='Gastos Gerais'!$D$4:$D$1076),-(Analítico!G$1&lt;='Gastos Gerais'!$E$4:$E$1076),-('Gastos Gerais'!$C$4:$C$1076))</f>
        <v>200</v>
      </c>
      <c r="H60" s="147">
        <f>SUMPRODUCT(-('Gastos Gerais'!$B$4:$B$1076=Analítico!$B60),-(Analítico!H$1&gt;='Gastos Gerais'!$D$4:$D$1076),-(Analítico!H$1&lt;='Gastos Gerais'!$E$4:$E$1076),-('Gastos Gerais'!$C$4:$C$1076))</f>
        <v>200</v>
      </c>
      <c r="I60" s="147">
        <f>SUMPRODUCT(-('Gastos Gerais'!$B$4:$B$1076=Analítico!$B60),-(Analítico!I$1&gt;='Gastos Gerais'!$D$4:$D$1076),-(Analítico!I$1&lt;='Gastos Gerais'!$E$4:$E$1076),-('Gastos Gerais'!$C$4:$C$1076))</f>
        <v>200</v>
      </c>
      <c r="J60" s="147">
        <f>SUMPRODUCT(-('Gastos Gerais'!$B$4:$B$1076=Analítico!$B60),-(Analítico!J$1&gt;='Gastos Gerais'!$D$4:$D$1076),-(Analítico!J$1&lt;='Gastos Gerais'!$E$4:$E$1076),-('Gastos Gerais'!$C$4:$C$1076))</f>
        <v>200</v>
      </c>
      <c r="K60" s="147">
        <f>SUMPRODUCT(-('Gastos Gerais'!$B$4:$B$1076=Analítico!$B60),-(Analítico!K$1&gt;='Gastos Gerais'!$D$4:$D$1076),-(Analítico!K$1&lt;='Gastos Gerais'!$E$4:$E$1076),-('Gastos Gerais'!$C$4:$C$1076))</f>
        <v>200</v>
      </c>
      <c r="L60" s="147">
        <f>SUMPRODUCT(-('Gastos Gerais'!$B$4:$B$1076=Analítico!$B60),-(Analítico!L$1&gt;='Gastos Gerais'!$D$4:$D$1076),-(Analítico!L$1&lt;='Gastos Gerais'!$E$4:$E$1076),-('Gastos Gerais'!$C$4:$C$1076))</f>
        <v>200</v>
      </c>
      <c r="M60" s="147">
        <f>SUMPRODUCT(-('Gastos Gerais'!$B$4:$B$1076=Analítico!$B60),-(Analítico!M$1&gt;='Gastos Gerais'!$D$4:$D$1076),-(Analítico!M$1&lt;='Gastos Gerais'!$E$4:$E$1076),-('Gastos Gerais'!$C$4:$C$1076))</f>
        <v>200</v>
      </c>
      <c r="N60" s="147">
        <f>SUMPRODUCT(-('Gastos Gerais'!$B$4:$B$1076=Analítico!$B60),-(Analítico!N$1&gt;='Gastos Gerais'!$D$4:$D$1076),-(Analítico!N$1&lt;='Gastos Gerais'!$E$4:$E$1076),-('Gastos Gerais'!$C$4:$C$1076))</f>
        <v>200</v>
      </c>
      <c r="O60" s="147">
        <f>SUMPRODUCT(-('Gastos Gerais'!$B$4:$B$1076=Analítico!$B60),-(Analítico!O$1&gt;='Gastos Gerais'!$D$4:$D$1076),-(Analítico!O$1&lt;='Gastos Gerais'!$E$4:$E$1076),-('Gastos Gerais'!$C$4:$C$1076))</f>
        <v>210</v>
      </c>
      <c r="P60" s="147">
        <f>SUMPRODUCT(-('Gastos Gerais'!$B$4:$B$1076=Analítico!$B60),-(Analítico!P$1&gt;='Gastos Gerais'!$D$4:$D$1076),-(Analítico!P$1&lt;='Gastos Gerais'!$E$4:$E$1076),-('Gastos Gerais'!$C$4:$C$1076))</f>
        <v>210</v>
      </c>
      <c r="Q60" s="147">
        <f>SUMPRODUCT(-('Gastos Gerais'!$B$4:$B$1076=Analítico!$B60),-(Analítico!Q$1&gt;='Gastos Gerais'!$D$4:$D$1076),-(Analítico!Q$1&lt;='Gastos Gerais'!$E$4:$E$1076),-('Gastos Gerais'!$C$4:$C$1076))</f>
        <v>210</v>
      </c>
      <c r="R60" s="147">
        <f>SUMPRODUCT(-('Gastos Gerais'!$B$4:$B$1076=Analítico!$B60),-(Analítico!R$1&gt;='Gastos Gerais'!$D$4:$D$1076),-(Analítico!R$1&lt;='Gastos Gerais'!$E$4:$E$1076),-('Gastos Gerais'!$C$4:$C$1076))</f>
        <v>210</v>
      </c>
      <c r="S60" s="147">
        <f>SUMPRODUCT(-('Gastos Gerais'!$B$4:$B$1076=Analítico!$B60),-(Analítico!S$1&gt;='Gastos Gerais'!$D$4:$D$1076),-(Analítico!S$1&lt;='Gastos Gerais'!$E$4:$E$1076),-('Gastos Gerais'!$C$4:$C$1076))</f>
        <v>210</v>
      </c>
      <c r="T60" s="147">
        <f>SUMPRODUCT(-('Gastos Gerais'!$B$4:$B$1076=Analítico!$B60),-(Analítico!T$1&gt;='Gastos Gerais'!$D$4:$D$1076),-(Analítico!T$1&lt;='Gastos Gerais'!$E$4:$E$1076),-('Gastos Gerais'!$C$4:$C$1076))</f>
        <v>210</v>
      </c>
      <c r="U60" s="147">
        <f>SUMPRODUCT(-('Gastos Gerais'!$B$4:$B$1076=Analítico!$B60),-(Analítico!U$1&gt;='Gastos Gerais'!$D$4:$D$1076),-(Analítico!U$1&lt;='Gastos Gerais'!$E$4:$E$1076),-('Gastos Gerais'!$C$4:$C$1076))</f>
        <v>210</v>
      </c>
      <c r="V60" s="147">
        <f>SUMPRODUCT(-('Gastos Gerais'!$B$4:$B$1076=Analítico!$B60),-(Analítico!V$1&gt;='Gastos Gerais'!$D$4:$D$1076),-(Analítico!V$1&lt;='Gastos Gerais'!$E$4:$E$1076),-('Gastos Gerais'!$C$4:$C$1076))</f>
        <v>210</v>
      </c>
      <c r="W60" s="147">
        <f>SUMPRODUCT(-('Gastos Gerais'!$B$4:$B$1076=Analítico!$B60),-(Analítico!W$1&gt;='Gastos Gerais'!$D$4:$D$1076),-(Analítico!W$1&lt;='Gastos Gerais'!$E$4:$E$1076),-('Gastos Gerais'!$C$4:$C$1076))</f>
        <v>210</v>
      </c>
      <c r="X60" s="147">
        <f>SUMPRODUCT(-('Gastos Gerais'!$B$4:$B$1076=Analítico!$B60),-(Analítico!X$1&gt;='Gastos Gerais'!$D$4:$D$1076),-(Analítico!X$1&lt;='Gastos Gerais'!$E$4:$E$1076),-('Gastos Gerais'!$C$4:$C$1076))</f>
        <v>210</v>
      </c>
      <c r="Y60" s="147">
        <f>SUMPRODUCT(-('Gastos Gerais'!$B$4:$B$1076=Analítico!$B60),-(Analítico!Y$1&gt;='Gastos Gerais'!$D$4:$D$1076),-(Analítico!Y$1&lt;='Gastos Gerais'!$E$4:$E$1076),-('Gastos Gerais'!$C$4:$C$1076))</f>
        <v>210</v>
      </c>
      <c r="Z60" s="147">
        <f>SUMPRODUCT(-('Gastos Gerais'!$B$4:$B$1076=Analítico!$B60),-(Analítico!Z$1&gt;='Gastos Gerais'!$D$4:$D$1076),-(Analítico!Z$1&lt;='Gastos Gerais'!$E$4:$E$1076),-('Gastos Gerais'!$C$4:$C$1076))</f>
        <v>210</v>
      </c>
      <c r="AA60" s="147">
        <f>SUMPRODUCT(-('Gastos Gerais'!$B$4:$B$1076=Analítico!$B60),-(Analítico!AA$1&gt;='Gastos Gerais'!$D$4:$D$1076),-(Analítico!AA$1&lt;='Gastos Gerais'!$E$4:$E$1076),-('Gastos Gerais'!$C$4:$C$1076))</f>
        <v>220.5</v>
      </c>
      <c r="AB60" s="147">
        <f>SUMPRODUCT(-('Gastos Gerais'!$B$4:$B$1076=Analítico!$B60),-(Analítico!AB$1&gt;='Gastos Gerais'!$D$4:$D$1076),-(Analítico!AB$1&lt;='Gastos Gerais'!$E$4:$E$1076),-('Gastos Gerais'!$C$4:$C$1076))</f>
        <v>220.5</v>
      </c>
      <c r="AC60" s="147">
        <f>SUMPRODUCT(-('Gastos Gerais'!$B$4:$B$1076=Analítico!$B60),-(Analítico!AC$1&gt;='Gastos Gerais'!$D$4:$D$1076),-(Analítico!AC$1&lt;='Gastos Gerais'!$E$4:$E$1076),-('Gastos Gerais'!$C$4:$C$1076))</f>
        <v>220.5</v>
      </c>
      <c r="AD60" s="147">
        <f>SUMPRODUCT(-('Gastos Gerais'!$B$4:$B$1076=Analítico!$B60),-(Analítico!AD$1&gt;='Gastos Gerais'!$D$4:$D$1076),-(Analítico!AD$1&lt;='Gastos Gerais'!$E$4:$E$1076),-('Gastos Gerais'!$C$4:$C$1076))</f>
        <v>220.5</v>
      </c>
      <c r="AE60" s="147">
        <f>SUMPRODUCT(-('Gastos Gerais'!$B$4:$B$1076=Analítico!$B60),-(Analítico!AE$1&gt;='Gastos Gerais'!$D$4:$D$1076),-(Analítico!AE$1&lt;='Gastos Gerais'!$E$4:$E$1076),-('Gastos Gerais'!$C$4:$C$1076))</f>
        <v>220.5</v>
      </c>
      <c r="AF60" s="147">
        <f>SUMPRODUCT(-('Gastos Gerais'!$B$4:$B$1076=Analítico!$B60),-(Analítico!AF$1&gt;='Gastos Gerais'!$D$4:$D$1076),-(Analítico!AF$1&lt;='Gastos Gerais'!$E$4:$E$1076),-('Gastos Gerais'!$C$4:$C$1076))</f>
        <v>220.5</v>
      </c>
      <c r="AG60" s="147">
        <f>SUMPRODUCT(-('Gastos Gerais'!$B$4:$B$1076=Analítico!$B60),-(Analítico!AG$1&gt;='Gastos Gerais'!$D$4:$D$1076),-(Analítico!AG$1&lt;='Gastos Gerais'!$E$4:$E$1076),-('Gastos Gerais'!$C$4:$C$1076))</f>
        <v>220.5</v>
      </c>
      <c r="AH60" s="147">
        <f>SUMPRODUCT(-('Gastos Gerais'!$B$4:$B$1076=Analítico!$B60),-(Analítico!AH$1&gt;='Gastos Gerais'!$D$4:$D$1076),-(Analítico!AH$1&lt;='Gastos Gerais'!$E$4:$E$1076),-('Gastos Gerais'!$C$4:$C$1076))</f>
        <v>220.5</v>
      </c>
      <c r="AI60" s="147">
        <f>SUMPRODUCT(-('Gastos Gerais'!$B$4:$B$1076=Analítico!$B60),-(Analítico!AI$1&gt;='Gastos Gerais'!$D$4:$D$1076),-(Analítico!AI$1&lt;='Gastos Gerais'!$E$4:$E$1076),-('Gastos Gerais'!$C$4:$C$1076))</f>
        <v>220.5</v>
      </c>
      <c r="AJ60" s="147">
        <f>SUMPRODUCT(-('Gastos Gerais'!$B$4:$B$1076=Analítico!$B60),-(Analítico!AJ$1&gt;='Gastos Gerais'!$D$4:$D$1076),-(Analítico!AJ$1&lt;='Gastos Gerais'!$E$4:$E$1076),-('Gastos Gerais'!$C$4:$C$1076))</f>
        <v>220.5</v>
      </c>
      <c r="AK60" s="147">
        <f>SUMPRODUCT(-('Gastos Gerais'!$B$4:$B$1076=Analítico!$B60),-(Analítico!AK$1&gt;='Gastos Gerais'!$D$4:$D$1076),-(Analítico!AK$1&lt;='Gastos Gerais'!$E$4:$E$1076),-('Gastos Gerais'!$C$4:$C$1076))</f>
        <v>220.5</v>
      </c>
      <c r="AL60" s="147">
        <f>SUMPRODUCT(-('Gastos Gerais'!$B$4:$B$1076=Analítico!$B60),-(Analítico!AL$1&gt;='Gastos Gerais'!$D$4:$D$1076),-(Analítico!AL$1&lt;='Gastos Gerais'!$E$4:$E$1076),-('Gastos Gerais'!$C$4:$C$1076))</f>
        <v>220.5</v>
      </c>
      <c r="AM60" s="147">
        <f>SUMPRODUCT(-('Gastos Gerais'!$B$4:$B$1076=Analítico!$B60),-(Analítico!AM$1&gt;='Gastos Gerais'!$D$4:$D$1076),-(Analítico!AM$1&lt;='Gastos Gerais'!$E$4:$E$1076),-('Gastos Gerais'!$C$4:$C$1076))</f>
        <v>231.52500000000001</v>
      </c>
      <c r="AN60" s="147">
        <f>SUMPRODUCT(-('Gastos Gerais'!$B$4:$B$1076=Analítico!$B60),-(Analítico!AN$1&gt;='Gastos Gerais'!$D$4:$D$1076),-(Analítico!AN$1&lt;='Gastos Gerais'!$E$4:$E$1076),-('Gastos Gerais'!$C$4:$C$1076))</f>
        <v>231.52500000000001</v>
      </c>
      <c r="AO60" s="147">
        <f>SUMPRODUCT(-('Gastos Gerais'!$B$4:$B$1076=Analítico!$B60),-(Analítico!AO$1&gt;='Gastos Gerais'!$D$4:$D$1076),-(Analítico!AO$1&lt;='Gastos Gerais'!$E$4:$E$1076),-('Gastos Gerais'!$C$4:$C$1076))</f>
        <v>231.52500000000001</v>
      </c>
      <c r="AP60" s="147">
        <f>SUMPRODUCT(-('Gastos Gerais'!$B$4:$B$1076=Analítico!$B60),-(Analítico!AP$1&gt;='Gastos Gerais'!$D$4:$D$1076),-(Analítico!AP$1&lt;='Gastos Gerais'!$E$4:$E$1076),-('Gastos Gerais'!$C$4:$C$1076))</f>
        <v>231.52500000000001</v>
      </c>
      <c r="AQ60" s="147">
        <f>SUMPRODUCT(-('Gastos Gerais'!$B$4:$B$1076=Analítico!$B60),-(Analítico!AQ$1&gt;='Gastos Gerais'!$D$4:$D$1076),-(Analítico!AQ$1&lt;='Gastos Gerais'!$E$4:$E$1076),-('Gastos Gerais'!$C$4:$C$1076))</f>
        <v>231.52500000000001</v>
      </c>
      <c r="AR60" s="147">
        <f>SUMPRODUCT(-('Gastos Gerais'!$B$4:$B$1076=Analítico!$B60),-(Analítico!AR$1&gt;='Gastos Gerais'!$D$4:$D$1076),-(Analítico!AR$1&lt;='Gastos Gerais'!$E$4:$E$1076),-('Gastos Gerais'!$C$4:$C$1076))</f>
        <v>231.52500000000001</v>
      </c>
      <c r="AS60" s="147">
        <f>SUMPRODUCT(-('Gastos Gerais'!$B$4:$B$1076=Analítico!$B60),-(Analítico!AS$1&gt;='Gastos Gerais'!$D$4:$D$1076),-(Analítico!AS$1&lt;='Gastos Gerais'!$E$4:$E$1076),-('Gastos Gerais'!$C$4:$C$1076))</f>
        <v>231.52500000000001</v>
      </c>
      <c r="AT60" s="147">
        <f>SUMPRODUCT(-('Gastos Gerais'!$B$4:$B$1076=Analítico!$B60),-(Analítico!AT$1&gt;='Gastos Gerais'!$D$4:$D$1076),-(Analítico!AT$1&lt;='Gastos Gerais'!$E$4:$E$1076),-('Gastos Gerais'!$C$4:$C$1076))</f>
        <v>231.52500000000001</v>
      </c>
      <c r="AU60" s="147">
        <f>SUMPRODUCT(-('Gastos Gerais'!$B$4:$B$1076=Analítico!$B60),-(Analítico!AU$1&gt;='Gastos Gerais'!$D$4:$D$1076),-(Analítico!AU$1&lt;='Gastos Gerais'!$E$4:$E$1076),-('Gastos Gerais'!$C$4:$C$1076))</f>
        <v>231.52500000000001</v>
      </c>
      <c r="AV60" s="147">
        <f>SUMPRODUCT(-('Gastos Gerais'!$B$4:$B$1076=Analítico!$B60),-(Analítico!AV$1&gt;='Gastos Gerais'!$D$4:$D$1076),-(Analítico!AV$1&lt;='Gastos Gerais'!$E$4:$E$1076),-('Gastos Gerais'!$C$4:$C$1076))</f>
        <v>231.52500000000001</v>
      </c>
      <c r="AW60" s="147">
        <f>SUMPRODUCT(-('Gastos Gerais'!$B$4:$B$1076=Analítico!$B60),-(Analítico!AW$1&gt;='Gastos Gerais'!$D$4:$D$1076),-(Analítico!AW$1&lt;='Gastos Gerais'!$E$4:$E$1076),-('Gastos Gerais'!$C$4:$C$1076))</f>
        <v>231.52500000000001</v>
      </c>
      <c r="AX60" s="147">
        <f>SUMPRODUCT(-('Gastos Gerais'!$B$4:$B$1076=Analítico!$B60),-(Analítico!AX$1&gt;='Gastos Gerais'!$D$4:$D$1076),-(Analítico!AX$1&lt;='Gastos Gerais'!$E$4:$E$1076),-('Gastos Gerais'!$C$4:$C$1076))</f>
        <v>231.52500000000001</v>
      </c>
      <c r="AY60" s="147">
        <f>SUMPRODUCT(-('Gastos Gerais'!$B$4:$B$1076=Analítico!$B60),-(Analítico!AY$1&gt;='Gastos Gerais'!$D$4:$D$1076),-(Analítico!AY$1&lt;='Gastos Gerais'!$E$4:$E$1076),-('Gastos Gerais'!$C$4:$C$1076))</f>
        <v>0</v>
      </c>
      <c r="AZ60" s="147">
        <f>SUMPRODUCT(-('Gastos Gerais'!$B$4:$B$1076=Analítico!$B60),-(Analítico!AZ$1&gt;='Gastos Gerais'!$D$4:$D$1076),-(Analítico!AZ$1&lt;='Gastos Gerais'!$E$4:$E$1076),-('Gastos Gerais'!$C$4:$C$1076))</f>
        <v>0</v>
      </c>
      <c r="BA60" s="147">
        <f>SUMPRODUCT(-('Gastos Gerais'!$B$4:$B$1076=Analítico!$B60),-(Analítico!BA$1&gt;='Gastos Gerais'!$D$4:$D$1076),-(Analítico!BA$1&lt;='Gastos Gerais'!$E$4:$E$1076),-('Gastos Gerais'!$C$4:$C$1076))</f>
        <v>0</v>
      </c>
      <c r="BB60" s="147">
        <f>SUMPRODUCT(-('Gastos Gerais'!$B$4:$B$1076=Analítico!$B60),-(Analítico!BB$1&gt;='Gastos Gerais'!$D$4:$D$1076),-(Analítico!BB$1&lt;='Gastos Gerais'!$E$4:$E$1076),-('Gastos Gerais'!$C$4:$C$1076))</f>
        <v>0</v>
      </c>
      <c r="BC60" s="147">
        <f>SUMPRODUCT(-('Gastos Gerais'!$B$4:$B$1076=Analítico!$B60),-(Analítico!BC$1&gt;='Gastos Gerais'!$D$4:$D$1076),-(Analítico!BC$1&lt;='Gastos Gerais'!$E$4:$E$1076),-('Gastos Gerais'!$C$4:$C$1076))</f>
        <v>0</v>
      </c>
      <c r="BD60" s="147">
        <f>SUMPRODUCT(-('Gastos Gerais'!$B$4:$B$1076=Analítico!$B60),-(Analítico!BD$1&gt;='Gastos Gerais'!$D$4:$D$1076),-(Analítico!BD$1&lt;='Gastos Gerais'!$E$4:$E$1076),-('Gastos Gerais'!$C$4:$C$1076))</f>
        <v>0</v>
      </c>
      <c r="BE60" s="147">
        <f>SUMPRODUCT(-('Gastos Gerais'!$B$4:$B$1076=Analítico!$B60),-(Analítico!BE$1&gt;='Gastos Gerais'!$D$4:$D$1076),-(Analítico!BE$1&lt;='Gastos Gerais'!$E$4:$E$1076),-('Gastos Gerais'!$C$4:$C$1076))</f>
        <v>0</v>
      </c>
      <c r="BF60" s="147">
        <f>SUMPRODUCT(-('Gastos Gerais'!$B$4:$B$1076=Analítico!$B60),-(Analítico!BF$1&gt;='Gastos Gerais'!$D$4:$D$1076),-(Analítico!BF$1&lt;='Gastos Gerais'!$E$4:$E$1076),-('Gastos Gerais'!$C$4:$C$1076))</f>
        <v>0</v>
      </c>
      <c r="BG60" s="147">
        <f>SUMPRODUCT(-('Gastos Gerais'!$B$4:$B$1076=Analítico!$B60),-(Analítico!BG$1&gt;='Gastos Gerais'!$D$4:$D$1076),-(Analítico!BG$1&lt;='Gastos Gerais'!$E$4:$E$1076),-('Gastos Gerais'!$C$4:$C$1076))</f>
        <v>0</v>
      </c>
      <c r="BH60" s="147">
        <f>SUMPRODUCT(-('Gastos Gerais'!$B$4:$B$1076=Analítico!$B60),-(Analítico!BH$1&gt;='Gastos Gerais'!$D$4:$D$1076),-(Analítico!BH$1&lt;='Gastos Gerais'!$E$4:$E$1076),-('Gastos Gerais'!$C$4:$C$1076))</f>
        <v>0</v>
      </c>
      <c r="BI60" s="147">
        <f>SUMPRODUCT(-('Gastos Gerais'!$B$4:$B$1076=Analítico!$B60),-(Analítico!BI$1&gt;='Gastos Gerais'!$D$4:$D$1076),-(Analítico!BI$1&lt;='Gastos Gerais'!$E$4:$E$1076),-('Gastos Gerais'!$C$4:$C$1076))</f>
        <v>0</v>
      </c>
      <c r="BJ60" s="147">
        <f>SUMPRODUCT(-('Gastos Gerais'!$B$4:$B$1076=Analítico!$B60),-(Analítico!BJ$1&gt;='Gastos Gerais'!$D$4:$D$1076),-(Analítico!BJ$1&lt;='Gastos Gerais'!$E$4:$E$1076),-('Gastos Gerais'!$C$4:$C$1076))</f>
        <v>0</v>
      </c>
      <c r="BK60" s="143">
        <f t="shared" si="90"/>
        <v>10344.299999999996</v>
      </c>
      <c r="BL60" s="152">
        <f t="shared" ca="1" si="91"/>
        <v>4.92585714297087E-4</v>
      </c>
      <c r="BV60" s="3"/>
      <c r="BW60" s="3"/>
    </row>
    <row r="61" spans="1:85" s="98" customFormat="1" ht="23.25" customHeight="1">
      <c r="A61" s="207" t="s">
        <v>258</v>
      </c>
      <c r="B61" s="208" t="s">
        <v>259</v>
      </c>
      <c r="C61" s="147">
        <f>SUMPRODUCT(-('Gastos Gerais'!$B$4:$B$1076=Analítico!$B61),-(Analítico!C$1&gt;='Gastos Gerais'!$D$4:$D$1076),-(Analítico!C$1&lt;='Gastos Gerais'!$E$4:$E$1076),-('Gastos Gerais'!$C$4:$C$1076))</f>
        <v>500</v>
      </c>
      <c r="D61" s="147">
        <f>SUMPRODUCT(-('Gastos Gerais'!$B$4:$B$1076=Analítico!$B61),-(Analítico!D$1&gt;='Gastos Gerais'!$D$4:$D$1076),-(Analítico!D$1&lt;='Gastos Gerais'!$E$4:$E$1076),-('Gastos Gerais'!$C$4:$C$1076))</f>
        <v>500</v>
      </c>
      <c r="E61" s="147">
        <f>SUMPRODUCT(-('Gastos Gerais'!$B$4:$B$1076=Analítico!$B61),-(Analítico!E$1&gt;='Gastos Gerais'!$D$4:$D$1076),-(Analítico!E$1&lt;='Gastos Gerais'!$E$4:$E$1076),-('Gastos Gerais'!$C$4:$C$1076))</f>
        <v>500</v>
      </c>
      <c r="F61" s="147">
        <f>SUMPRODUCT(-('Gastos Gerais'!$B$4:$B$1076=Analítico!$B61),-(Analítico!F$1&gt;='Gastos Gerais'!$D$4:$D$1076),-(Analítico!F$1&lt;='Gastos Gerais'!$E$4:$E$1076),-('Gastos Gerais'!$C$4:$C$1076))</f>
        <v>500</v>
      </c>
      <c r="G61" s="147">
        <f>SUMPRODUCT(-('Gastos Gerais'!$B$4:$B$1076=Analítico!$B61),-(Analítico!G$1&gt;='Gastos Gerais'!$D$4:$D$1076),-(Analítico!G$1&lt;='Gastos Gerais'!$E$4:$E$1076),-('Gastos Gerais'!$C$4:$C$1076))</f>
        <v>500</v>
      </c>
      <c r="H61" s="147">
        <f>SUMPRODUCT(-('Gastos Gerais'!$B$4:$B$1076=Analítico!$B61),-(Analítico!H$1&gt;='Gastos Gerais'!$D$4:$D$1076),-(Analítico!H$1&lt;='Gastos Gerais'!$E$4:$E$1076),-('Gastos Gerais'!$C$4:$C$1076))</f>
        <v>500</v>
      </c>
      <c r="I61" s="147">
        <f>SUMPRODUCT(-('Gastos Gerais'!$B$4:$B$1076=Analítico!$B61),-(Analítico!I$1&gt;='Gastos Gerais'!$D$4:$D$1076),-(Analítico!I$1&lt;='Gastos Gerais'!$E$4:$E$1076),-('Gastos Gerais'!$C$4:$C$1076))</f>
        <v>500</v>
      </c>
      <c r="J61" s="147">
        <f>SUMPRODUCT(-('Gastos Gerais'!$B$4:$B$1076=Analítico!$B61),-(Analítico!J$1&gt;='Gastos Gerais'!$D$4:$D$1076),-(Analítico!J$1&lt;='Gastos Gerais'!$E$4:$E$1076),-('Gastos Gerais'!$C$4:$C$1076))</f>
        <v>500</v>
      </c>
      <c r="K61" s="147">
        <f>SUMPRODUCT(-('Gastos Gerais'!$B$4:$B$1076=Analítico!$B61),-(Analítico!K$1&gt;='Gastos Gerais'!$D$4:$D$1076),-(Analítico!K$1&lt;='Gastos Gerais'!$E$4:$E$1076),-('Gastos Gerais'!$C$4:$C$1076))</f>
        <v>500</v>
      </c>
      <c r="L61" s="147">
        <f>SUMPRODUCT(-('Gastos Gerais'!$B$4:$B$1076=Analítico!$B61),-(Analítico!L$1&gt;='Gastos Gerais'!$D$4:$D$1076),-(Analítico!L$1&lt;='Gastos Gerais'!$E$4:$E$1076),-('Gastos Gerais'!$C$4:$C$1076))</f>
        <v>500</v>
      </c>
      <c r="M61" s="147">
        <f>SUMPRODUCT(-('Gastos Gerais'!$B$4:$B$1076=Analítico!$B61),-(Analítico!M$1&gt;='Gastos Gerais'!$D$4:$D$1076),-(Analítico!M$1&lt;='Gastos Gerais'!$E$4:$E$1076),-('Gastos Gerais'!$C$4:$C$1076))</f>
        <v>500</v>
      </c>
      <c r="N61" s="147">
        <f>SUMPRODUCT(-('Gastos Gerais'!$B$4:$B$1076=Analítico!$B61),-(Analítico!N$1&gt;='Gastos Gerais'!$D$4:$D$1076),-(Analítico!N$1&lt;='Gastos Gerais'!$E$4:$E$1076),-('Gastos Gerais'!$C$4:$C$1076))</f>
        <v>500</v>
      </c>
      <c r="O61" s="147">
        <f>SUMPRODUCT(-('Gastos Gerais'!$B$4:$B$1076=Analítico!$B61),-(Analítico!O$1&gt;='Gastos Gerais'!$D$4:$D$1076),-(Analítico!O$1&lt;='Gastos Gerais'!$E$4:$E$1076),-('Gastos Gerais'!$C$4:$C$1076))</f>
        <v>525</v>
      </c>
      <c r="P61" s="147">
        <f>SUMPRODUCT(-('Gastos Gerais'!$B$4:$B$1076=Analítico!$B61),-(Analítico!P$1&gt;='Gastos Gerais'!$D$4:$D$1076),-(Analítico!P$1&lt;='Gastos Gerais'!$E$4:$E$1076),-('Gastos Gerais'!$C$4:$C$1076))</f>
        <v>525</v>
      </c>
      <c r="Q61" s="147">
        <f>SUMPRODUCT(-('Gastos Gerais'!$B$4:$B$1076=Analítico!$B61),-(Analítico!Q$1&gt;='Gastos Gerais'!$D$4:$D$1076),-(Analítico!Q$1&lt;='Gastos Gerais'!$E$4:$E$1076),-('Gastos Gerais'!$C$4:$C$1076))</f>
        <v>525</v>
      </c>
      <c r="R61" s="147">
        <f>SUMPRODUCT(-('Gastos Gerais'!$B$4:$B$1076=Analítico!$B61),-(Analítico!R$1&gt;='Gastos Gerais'!$D$4:$D$1076),-(Analítico!R$1&lt;='Gastos Gerais'!$E$4:$E$1076),-('Gastos Gerais'!$C$4:$C$1076))</f>
        <v>525</v>
      </c>
      <c r="S61" s="147">
        <f>SUMPRODUCT(-('Gastos Gerais'!$B$4:$B$1076=Analítico!$B61),-(Analítico!S$1&gt;='Gastos Gerais'!$D$4:$D$1076),-(Analítico!S$1&lt;='Gastos Gerais'!$E$4:$E$1076),-('Gastos Gerais'!$C$4:$C$1076))</f>
        <v>525</v>
      </c>
      <c r="T61" s="147">
        <f>SUMPRODUCT(-('Gastos Gerais'!$B$4:$B$1076=Analítico!$B61),-(Analítico!T$1&gt;='Gastos Gerais'!$D$4:$D$1076),-(Analítico!T$1&lt;='Gastos Gerais'!$E$4:$E$1076),-('Gastos Gerais'!$C$4:$C$1076))</f>
        <v>525</v>
      </c>
      <c r="U61" s="147">
        <f>SUMPRODUCT(-('Gastos Gerais'!$B$4:$B$1076=Analítico!$B61),-(Analítico!U$1&gt;='Gastos Gerais'!$D$4:$D$1076),-(Analítico!U$1&lt;='Gastos Gerais'!$E$4:$E$1076),-('Gastos Gerais'!$C$4:$C$1076))</f>
        <v>525</v>
      </c>
      <c r="V61" s="147">
        <f>SUMPRODUCT(-('Gastos Gerais'!$B$4:$B$1076=Analítico!$B61),-(Analítico!V$1&gt;='Gastos Gerais'!$D$4:$D$1076),-(Analítico!V$1&lt;='Gastos Gerais'!$E$4:$E$1076),-('Gastos Gerais'!$C$4:$C$1076))</f>
        <v>525</v>
      </c>
      <c r="W61" s="147">
        <f>SUMPRODUCT(-('Gastos Gerais'!$B$4:$B$1076=Analítico!$B61),-(Analítico!W$1&gt;='Gastos Gerais'!$D$4:$D$1076),-(Analítico!W$1&lt;='Gastos Gerais'!$E$4:$E$1076),-('Gastos Gerais'!$C$4:$C$1076))</f>
        <v>525</v>
      </c>
      <c r="X61" s="147">
        <f>SUMPRODUCT(-('Gastos Gerais'!$B$4:$B$1076=Analítico!$B61),-(Analítico!X$1&gt;='Gastos Gerais'!$D$4:$D$1076),-(Analítico!X$1&lt;='Gastos Gerais'!$E$4:$E$1076),-('Gastos Gerais'!$C$4:$C$1076))</f>
        <v>525</v>
      </c>
      <c r="Y61" s="147">
        <f>SUMPRODUCT(-('Gastos Gerais'!$B$4:$B$1076=Analítico!$B61),-(Analítico!Y$1&gt;='Gastos Gerais'!$D$4:$D$1076),-(Analítico!Y$1&lt;='Gastos Gerais'!$E$4:$E$1076),-('Gastos Gerais'!$C$4:$C$1076))</f>
        <v>525</v>
      </c>
      <c r="Z61" s="147">
        <f>SUMPRODUCT(-('Gastos Gerais'!$B$4:$B$1076=Analítico!$B61),-(Analítico!Z$1&gt;='Gastos Gerais'!$D$4:$D$1076),-(Analítico!Z$1&lt;='Gastos Gerais'!$E$4:$E$1076),-('Gastos Gerais'!$C$4:$C$1076))</f>
        <v>525</v>
      </c>
      <c r="AA61" s="147">
        <f>SUMPRODUCT(-('Gastos Gerais'!$B$4:$B$1076=Analítico!$B61),-(Analítico!AA$1&gt;='Gastos Gerais'!$D$4:$D$1076),-(Analítico!AA$1&lt;='Gastos Gerais'!$E$4:$E$1076),-('Gastos Gerais'!$C$4:$C$1076))</f>
        <v>551.25</v>
      </c>
      <c r="AB61" s="147">
        <f>SUMPRODUCT(-('Gastos Gerais'!$B$4:$B$1076=Analítico!$B61),-(Analítico!AB$1&gt;='Gastos Gerais'!$D$4:$D$1076),-(Analítico!AB$1&lt;='Gastos Gerais'!$E$4:$E$1076),-('Gastos Gerais'!$C$4:$C$1076))</f>
        <v>551.25</v>
      </c>
      <c r="AC61" s="147">
        <f>SUMPRODUCT(-('Gastos Gerais'!$B$4:$B$1076=Analítico!$B61),-(Analítico!AC$1&gt;='Gastos Gerais'!$D$4:$D$1076),-(Analítico!AC$1&lt;='Gastos Gerais'!$E$4:$E$1076),-('Gastos Gerais'!$C$4:$C$1076))</f>
        <v>551.25</v>
      </c>
      <c r="AD61" s="147">
        <f>SUMPRODUCT(-('Gastos Gerais'!$B$4:$B$1076=Analítico!$B61),-(Analítico!AD$1&gt;='Gastos Gerais'!$D$4:$D$1076),-(Analítico!AD$1&lt;='Gastos Gerais'!$E$4:$E$1076),-('Gastos Gerais'!$C$4:$C$1076))</f>
        <v>551.25</v>
      </c>
      <c r="AE61" s="147">
        <f>SUMPRODUCT(-('Gastos Gerais'!$B$4:$B$1076=Analítico!$B61),-(Analítico!AE$1&gt;='Gastos Gerais'!$D$4:$D$1076),-(Analítico!AE$1&lt;='Gastos Gerais'!$E$4:$E$1076),-('Gastos Gerais'!$C$4:$C$1076))</f>
        <v>551.25</v>
      </c>
      <c r="AF61" s="147">
        <f>SUMPRODUCT(-('Gastos Gerais'!$B$4:$B$1076=Analítico!$B61),-(Analítico!AF$1&gt;='Gastos Gerais'!$D$4:$D$1076),-(Analítico!AF$1&lt;='Gastos Gerais'!$E$4:$E$1076),-('Gastos Gerais'!$C$4:$C$1076))</f>
        <v>551.25</v>
      </c>
      <c r="AG61" s="147">
        <f>SUMPRODUCT(-('Gastos Gerais'!$B$4:$B$1076=Analítico!$B61),-(Analítico!AG$1&gt;='Gastos Gerais'!$D$4:$D$1076),-(Analítico!AG$1&lt;='Gastos Gerais'!$E$4:$E$1076),-('Gastos Gerais'!$C$4:$C$1076))</f>
        <v>551.25</v>
      </c>
      <c r="AH61" s="147">
        <f>SUMPRODUCT(-('Gastos Gerais'!$B$4:$B$1076=Analítico!$B61),-(Analítico!AH$1&gt;='Gastos Gerais'!$D$4:$D$1076),-(Analítico!AH$1&lt;='Gastos Gerais'!$E$4:$E$1076),-('Gastos Gerais'!$C$4:$C$1076))</f>
        <v>551.25</v>
      </c>
      <c r="AI61" s="147">
        <f>SUMPRODUCT(-('Gastos Gerais'!$B$4:$B$1076=Analítico!$B61),-(Analítico!AI$1&gt;='Gastos Gerais'!$D$4:$D$1076),-(Analítico!AI$1&lt;='Gastos Gerais'!$E$4:$E$1076),-('Gastos Gerais'!$C$4:$C$1076))</f>
        <v>551.25</v>
      </c>
      <c r="AJ61" s="147">
        <f>SUMPRODUCT(-('Gastos Gerais'!$B$4:$B$1076=Analítico!$B61),-(Analítico!AJ$1&gt;='Gastos Gerais'!$D$4:$D$1076),-(Analítico!AJ$1&lt;='Gastos Gerais'!$E$4:$E$1076),-('Gastos Gerais'!$C$4:$C$1076))</f>
        <v>551.25</v>
      </c>
      <c r="AK61" s="147">
        <f>SUMPRODUCT(-('Gastos Gerais'!$B$4:$B$1076=Analítico!$B61),-(Analítico!AK$1&gt;='Gastos Gerais'!$D$4:$D$1076),-(Analítico!AK$1&lt;='Gastos Gerais'!$E$4:$E$1076),-('Gastos Gerais'!$C$4:$C$1076))</f>
        <v>551.25</v>
      </c>
      <c r="AL61" s="147">
        <f>SUMPRODUCT(-('Gastos Gerais'!$B$4:$B$1076=Analítico!$B61),-(Analítico!AL$1&gt;='Gastos Gerais'!$D$4:$D$1076),-(Analítico!AL$1&lt;='Gastos Gerais'!$E$4:$E$1076),-('Gastos Gerais'!$C$4:$C$1076))</f>
        <v>551.25</v>
      </c>
      <c r="AM61" s="147">
        <f>SUMPRODUCT(-('Gastos Gerais'!$B$4:$B$1076=Analítico!$B61),-(Analítico!AM$1&gt;='Gastos Gerais'!$D$4:$D$1076),-(Analítico!AM$1&lt;='Gastos Gerais'!$E$4:$E$1076),-('Gastos Gerais'!$C$4:$C$1076))</f>
        <v>578.8125</v>
      </c>
      <c r="AN61" s="147">
        <f>SUMPRODUCT(-('Gastos Gerais'!$B$4:$B$1076=Analítico!$B61),-(Analítico!AN$1&gt;='Gastos Gerais'!$D$4:$D$1076),-(Analítico!AN$1&lt;='Gastos Gerais'!$E$4:$E$1076),-('Gastos Gerais'!$C$4:$C$1076))</f>
        <v>578.8125</v>
      </c>
      <c r="AO61" s="147">
        <f>SUMPRODUCT(-('Gastos Gerais'!$B$4:$B$1076=Analítico!$B61),-(Analítico!AO$1&gt;='Gastos Gerais'!$D$4:$D$1076),-(Analítico!AO$1&lt;='Gastos Gerais'!$E$4:$E$1076),-('Gastos Gerais'!$C$4:$C$1076))</f>
        <v>578.8125</v>
      </c>
      <c r="AP61" s="147">
        <f>SUMPRODUCT(-('Gastos Gerais'!$B$4:$B$1076=Analítico!$B61),-(Analítico!AP$1&gt;='Gastos Gerais'!$D$4:$D$1076),-(Analítico!AP$1&lt;='Gastos Gerais'!$E$4:$E$1076),-('Gastos Gerais'!$C$4:$C$1076))</f>
        <v>578.8125</v>
      </c>
      <c r="AQ61" s="147">
        <f>SUMPRODUCT(-('Gastos Gerais'!$B$4:$B$1076=Analítico!$B61),-(Analítico!AQ$1&gt;='Gastos Gerais'!$D$4:$D$1076),-(Analítico!AQ$1&lt;='Gastos Gerais'!$E$4:$E$1076),-('Gastos Gerais'!$C$4:$C$1076))</f>
        <v>578.8125</v>
      </c>
      <c r="AR61" s="147">
        <f>SUMPRODUCT(-('Gastos Gerais'!$B$4:$B$1076=Analítico!$B61),-(Analítico!AR$1&gt;='Gastos Gerais'!$D$4:$D$1076),-(Analítico!AR$1&lt;='Gastos Gerais'!$E$4:$E$1076),-('Gastos Gerais'!$C$4:$C$1076))</f>
        <v>578.8125</v>
      </c>
      <c r="AS61" s="147">
        <f>SUMPRODUCT(-('Gastos Gerais'!$B$4:$B$1076=Analítico!$B61),-(Analítico!AS$1&gt;='Gastos Gerais'!$D$4:$D$1076),-(Analítico!AS$1&lt;='Gastos Gerais'!$E$4:$E$1076),-('Gastos Gerais'!$C$4:$C$1076))</f>
        <v>578.8125</v>
      </c>
      <c r="AT61" s="147">
        <f>SUMPRODUCT(-('Gastos Gerais'!$B$4:$B$1076=Analítico!$B61),-(Analítico!AT$1&gt;='Gastos Gerais'!$D$4:$D$1076),-(Analítico!AT$1&lt;='Gastos Gerais'!$E$4:$E$1076),-('Gastos Gerais'!$C$4:$C$1076))</f>
        <v>578.8125</v>
      </c>
      <c r="AU61" s="147">
        <f>SUMPRODUCT(-('Gastos Gerais'!$B$4:$B$1076=Analítico!$B61),-(Analítico!AU$1&gt;='Gastos Gerais'!$D$4:$D$1076),-(Analítico!AU$1&lt;='Gastos Gerais'!$E$4:$E$1076),-('Gastos Gerais'!$C$4:$C$1076))</f>
        <v>578.8125</v>
      </c>
      <c r="AV61" s="147">
        <f>SUMPRODUCT(-('Gastos Gerais'!$B$4:$B$1076=Analítico!$B61),-(Analítico!AV$1&gt;='Gastos Gerais'!$D$4:$D$1076),-(Analítico!AV$1&lt;='Gastos Gerais'!$E$4:$E$1076),-('Gastos Gerais'!$C$4:$C$1076))</f>
        <v>578.8125</v>
      </c>
      <c r="AW61" s="147">
        <f>SUMPRODUCT(-('Gastos Gerais'!$B$4:$B$1076=Analítico!$B61),-(Analítico!AW$1&gt;='Gastos Gerais'!$D$4:$D$1076),-(Analítico!AW$1&lt;='Gastos Gerais'!$E$4:$E$1076),-('Gastos Gerais'!$C$4:$C$1076))</f>
        <v>578.8125</v>
      </c>
      <c r="AX61" s="147">
        <f>SUMPRODUCT(-('Gastos Gerais'!$B$4:$B$1076=Analítico!$B61),-(Analítico!AX$1&gt;='Gastos Gerais'!$D$4:$D$1076),-(Analítico!AX$1&lt;='Gastos Gerais'!$E$4:$E$1076),-('Gastos Gerais'!$C$4:$C$1076))</f>
        <v>578.8125</v>
      </c>
      <c r="AY61" s="147">
        <f>SUMPRODUCT(-('Gastos Gerais'!$B$4:$B$1076=Analítico!$B61),-(Analítico!AY$1&gt;='Gastos Gerais'!$D$4:$D$1076),-(Analítico!AY$1&lt;='Gastos Gerais'!$E$4:$E$1076),-('Gastos Gerais'!$C$4:$C$1076))</f>
        <v>0</v>
      </c>
      <c r="AZ61" s="147">
        <f>SUMPRODUCT(-('Gastos Gerais'!$B$4:$B$1076=Analítico!$B61),-(Analítico!AZ$1&gt;='Gastos Gerais'!$D$4:$D$1076),-(Analítico!AZ$1&lt;='Gastos Gerais'!$E$4:$E$1076),-('Gastos Gerais'!$C$4:$C$1076))</f>
        <v>0</v>
      </c>
      <c r="BA61" s="147">
        <f>SUMPRODUCT(-('Gastos Gerais'!$B$4:$B$1076=Analítico!$B61),-(Analítico!BA$1&gt;='Gastos Gerais'!$D$4:$D$1076),-(Analítico!BA$1&lt;='Gastos Gerais'!$E$4:$E$1076),-('Gastos Gerais'!$C$4:$C$1076))</f>
        <v>0</v>
      </c>
      <c r="BB61" s="147">
        <f>SUMPRODUCT(-('Gastos Gerais'!$B$4:$B$1076=Analítico!$B61),-(Analítico!BB$1&gt;='Gastos Gerais'!$D$4:$D$1076),-(Analítico!BB$1&lt;='Gastos Gerais'!$E$4:$E$1076),-('Gastos Gerais'!$C$4:$C$1076))</f>
        <v>0</v>
      </c>
      <c r="BC61" s="147">
        <f>SUMPRODUCT(-('Gastos Gerais'!$B$4:$B$1076=Analítico!$B61),-(Analítico!BC$1&gt;='Gastos Gerais'!$D$4:$D$1076),-(Analítico!BC$1&lt;='Gastos Gerais'!$E$4:$E$1076),-('Gastos Gerais'!$C$4:$C$1076))</f>
        <v>0</v>
      </c>
      <c r="BD61" s="147">
        <f>SUMPRODUCT(-('Gastos Gerais'!$B$4:$B$1076=Analítico!$B61),-(Analítico!BD$1&gt;='Gastos Gerais'!$D$4:$D$1076),-(Analítico!BD$1&lt;='Gastos Gerais'!$E$4:$E$1076),-('Gastos Gerais'!$C$4:$C$1076))</f>
        <v>0</v>
      </c>
      <c r="BE61" s="147">
        <f>SUMPRODUCT(-('Gastos Gerais'!$B$4:$B$1076=Analítico!$B61),-(Analítico!BE$1&gt;='Gastos Gerais'!$D$4:$D$1076),-(Analítico!BE$1&lt;='Gastos Gerais'!$E$4:$E$1076),-('Gastos Gerais'!$C$4:$C$1076))</f>
        <v>0</v>
      </c>
      <c r="BF61" s="147">
        <f>SUMPRODUCT(-('Gastos Gerais'!$B$4:$B$1076=Analítico!$B61),-(Analítico!BF$1&gt;='Gastos Gerais'!$D$4:$D$1076),-(Analítico!BF$1&lt;='Gastos Gerais'!$E$4:$E$1076),-('Gastos Gerais'!$C$4:$C$1076))</f>
        <v>0</v>
      </c>
      <c r="BG61" s="147">
        <f>SUMPRODUCT(-('Gastos Gerais'!$B$4:$B$1076=Analítico!$B61),-(Analítico!BG$1&gt;='Gastos Gerais'!$D$4:$D$1076),-(Analítico!BG$1&lt;='Gastos Gerais'!$E$4:$E$1076),-('Gastos Gerais'!$C$4:$C$1076))</f>
        <v>0</v>
      </c>
      <c r="BH61" s="147">
        <f>SUMPRODUCT(-('Gastos Gerais'!$B$4:$B$1076=Analítico!$B61),-(Analítico!BH$1&gt;='Gastos Gerais'!$D$4:$D$1076),-(Analítico!BH$1&lt;='Gastos Gerais'!$E$4:$E$1076),-('Gastos Gerais'!$C$4:$C$1076))</f>
        <v>0</v>
      </c>
      <c r="BI61" s="147">
        <f>SUMPRODUCT(-('Gastos Gerais'!$B$4:$B$1076=Analítico!$B61),-(Analítico!BI$1&gt;='Gastos Gerais'!$D$4:$D$1076),-(Analítico!BI$1&lt;='Gastos Gerais'!$E$4:$E$1076),-('Gastos Gerais'!$C$4:$C$1076))</f>
        <v>0</v>
      </c>
      <c r="BJ61" s="147">
        <f>SUMPRODUCT(-('Gastos Gerais'!$B$4:$B$1076=Analítico!$B61),-(Analítico!BJ$1&gt;='Gastos Gerais'!$D$4:$D$1076),-(Analítico!BJ$1&lt;='Gastos Gerais'!$E$4:$E$1076),-('Gastos Gerais'!$C$4:$C$1076))</f>
        <v>0</v>
      </c>
      <c r="BK61" s="143">
        <f t="shared" si="90"/>
        <v>25860.75</v>
      </c>
      <c r="BL61" s="152">
        <f t="shared" ca="1" si="91"/>
        <v>1.2314642857427179E-3</v>
      </c>
      <c r="BV61" s="3"/>
      <c r="BW61" s="3"/>
    </row>
    <row r="62" spans="1:85" s="98" customFormat="1" ht="23.25" customHeight="1">
      <c r="A62" s="207" t="s">
        <v>260</v>
      </c>
      <c r="B62" s="208" t="s">
        <v>261</v>
      </c>
      <c r="C62" s="147">
        <f>SUMPRODUCT(-('Gastos Gerais'!$B$4:$B$1076=Analítico!$B62),-(Analítico!C$1&gt;='Gastos Gerais'!$D$4:$D$1076),-(Analítico!C$1&lt;='Gastos Gerais'!$E$4:$E$1076),-('Gastos Gerais'!$C$4:$C$1076))</f>
        <v>100</v>
      </c>
      <c r="D62" s="147">
        <f>SUMPRODUCT(-('Gastos Gerais'!$B$4:$B$1076=Analítico!$B62),-(Analítico!D$1&gt;='Gastos Gerais'!$D$4:$D$1076),-(Analítico!D$1&lt;='Gastos Gerais'!$E$4:$E$1076),-('Gastos Gerais'!$C$4:$C$1076))</f>
        <v>100</v>
      </c>
      <c r="E62" s="147">
        <f>SUMPRODUCT(-('Gastos Gerais'!$B$4:$B$1076=Analítico!$B62),-(Analítico!E$1&gt;='Gastos Gerais'!$D$4:$D$1076),-(Analítico!E$1&lt;='Gastos Gerais'!$E$4:$E$1076),-('Gastos Gerais'!$C$4:$C$1076))</f>
        <v>100</v>
      </c>
      <c r="F62" s="147">
        <f>SUMPRODUCT(-('Gastos Gerais'!$B$4:$B$1076=Analítico!$B62),-(Analítico!F$1&gt;='Gastos Gerais'!$D$4:$D$1076),-(Analítico!F$1&lt;='Gastos Gerais'!$E$4:$E$1076),-('Gastos Gerais'!$C$4:$C$1076))</f>
        <v>100</v>
      </c>
      <c r="G62" s="147">
        <f>SUMPRODUCT(-('Gastos Gerais'!$B$4:$B$1076=Analítico!$B62),-(Analítico!G$1&gt;='Gastos Gerais'!$D$4:$D$1076),-(Analítico!G$1&lt;='Gastos Gerais'!$E$4:$E$1076),-('Gastos Gerais'!$C$4:$C$1076))</f>
        <v>100</v>
      </c>
      <c r="H62" s="147">
        <f>SUMPRODUCT(-('Gastos Gerais'!$B$4:$B$1076=Analítico!$B62),-(Analítico!H$1&gt;='Gastos Gerais'!$D$4:$D$1076),-(Analítico!H$1&lt;='Gastos Gerais'!$E$4:$E$1076),-('Gastos Gerais'!$C$4:$C$1076))</f>
        <v>100</v>
      </c>
      <c r="I62" s="147">
        <f>SUMPRODUCT(-('Gastos Gerais'!$B$4:$B$1076=Analítico!$B62),-(Analítico!I$1&gt;='Gastos Gerais'!$D$4:$D$1076),-(Analítico!I$1&lt;='Gastos Gerais'!$E$4:$E$1076),-('Gastos Gerais'!$C$4:$C$1076))</f>
        <v>100</v>
      </c>
      <c r="J62" s="147">
        <f>SUMPRODUCT(-('Gastos Gerais'!$B$4:$B$1076=Analítico!$B62),-(Analítico!J$1&gt;='Gastos Gerais'!$D$4:$D$1076),-(Analítico!J$1&lt;='Gastos Gerais'!$E$4:$E$1076),-('Gastos Gerais'!$C$4:$C$1076))</f>
        <v>100</v>
      </c>
      <c r="K62" s="147">
        <f>SUMPRODUCT(-('Gastos Gerais'!$B$4:$B$1076=Analítico!$B62),-(Analítico!K$1&gt;='Gastos Gerais'!$D$4:$D$1076),-(Analítico!K$1&lt;='Gastos Gerais'!$E$4:$E$1076),-('Gastos Gerais'!$C$4:$C$1076))</f>
        <v>100</v>
      </c>
      <c r="L62" s="147">
        <f>SUMPRODUCT(-('Gastos Gerais'!$B$4:$B$1076=Analítico!$B62),-(Analítico!L$1&gt;='Gastos Gerais'!$D$4:$D$1076),-(Analítico!L$1&lt;='Gastos Gerais'!$E$4:$E$1076),-('Gastos Gerais'!$C$4:$C$1076))</f>
        <v>100</v>
      </c>
      <c r="M62" s="147">
        <f>SUMPRODUCT(-('Gastos Gerais'!$B$4:$B$1076=Analítico!$B62),-(Analítico!M$1&gt;='Gastos Gerais'!$D$4:$D$1076),-(Analítico!M$1&lt;='Gastos Gerais'!$E$4:$E$1076),-('Gastos Gerais'!$C$4:$C$1076))</f>
        <v>100</v>
      </c>
      <c r="N62" s="147">
        <f>SUMPRODUCT(-('Gastos Gerais'!$B$4:$B$1076=Analítico!$B62),-(Analítico!N$1&gt;='Gastos Gerais'!$D$4:$D$1076),-(Analítico!N$1&lt;='Gastos Gerais'!$E$4:$E$1076),-('Gastos Gerais'!$C$4:$C$1076))</f>
        <v>100</v>
      </c>
      <c r="O62" s="147">
        <f>SUMPRODUCT(-('Gastos Gerais'!$B$4:$B$1076=Analítico!$B62),-(Analítico!O$1&gt;='Gastos Gerais'!$D$4:$D$1076),-(Analítico!O$1&lt;='Gastos Gerais'!$E$4:$E$1076),-('Gastos Gerais'!$C$4:$C$1076))</f>
        <v>105</v>
      </c>
      <c r="P62" s="147">
        <f>SUMPRODUCT(-('Gastos Gerais'!$B$4:$B$1076=Analítico!$B62),-(Analítico!P$1&gt;='Gastos Gerais'!$D$4:$D$1076),-(Analítico!P$1&lt;='Gastos Gerais'!$E$4:$E$1076),-('Gastos Gerais'!$C$4:$C$1076))</f>
        <v>105</v>
      </c>
      <c r="Q62" s="147">
        <f>SUMPRODUCT(-('Gastos Gerais'!$B$4:$B$1076=Analítico!$B62),-(Analítico!Q$1&gt;='Gastos Gerais'!$D$4:$D$1076),-(Analítico!Q$1&lt;='Gastos Gerais'!$E$4:$E$1076),-('Gastos Gerais'!$C$4:$C$1076))</f>
        <v>105</v>
      </c>
      <c r="R62" s="147">
        <f>SUMPRODUCT(-('Gastos Gerais'!$B$4:$B$1076=Analítico!$B62),-(Analítico!R$1&gt;='Gastos Gerais'!$D$4:$D$1076),-(Analítico!R$1&lt;='Gastos Gerais'!$E$4:$E$1076),-('Gastos Gerais'!$C$4:$C$1076))</f>
        <v>105</v>
      </c>
      <c r="S62" s="147">
        <f>SUMPRODUCT(-('Gastos Gerais'!$B$4:$B$1076=Analítico!$B62),-(Analítico!S$1&gt;='Gastos Gerais'!$D$4:$D$1076),-(Analítico!S$1&lt;='Gastos Gerais'!$E$4:$E$1076),-('Gastos Gerais'!$C$4:$C$1076))</f>
        <v>105</v>
      </c>
      <c r="T62" s="147">
        <f>SUMPRODUCT(-('Gastos Gerais'!$B$4:$B$1076=Analítico!$B62),-(Analítico!T$1&gt;='Gastos Gerais'!$D$4:$D$1076),-(Analítico!T$1&lt;='Gastos Gerais'!$E$4:$E$1076),-('Gastos Gerais'!$C$4:$C$1076))</f>
        <v>105</v>
      </c>
      <c r="U62" s="147">
        <f>SUMPRODUCT(-('Gastos Gerais'!$B$4:$B$1076=Analítico!$B62),-(Analítico!U$1&gt;='Gastos Gerais'!$D$4:$D$1076),-(Analítico!U$1&lt;='Gastos Gerais'!$E$4:$E$1076),-('Gastos Gerais'!$C$4:$C$1076))</f>
        <v>105</v>
      </c>
      <c r="V62" s="147">
        <f>SUMPRODUCT(-('Gastos Gerais'!$B$4:$B$1076=Analítico!$B62),-(Analítico!V$1&gt;='Gastos Gerais'!$D$4:$D$1076),-(Analítico!V$1&lt;='Gastos Gerais'!$E$4:$E$1076),-('Gastos Gerais'!$C$4:$C$1076))</f>
        <v>105</v>
      </c>
      <c r="W62" s="147">
        <f>SUMPRODUCT(-('Gastos Gerais'!$B$4:$B$1076=Analítico!$B62),-(Analítico!W$1&gt;='Gastos Gerais'!$D$4:$D$1076),-(Analítico!W$1&lt;='Gastos Gerais'!$E$4:$E$1076),-('Gastos Gerais'!$C$4:$C$1076))</f>
        <v>105</v>
      </c>
      <c r="X62" s="147">
        <f>SUMPRODUCT(-('Gastos Gerais'!$B$4:$B$1076=Analítico!$B62),-(Analítico!X$1&gt;='Gastos Gerais'!$D$4:$D$1076),-(Analítico!X$1&lt;='Gastos Gerais'!$E$4:$E$1076),-('Gastos Gerais'!$C$4:$C$1076))</f>
        <v>105</v>
      </c>
      <c r="Y62" s="147">
        <f>SUMPRODUCT(-('Gastos Gerais'!$B$4:$B$1076=Analítico!$B62),-(Analítico!Y$1&gt;='Gastos Gerais'!$D$4:$D$1076),-(Analítico!Y$1&lt;='Gastos Gerais'!$E$4:$E$1076),-('Gastos Gerais'!$C$4:$C$1076))</f>
        <v>105</v>
      </c>
      <c r="Z62" s="147">
        <f>SUMPRODUCT(-('Gastos Gerais'!$B$4:$B$1076=Analítico!$B62),-(Analítico!Z$1&gt;='Gastos Gerais'!$D$4:$D$1076),-(Analítico!Z$1&lt;='Gastos Gerais'!$E$4:$E$1076),-('Gastos Gerais'!$C$4:$C$1076))</f>
        <v>105</v>
      </c>
      <c r="AA62" s="147">
        <f>SUMPRODUCT(-('Gastos Gerais'!$B$4:$B$1076=Analítico!$B62),-(Analítico!AA$1&gt;='Gastos Gerais'!$D$4:$D$1076),-(Analítico!AA$1&lt;='Gastos Gerais'!$E$4:$E$1076),-('Gastos Gerais'!$C$4:$C$1076))</f>
        <v>110.25</v>
      </c>
      <c r="AB62" s="147">
        <f>SUMPRODUCT(-('Gastos Gerais'!$B$4:$B$1076=Analítico!$B62),-(Analítico!AB$1&gt;='Gastos Gerais'!$D$4:$D$1076),-(Analítico!AB$1&lt;='Gastos Gerais'!$E$4:$E$1076),-('Gastos Gerais'!$C$4:$C$1076))</f>
        <v>110.25</v>
      </c>
      <c r="AC62" s="147">
        <f>SUMPRODUCT(-('Gastos Gerais'!$B$4:$B$1076=Analítico!$B62),-(Analítico!AC$1&gt;='Gastos Gerais'!$D$4:$D$1076),-(Analítico!AC$1&lt;='Gastos Gerais'!$E$4:$E$1076),-('Gastos Gerais'!$C$4:$C$1076))</f>
        <v>110.25</v>
      </c>
      <c r="AD62" s="147">
        <f>SUMPRODUCT(-('Gastos Gerais'!$B$4:$B$1076=Analítico!$B62),-(Analítico!AD$1&gt;='Gastos Gerais'!$D$4:$D$1076),-(Analítico!AD$1&lt;='Gastos Gerais'!$E$4:$E$1076),-('Gastos Gerais'!$C$4:$C$1076))</f>
        <v>110.25</v>
      </c>
      <c r="AE62" s="147">
        <f>SUMPRODUCT(-('Gastos Gerais'!$B$4:$B$1076=Analítico!$B62),-(Analítico!AE$1&gt;='Gastos Gerais'!$D$4:$D$1076),-(Analítico!AE$1&lt;='Gastos Gerais'!$E$4:$E$1076),-('Gastos Gerais'!$C$4:$C$1076))</f>
        <v>110.25</v>
      </c>
      <c r="AF62" s="147">
        <f>SUMPRODUCT(-('Gastos Gerais'!$B$4:$B$1076=Analítico!$B62),-(Analítico!AF$1&gt;='Gastos Gerais'!$D$4:$D$1076),-(Analítico!AF$1&lt;='Gastos Gerais'!$E$4:$E$1076),-('Gastos Gerais'!$C$4:$C$1076))</f>
        <v>110.25</v>
      </c>
      <c r="AG62" s="147">
        <f>SUMPRODUCT(-('Gastos Gerais'!$B$4:$B$1076=Analítico!$B62),-(Analítico!AG$1&gt;='Gastos Gerais'!$D$4:$D$1076),-(Analítico!AG$1&lt;='Gastos Gerais'!$E$4:$E$1076),-('Gastos Gerais'!$C$4:$C$1076))</f>
        <v>110.25</v>
      </c>
      <c r="AH62" s="147">
        <f>SUMPRODUCT(-('Gastos Gerais'!$B$4:$B$1076=Analítico!$B62),-(Analítico!AH$1&gt;='Gastos Gerais'!$D$4:$D$1076),-(Analítico!AH$1&lt;='Gastos Gerais'!$E$4:$E$1076),-('Gastos Gerais'!$C$4:$C$1076))</f>
        <v>110.25</v>
      </c>
      <c r="AI62" s="147">
        <f>SUMPRODUCT(-('Gastos Gerais'!$B$4:$B$1076=Analítico!$B62),-(Analítico!AI$1&gt;='Gastos Gerais'!$D$4:$D$1076),-(Analítico!AI$1&lt;='Gastos Gerais'!$E$4:$E$1076),-('Gastos Gerais'!$C$4:$C$1076))</f>
        <v>110.25</v>
      </c>
      <c r="AJ62" s="147">
        <f>SUMPRODUCT(-('Gastos Gerais'!$B$4:$B$1076=Analítico!$B62),-(Analítico!AJ$1&gt;='Gastos Gerais'!$D$4:$D$1076),-(Analítico!AJ$1&lt;='Gastos Gerais'!$E$4:$E$1076),-('Gastos Gerais'!$C$4:$C$1076))</f>
        <v>110.25</v>
      </c>
      <c r="AK62" s="147">
        <f>SUMPRODUCT(-('Gastos Gerais'!$B$4:$B$1076=Analítico!$B62),-(Analítico!AK$1&gt;='Gastos Gerais'!$D$4:$D$1076),-(Analítico!AK$1&lt;='Gastos Gerais'!$E$4:$E$1076),-('Gastos Gerais'!$C$4:$C$1076))</f>
        <v>110.25</v>
      </c>
      <c r="AL62" s="147">
        <f>SUMPRODUCT(-('Gastos Gerais'!$B$4:$B$1076=Analítico!$B62),-(Analítico!AL$1&gt;='Gastos Gerais'!$D$4:$D$1076),-(Analítico!AL$1&lt;='Gastos Gerais'!$E$4:$E$1076),-('Gastos Gerais'!$C$4:$C$1076))</f>
        <v>110.25</v>
      </c>
      <c r="AM62" s="147">
        <f>SUMPRODUCT(-('Gastos Gerais'!$B$4:$B$1076=Analítico!$B62),-(Analítico!AM$1&gt;='Gastos Gerais'!$D$4:$D$1076),-(Analítico!AM$1&lt;='Gastos Gerais'!$E$4:$E$1076),-('Gastos Gerais'!$C$4:$C$1076))</f>
        <v>115.7625</v>
      </c>
      <c r="AN62" s="147">
        <f>SUMPRODUCT(-('Gastos Gerais'!$B$4:$B$1076=Analítico!$B62),-(Analítico!AN$1&gt;='Gastos Gerais'!$D$4:$D$1076),-(Analítico!AN$1&lt;='Gastos Gerais'!$E$4:$E$1076),-('Gastos Gerais'!$C$4:$C$1076))</f>
        <v>115.7625</v>
      </c>
      <c r="AO62" s="147">
        <f>SUMPRODUCT(-('Gastos Gerais'!$B$4:$B$1076=Analítico!$B62),-(Analítico!AO$1&gt;='Gastos Gerais'!$D$4:$D$1076),-(Analítico!AO$1&lt;='Gastos Gerais'!$E$4:$E$1076),-('Gastos Gerais'!$C$4:$C$1076))</f>
        <v>115.7625</v>
      </c>
      <c r="AP62" s="147">
        <f>SUMPRODUCT(-('Gastos Gerais'!$B$4:$B$1076=Analítico!$B62),-(Analítico!AP$1&gt;='Gastos Gerais'!$D$4:$D$1076),-(Analítico!AP$1&lt;='Gastos Gerais'!$E$4:$E$1076),-('Gastos Gerais'!$C$4:$C$1076))</f>
        <v>115.7625</v>
      </c>
      <c r="AQ62" s="147">
        <f>SUMPRODUCT(-('Gastos Gerais'!$B$4:$B$1076=Analítico!$B62),-(Analítico!AQ$1&gt;='Gastos Gerais'!$D$4:$D$1076),-(Analítico!AQ$1&lt;='Gastos Gerais'!$E$4:$E$1076),-('Gastos Gerais'!$C$4:$C$1076))</f>
        <v>115.7625</v>
      </c>
      <c r="AR62" s="147">
        <f>SUMPRODUCT(-('Gastos Gerais'!$B$4:$B$1076=Analítico!$B62),-(Analítico!AR$1&gt;='Gastos Gerais'!$D$4:$D$1076),-(Analítico!AR$1&lt;='Gastos Gerais'!$E$4:$E$1076),-('Gastos Gerais'!$C$4:$C$1076))</f>
        <v>115.7625</v>
      </c>
      <c r="AS62" s="147">
        <f>SUMPRODUCT(-('Gastos Gerais'!$B$4:$B$1076=Analítico!$B62),-(Analítico!AS$1&gt;='Gastos Gerais'!$D$4:$D$1076),-(Analítico!AS$1&lt;='Gastos Gerais'!$E$4:$E$1076),-('Gastos Gerais'!$C$4:$C$1076))</f>
        <v>115.7625</v>
      </c>
      <c r="AT62" s="147">
        <f>SUMPRODUCT(-('Gastos Gerais'!$B$4:$B$1076=Analítico!$B62),-(Analítico!AT$1&gt;='Gastos Gerais'!$D$4:$D$1076),-(Analítico!AT$1&lt;='Gastos Gerais'!$E$4:$E$1076),-('Gastos Gerais'!$C$4:$C$1076))</f>
        <v>115.7625</v>
      </c>
      <c r="AU62" s="147">
        <f>SUMPRODUCT(-('Gastos Gerais'!$B$4:$B$1076=Analítico!$B62),-(Analítico!AU$1&gt;='Gastos Gerais'!$D$4:$D$1076),-(Analítico!AU$1&lt;='Gastos Gerais'!$E$4:$E$1076),-('Gastos Gerais'!$C$4:$C$1076))</f>
        <v>115.7625</v>
      </c>
      <c r="AV62" s="147">
        <f>SUMPRODUCT(-('Gastos Gerais'!$B$4:$B$1076=Analítico!$B62),-(Analítico!AV$1&gt;='Gastos Gerais'!$D$4:$D$1076),-(Analítico!AV$1&lt;='Gastos Gerais'!$E$4:$E$1076),-('Gastos Gerais'!$C$4:$C$1076))</f>
        <v>115.7625</v>
      </c>
      <c r="AW62" s="147">
        <f>SUMPRODUCT(-('Gastos Gerais'!$B$4:$B$1076=Analítico!$B62),-(Analítico!AW$1&gt;='Gastos Gerais'!$D$4:$D$1076),-(Analítico!AW$1&lt;='Gastos Gerais'!$E$4:$E$1076),-('Gastos Gerais'!$C$4:$C$1076))</f>
        <v>115.7625</v>
      </c>
      <c r="AX62" s="147">
        <f>SUMPRODUCT(-('Gastos Gerais'!$B$4:$B$1076=Analítico!$B62),-(Analítico!AX$1&gt;='Gastos Gerais'!$D$4:$D$1076),-(Analítico!AX$1&lt;='Gastos Gerais'!$E$4:$E$1076),-('Gastos Gerais'!$C$4:$C$1076))</f>
        <v>115.7625</v>
      </c>
      <c r="AY62" s="147">
        <f>SUMPRODUCT(-('Gastos Gerais'!$B$4:$B$1076=Analítico!$B62),-(Analítico!AY$1&gt;='Gastos Gerais'!$D$4:$D$1076),-(Analítico!AY$1&lt;='Gastos Gerais'!$E$4:$E$1076),-('Gastos Gerais'!$C$4:$C$1076))</f>
        <v>0</v>
      </c>
      <c r="AZ62" s="147">
        <f>SUMPRODUCT(-('Gastos Gerais'!$B$4:$B$1076=Analítico!$B62),-(Analítico!AZ$1&gt;='Gastos Gerais'!$D$4:$D$1076),-(Analítico!AZ$1&lt;='Gastos Gerais'!$E$4:$E$1076),-('Gastos Gerais'!$C$4:$C$1076))</f>
        <v>0</v>
      </c>
      <c r="BA62" s="147">
        <f>SUMPRODUCT(-('Gastos Gerais'!$B$4:$B$1076=Analítico!$B62),-(Analítico!BA$1&gt;='Gastos Gerais'!$D$4:$D$1076),-(Analítico!BA$1&lt;='Gastos Gerais'!$E$4:$E$1076),-('Gastos Gerais'!$C$4:$C$1076))</f>
        <v>0</v>
      </c>
      <c r="BB62" s="147">
        <f>SUMPRODUCT(-('Gastos Gerais'!$B$4:$B$1076=Analítico!$B62),-(Analítico!BB$1&gt;='Gastos Gerais'!$D$4:$D$1076),-(Analítico!BB$1&lt;='Gastos Gerais'!$E$4:$E$1076),-('Gastos Gerais'!$C$4:$C$1076))</f>
        <v>0</v>
      </c>
      <c r="BC62" s="147">
        <f>SUMPRODUCT(-('Gastos Gerais'!$B$4:$B$1076=Analítico!$B62),-(Analítico!BC$1&gt;='Gastos Gerais'!$D$4:$D$1076),-(Analítico!BC$1&lt;='Gastos Gerais'!$E$4:$E$1076),-('Gastos Gerais'!$C$4:$C$1076))</f>
        <v>0</v>
      </c>
      <c r="BD62" s="147">
        <f>SUMPRODUCT(-('Gastos Gerais'!$B$4:$B$1076=Analítico!$B62),-(Analítico!BD$1&gt;='Gastos Gerais'!$D$4:$D$1076),-(Analítico!BD$1&lt;='Gastos Gerais'!$E$4:$E$1076),-('Gastos Gerais'!$C$4:$C$1076))</f>
        <v>0</v>
      </c>
      <c r="BE62" s="147">
        <f>SUMPRODUCT(-('Gastos Gerais'!$B$4:$B$1076=Analítico!$B62),-(Analítico!BE$1&gt;='Gastos Gerais'!$D$4:$D$1076),-(Analítico!BE$1&lt;='Gastos Gerais'!$E$4:$E$1076),-('Gastos Gerais'!$C$4:$C$1076))</f>
        <v>0</v>
      </c>
      <c r="BF62" s="147">
        <f>SUMPRODUCT(-('Gastos Gerais'!$B$4:$B$1076=Analítico!$B62),-(Analítico!BF$1&gt;='Gastos Gerais'!$D$4:$D$1076),-(Analítico!BF$1&lt;='Gastos Gerais'!$E$4:$E$1076),-('Gastos Gerais'!$C$4:$C$1076))</f>
        <v>0</v>
      </c>
      <c r="BG62" s="147">
        <f>SUMPRODUCT(-('Gastos Gerais'!$B$4:$B$1076=Analítico!$B62),-(Analítico!BG$1&gt;='Gastos Gerais'!$D$4:$D$1076),-(Analítico!BG$1&lt;='Gastos Gerais'!$E$4:$E$1076),-('Gastos Gerais'!$C$4:$C$1076))</f>
        <v>0</v>
      </c>
      <c r="BH62" s="147">
        <f>SUMPRODUCT(-('Gastos Gerais'!$B$4:$B$1076=Analítico!$B62),-(Analítico!BH$1&gt;='Gastos Gerais'!$D$4:$D$1076),-(Analítico!BH$1&lt;='Gastos Gerais'!$E$4:$E$1076),-('Gastos Gerais'!$C$4:$C$1076))</f>
        <v>0</v>
      </c>
      <c r="BI62" s="147">
        <f>SUMPRODUCT(-('Gastos Gerais'!$B$4:$B$1076=Analítico!$B62),-(Analítico!BI$1&gt;='Gastos Gerais'!$D$4:$D$1076),-(Analítico!BI$1&lt;='Gastos Gerais'!$E$4:$E$1076),-('Gastos Gerais'!$C$4:$C$1076))</f>
        <v>0</v>
      </c>
      <c r="BJ62" s="147">
        <f>SUMPRODUCT(-('Gastos Gerais'!$B$4:$B$1076=Analítico!$B62),-(Analítico!BJ$1&gt;='Gastos Gerais'!$D$4:$D$1076),-(Analítico!BJ$1&lt;='Gastos Gerais'!$E$4:$E$1076),-('Gastos Gerais'!$C$4:$C$1076))</f>
        <v>0</v>
      </c>
      <c r="BK62" s="143">
        <f t="shared" si="90"/>
        <v>5172.1499999999978</v>
      </c>
      <c r="BL62" s="152">
        <f t="shared" ca="1" si="91"/>
        <v>2.462928571485435E-4</v>
      </c>
      <c r="BV62" s="3"/>
      <c r="BW62" s="3"/>
    </row>
    <row r="63" spans="1:85" s="98" customFormat="1" ht="23.25" customHeight="1">
      <c r="A63" s="207" t="s">
        <v>262</v>
      </c>
      <c r="B63" s="208" t="s">
        <v>263</v>
      </c>
      <c r="C63" s="147">
        <f>SUMPRODUCT(-('Gastos Gerais'!$B$4:$B$1076=Analítico!$B63),-(Analítico!C$1&gt;='Gastos Gerais'!$D$4:$D$1076),-(Analítico!C$1&lt;='Gastos Gerais'!$E$4:$E$1076),-('Gastos Gerais'!$C$4:$C$1076))</f>
        <v>0</v>
      </c>
      <c r="D63" s="147">
        <f>SUMPRODUCT(-('Gastos Gerais'!$B$4:$B$1076=Analítico!$B63),-(Analítico!D$1&gt;='Gastos Gerais'!$D$4:$D$1076),-(Analítico!D$1&lt;='Gastos Gerais'!$E$4:$E$1076),-('Gastos Gerais'!$C$4:$C$1076))</f>
        <v>0</v>
      </c>
      <c r="E63" s="147">
        <f>SUMPRODUCT(-('Gastos Gerais'!$B$4:$B$1076=Analítico!$B63),-(Analítico!E$1&gt;='Gastos Gerais'!$D$4:$D$1076),-(Analítico!E$1&lt;='Gastos Gerais'!$E$4:$E$1076),-('Gastos Gerais'!$C$4:$C$1076))</f>
        <v>0</v>
      </c>
      <c r="F63" s="147">
        <f>SUMPRODUCT(-('Gastos Gerais'!$B$4:$B$1076=Analítico!$B63),-(Analítico!F$1&gt;='Gastos Gerais'!$D$4:$D$1076),-(Analítico!F$1&lt;='Gastos Gerais'!$E$4:$E$1076),-('Gastos Gerais'!$C$4:$C$1076))</f>
        <v>0</v>
      </c>
      <c r="G63" s="147">
        <f>SUMPRODUCT(-('Gastos Gerais'!$B$4:$B$1076=Analítico!$B63),-(Analítico!G$1&gt;='Gastos Gerais'!$D$4:$D$1076),-(Analítico!G$1&lt;='Gastos Gerais'!$E$4:$E$1076),-('Gastos Gerais'!$C$4:$C$1076))</f>
        <v>0</v>
      </c>
      <c r="H63" s="147">
        <f>SUMPRODUCT(-('Gastos Gerais'!$B$4:$B$1076=Analítico!$B63),-(Analítico!H$1&gt;='Gastos Gerais'!$D$4:$D$1076),-(Analítico!H$1&lt;='Gastos Gerais'!$E$4:$E$1076),-('Gastos Gerais'!$C$4:$C$1076))</f>
        <v>0</v>
      </c>
      <c r="I63" s="147">
        <f>SUMPRODUCT(-('Gastos Gerais'!$B$4:$B$1076=Analítico!$B63),-(Analítico!I$1&gt;='Gastos Gerais'!$D$4:$D$1076),-(Analítico!I$1&lt;='Gastos Gerais'!$E$4:$E$1076),-('Gastos Gerais'!$C$4:$C$1076))</f>
        <v>0</v>
      </c>
      <c r="J63" s="147">
        <f>SUMPRODUCT(-('Gastos Gerais'!$B$4:$B$1076=Analítico!$B63),-(Analítico!J$1&gt;='Gastos Gerais'!$D$4:$D$1076),-(Analítico!J$1&lt;='Gastos Gerais'!$E$4:$E$1076),-('Gastos Gerais'!$C$4:$C$1076))</f>
        <v>0</v>
      </c>
      <c r="K63" s="147">
        <f>SUMPRODUCT(-('Gastos Gerais'!$B$4:$B$1076=Analítico!$B63),-(Analítico!K$1&gt;='Gastos Gerais'!$D$4:$D$1076),-(Analítico!K$1&lt;='Gastos Gerais'!$E$4:$E$1076),-('Gastos Gerais'!$C$4:$C$1076))</f>
        <v>0</v>
      </c>
      <c r="L63" s="147">
        <f>SUMPRODUCT(-('Gastos Gerais'!$B$4:$B$1076=Analítico!$B63),-(Analítico!L$1&gt;='Gastos Gerais'!$D$4:$D$1076),-(Analítico!L$1&lt;='Gastos Gerais'!$E$4:$E$1076),-('Gastos Gerais'!$C$4:$C$1076))</f>
        <v>0</v>
      </c>
      <c r="M63" s="147">
        <f>SUMPRODUCT(-('Gastos Gerais'!$B$4:$B$1076=Analítico!$B63),-(Analítico!M$1&gt;='Gastos Gerais'!$D$4:$D$1076),-(Analítico!M$1&lt;='Gastos Gerais'!$E$4:$E$1076),-('Gastos Gerais'!$C$4:$C$1076))</f>
        <v>0</v>
      </c>
      <c r="N63" s="147">
        <f>SUMPRODUCT(-('Gastos Gerais'!$B$4:$B$1076=Analítico!$B63),-(Analítico!N$1&gt;='Gastos Gerais'!$D$4:$D$1076),-(Analítico!N$1&lt;='Gastos Gerais'!$E$4:$E$1076),-('Gastos Gerais'!$C$4:$C$1076))</f>
        <v>0</v>
      </c>
      <c r="O63" s="147">
        <f>SUMPRODUCT(-('Gastos Gerais'!$B$4:$B$1076=Analítico!$B63),-(Analítico!O$1&gt;='Gastos Gerais'!$D$4:$D$1076),-(Analítico!O$1&lt;='Gastos Gerais'!$E$4:$E$1076),-('Gastos Gerais'!$C$4:$C$1076))</f>
        <v>0</v>
      </c>
      <c r="P63" s="147">
        <f>SUMPRODUCT(-('Gastos Gerais'!$B$4:$B$1076=Analítico!$B63),-(Analítico!P$1&gt;='Gastos Gerais'!$D$4:$D$1076),-(Analítico!P$1&lt;='Gastos Gerais'!$E$4:$E$1076),-('Gastos Gerais'!$C$4:$C$1076))</f>
        <v>0</v>
      </c>
      <c r="Q63" s="147">
        <f>SUMPRODUCT(-('Gastos Gerais'!$B$4:$B$1076=Analítico!$B63),-(Analítico!Q$1&gt;='Gastos Gerais'!$D$4:$D$1076),-(Analítico!Q$1&lt;='Gastos Gerais'!$E$4:$E$1076),-('Gastos Gerais'!$C$4:$C$1076))</f>
        <v>0</v>
      </c>
      <c r="R63" s="147">
        <f>SUMPRODUCT(-('Gastos Gerais'!$B$4:$B$1076=Analítico!$B63),-(Analítico!R$1&gt;='Gastos Gerais'!$D$4:$D$1076),-(Analítico!R$1&lt;='Gastos Gerais'!$E$4:$E$1076),-('Gastos Gerais'!$C$4:$C$1076))</f>
        <v>0</v>
      </c>
      <c r="S63" s="147">
        <f>SUMPRODUCT(-('Gastos Gerais'!$B$4:$B$1076=Analítico!$B63),-(Analítico!S$1&gt;='Gastos Gerais'!$D$4:$D$1076),-(Analítico!S$1&lt;='Gastos Gerais'!$E$4:$E$1076),-('Gastos Gerais'!$C$4:$C$1076))</f>
        <v>0</v>
      </c>
      <c r="T63" s="147">
        <f>SUMPRODUCT(-('Gastos Gerais'!$B$4:$B$1076=Analítico!$B63),-(Analítico!T$1&gt;='Gastos Gerais'!$D$4:$D$1076),-(Analítico!T$1&lt;='Gastos Gerais'!$E$4:$E$1076),-('Gastos Gerais'!$C$4:$C$1076))</f>
        <v>0</v>
      </c>
      <c r="U63" s="147">
        <f>SUMPRODUCT(-('Gastos Gerais'!$B$4:$B$1076=Analítico!$B63),-(Analítico!U$1&gt;='Gastos Gerais'!$D$4:$D$1076),-(Analítico!U$1&lt;='Gastos Gerais'!$E$4:$E$1076),-('Gastos Gerais'!$C$4:$C$1076))</f>
        <v>0</v>
      </c>
      <c r="V63" s="147">
        <f>SUMPRODUCT(-('Gastos Gerais'!$B$4:$B$1076=Analítico!$B63),-(Analítico!V$1&gt;='Gastos Gerais'!$D$4:$D$1076),-(Analítico!V$1&lt;='Gastos Gerais'!$E$4:$E$1076),-('Gastos Gerais'!$C$4:$C$1076))</f>
        <v>0</v>
      </c>
      <c r="W63" s="147">
        <f>SUMPRODUCT(-('Gastos Gerais'!$B$4:$B$1076=Analítico!$B63),-(Analítico!W$1&gt;='Gastos Gerais'!$D$4:$D$1076),-(Analítico!W$1&lt;='Gastos Gerais'!$E$4:$E$1076),-('Gastos Gerais'!$C$4:$C$1076))</f>
        <v>0</v>
      </c>
      <c r="X63" s="147">
        <f>SUMPRODUCT(-('Gastos Gerais'!$B$4:$B$1076=Analítico!$B63),-(Analítico!X$1&gt;='Gastos Gerais'!$D$4:$D$1076),-(Analítico!X$1&lt;='Gastos Gerais'!$E$4:$E$1076),-('Gastos Gerais'!$C$4:$C$1076))</f>
        <v>0</v>
      </c>
      <c r="Y63" s="147">
        <f>SUMPRODUCT(-('Gastos Gerais'!$B$4:$B$1076=Analítico!$B63),-(Analítico!Y$1&gt;='Gastos Gerais'!$D$4:$D$1076),-(Analítico!Y$1&lt;='Gastos Gerais'!$E$4:$E$1076),-('Gastos Gerais'!$C$4:$C$1076))</f>
        <v>0</v>
      </c>
      <c r="Z63" s="147">
        <f>SUMPRODUCT(-('Gastos Gerais'!$B$4:$B$1076=Analítico!$B63),-(Analítico!Z$1&gt;='Gastos Gerais'!$D$4:$D$1076),-(Analítico!Z$1&lt;='Gastos Gerais'!$E$4:$E$1076),-('Gastos Gerais'!$C$4:$C$1076))</f>
        <v>0</v>
      </c>
      <c r="AA63" s="147">
        <f>SUMPRODUCT(-('Gastos Gerais'!$B$4:$B$1076=Analítico!$B63),-(Analítico!AA$1&gt;='Gastos Gerais'!$D$4:$D$1076),-(Analítico!AA$1&lt;='Gastos Gerais'!$E$4:$E$1076),-('Gastos Gerais'!$C$4:$C$1076))</f>
        <v>0</v>
      </c>
      <c r="AB63" s="147">
        <f>SUMPRODUCT(-('Gastos Gerais'!$B$4:$B$1076=Analítico!$B63),-(Analítico!AB$1&gt;='Gastos Gerais'!$D$4:$D$1076),-(Analítico!AB$1&lt;='Gastos Gerais'!$E$4:$E$1076),-('Gastos Gerais'!$C$4:$C$1076))</f>
        <v>0</v>
      </c>
      <c r="AC63" s="147">
        <f>SUMPRODUCT(-('Gastos Gerais'!$B$4:$B$1076=Analítico!$B63),-(Analítico!AC$1&gt;='Gastos Gerais'!$D$4:$D$1076),-(Analítico!AC$1&lt;='Gastos Gerais'!$E$4:$E$1076),-('Gastos Gerais'!$C$4:$C$1076))</f>
        <v>0</v>
      </c>
      <c r="AD63" s="147">
        <f>SUMPRODUCT(-('Gastos Gerais'!$B$4:$B$1076=Analítico!$B63),-(Analítico!AD$1&gt;='Gastos Gerais'!$D$4:$D$1076),-(Analítico!AD$1&lt;='Gastos Gerais'!$E$4:$E$1076),-('Gastos Gerais'!$C$4:$C$1076))</f>
        <v>0</v>
      </c>
      <c r="AE63" s="147">
        <f>SUMPRODUCT(-('Gastos Gerais'!$B$4:$B$1076=Analítico!$B63),-(Analítico!AE$1&gt;='Gastos Gerais'!$D$4:$D$1076),-(Analítico!AE$1&lt;='Gastos Gerais'!$E$4:$E$1076),-('Gastos Gerais'!$C$4:$C$1076))</f>
        <v>0</v>
      </c>
      <c r="AF63" s="147">
        <f>SUMPRODUCT(-('Gastos Gerais'!$B$4:$B$1076=Analítico!$B63),-(Analítico!AF$1&gt;='Gastos Gerais'!$D$4:$D$1076),-(Analítico!AF$1&lt;='Gastos Gerais'!$E$4:$E$1076),-('Gastos Gerais'!$C$4:$C$1076))</f>
        <v>0</v>
      </c>
      <c r="AG63" s="147">
        <f>SUMPRODUCT(-('Gastos Gerais'!$B$4:$B$1076=Analítico!$B63),-(Analítico!AG$1&gt;='Gastos Gerais'!$D$4:$D$1076),-(Analítico!AG$1&lt;='Gastos Gerais'!$E$4:$E$1076),-('Gastos Gerais'!$C$4:$C$1076))</f>
        <v>0</v>
      </c>
      <c r="AH63" s="147">
        <f>SUMPRODUCT(-('Gastos Gerais'!$B$4:$B$1076=Analítico!$B63),-(Analítico!AH$1&gt;='Gastos Gerais'!$D$4:$D$1076),-(Analítico!AH$1&lt;='Gastos Gerais'!$E$4:$E$1076),-('Gastos Gerais'!$C$4:$C$1076))</f>
        <v>0</v>
      </c>
      <c r="AI63" s="147">
        <f>SUMPRODUCT(-('Gastos Gerais'!$B$4:$B$1076=Analítico!$B63),-(Analítico!AI$1&gt;='Gastos Gerais'!$D$4:$D$1076),-(Analítico!AI$1&lt;='Gastos Gerais'!$E$4:$E$1076),-('Gastos Gerais'!$C$4:$C$1076))</f>
        <v>0</v>
      </c>
      <c r="AJ63" s="147">
        <f>SUMPRODUCT(-('Gastos Gerais'!$B$4:$B$1076=Analítico!$B63),-(Analítico!AJ$1&gt;='Gastos Gerais'!$D$4:$D$1076),-(Analítico!AJ$1&lt;='Gastos Gerais'!$E$4:$E$1076),-('Gastos Gerais'!$C$4:$C$1076))</f>
        <v>0</v>
      </c>
      <c r="AK63" s="147">
        <f>SUMPRODUCT(-('Gastos Gerais'!$B$4:$B$1076=Analítico!$B63),-(Analítico!AK$1&gt;='Gastos Gerais'!$D$4:$D$1076),-(Analítico!AK$1&lt;='Gastos Gerais'!$E$4:$E$1076),-('Gastos Gerais'!$C$4:$C$1076))</f>
        <v>0</v>
      </c>
      <c r="AL63" s="147">
        <f>SUMPRODUCT(-('Gastos Gerais'!$B$4:$B$1076=Analítico!$B63),-(Analítico!AL$1&gt;='Gastos Gerais'!$D$4:$D$1076),-(Analítico!AL$1&lt;='Gastos Gerais'!$E$4:$E$1076),-('Gastos Gerais'!$C$4:$C$1076))</f>
        <v>0</v>
      </c>
      <c r="AM63" s="147">
        <f>SUMPRODUCT(-('Gastos Gerais'!$B$4:$B$1076=Analítico!$B63),-(Analítico!AM$1&gt;='Gastos Gerais'!$D$4:$D$1076),-(Analítico!AM$1&lt;='Gastos Gerais'!$E$4:$E$1076),-('Gastos Gerais'!$C$4:$C$1076))</f>
        <v>0</v>
      </c>
      <c r="AN63" s="147">
        <f>SUMPRODUCT(-('Gastos Gerais'!$B$4:$B$1076=Analítico!$B63),-(Analítico!AN$1&gt;='Gastos Gerais'!$D$4:$D$1076),-(Analítico!AN$1&lt;='Gastos Gerais'!$E$4:$E$1076),-('Gastos Gerais'!$C$4:$C$1076))</f>
        <v>0</v>
      </c>
      <c r="AO63" s="147">
        <f>SUMPRODUCT(-('Gastos Gerais'!$B$4:$B$1076=Analítico!$B63),-(Analítico!AO$1&gt;='Gastos Gerais'!$D$4:$D$1076),-(Analítico!AO$1&lt;='Gastos Gerais'!$E$4:$E$1076),-('Gastos Gerais'!$C$4:$C$1076))</f>
        <v>0</v>
      </c>
      <c r="AP63" s="147">
        <f>SUMPRODUCT(-('Gastos Gerais'!$B$4:$B$1076=Analítico!$B63),-(Analítico!AP$1&gt;='Gastos Gerais'!$D$4:$D$1076),-(Analítico!AP$1&lt;='Gastos Gerais'!$E$4:$E$1076),-('Gastos Gerais'!$C$4:$C$1076))</f>
        <v>0</v>
      </c>
      <c r="AQ63" s="147">
        <f>SUMPRODUCT(-('Gastos Gerais'!$B$4:$B$1076=Analítico!$B63),-(Analítico!AQ$1&gt;='Gastos Gerais'!$D$4:$D$1076),-(Analítico!AQ$1&lt;='Gastos Gerais'!$E$4:$E$1076),-('Gastos Gerais'!$C$4:$C$1076))</f>
        <v>0</v>
      </c>
      <c r="AR63" s="147">
        <f>SUMPRODUCT(-('Gastos Gerais'!$B$4:$B$1076=Analítico!$B63),-(Analítico!AR$1&gt;='Gastos Gerais'!$D$4:$D$1076),-(Analítico!AR$1&lt;='Gastos Gerais'!$E$4:$E$1076),-('Gastos Gerais'!$C$4:$C$1076))</f>
        <v>0</v>
      </c>
      <c r="AS63" s="147">
        <f>SUMPRODUCT(-('Gastos Gerais'!$B$4:$B$1076=Analítico!$B63),-(Analítico!AS$1&gt;='Gastos Gerais'!$D$4:$D$1076),-(Analítico!AS$1&lt;='Gastos Gerais'!$E$4:$E$1076),-('Gastos Gerais'!$C$4:$C$1076))</f>
        <v>0</v>
      </c>
      <c r="AT63" s="147">
        <f>SUMPRODUCT(-('Gastos Gerais'!$B$4:$B$1076=Analítico!$B63),-(Analítico!AT$1&gt;='Gastos Gerais'!$D$4:$D$1076),-(Analítico!AT$1&lt;='Gastos Gerais'!$E$4:$E$1076),-('Gastos Gerais'!$C$4:$C$1076))</f>
        <v>0</v>
      </c>
      <c r="AU63" s="147">
        <f>SUMPRODUCT(-('Gastos Gerais'!$B$4:$B$1076=Analítico!$B63),-(Analítico!AU$1&gt;='Gastos Gerais'!$D$4:$D$1076),-(Analítico!AU$1&lt;='Gastos Gerais'!$E$4:$E$1076),-('Gastos Gerais'!$C$4:$C$1076))</f>
        <v>0</v>
      </c>
      <c r="AV63" s="147">
        <f>SUMPRODUCT(-('Gastos Gerais'!$B$4:$B$1076=Analítico!$B63),-(Analítico!AV$1&gt;='Gastos Gerais'!$D$4:$D$1076),-(Analítico!AV$1&lt;='Gastos Gerais'!$E$4:$E$1076),-('Gastos Gerais'!$C$4:$C$1076))</f>
        <v>0</v>
      </c>
      <c r="AW63" s="147">
        <f>SUMPRODUCT(-('Gastos Gerais'!$B$4:$B$1076=Analítico!$B63),-(Analítico!AW$1&gt;='Gastos Gerais'!$D$4:$D$1076),-(Analítico!AW$1&lt;='Gastos Gerais'!$E$4:$E$1076),-('Gastos Gerais'!$C$4:$C$1076))</f>
        <v>0</v>
      </c>
      <c r="AX63" s="147">
        <f>SUMPRODUCT(-('Gastos Gerais'!$B$4:$B$1076=Analítico!$B63),-(Analítico!AX$1&gt;='Gastos Gerais'!$D$4:$D$1076),-(Analítico!AX$1&lt;='Gastos Gerais'!$E$4:$E$1076),-('Gastos Gerais'!$C$4:$C$1076))</f>
        <v>0</v>
      </c>
      <c r="AY63" s="147">
        <f>SUMPRODUCT(-('Gastos Gerais'!$B$4:$B$1076=Analítico!$B63),-(Analítico!AY$1&gt;='Gastos Gerais'!$D$4:$D$1076),-(Analítico!AY$1&lt;='Gastos Gerais'!$E$4:$E$1076),-('Gastos Gerais'!$C$4:$C$1076))</f>
        <v>0</v>
      </c>
      <c r="AZ63" s="147">
        <f>SUMPRODUCT(-('Gastos Gerais'!$B$4:$B$1076=Analítico!$B63),-(Analítico!AZ$1&gt;='Gastos Gerais'!$D$4:$D$1076),-(Analítico!AZ$1&lt;='Gastos Gerais'!$E$4:$E$1076),-('Gastos Gerais'!$C$4:$C$1076))</f>
        <v>0</v>
      </c>
      <c r="BA63" s="147">
        <f>SUMPRODUCT(-('Gastos Gerais'!$B$4:$B$1076=Analítico!$B63),-(Analítico!BA$1&gt;='Gastos Gerais'!$D$4:$D$1076),-(Analítico!BA$1&lt;='Gastos Gerais'!$E$4:$E$1076),-('Gastos Gerais'!$C$4:$C$1076))</f>
        <v>0</v>
      </c>
      <c r="BB63" s="147">
        <f>SUMPRODUCT(-('Gastos Gerais'!$B$4:$B$1076=Analítico!$B63),-(Analítico!BB$1&gt;='Gastos Gerais'!$D$4:$D$1076),-(Analítico!BB$1&lt;='Gastos Gerais'!$E$4:$E$1076),-('Gastos Gerais'!$C$4:$C$1076))</f>
        <v>0</v>
      </c>
      <c r="BC63" s="147">
        <f>SUMPRODUCT(-('Gastos Gerais'!$B$4:$B$1076=Analítico!$B63),-(Analítico!BC$1&gt;='Gastos Gerais'!$D$4:$D$1076),-(Analítico!BC$1&lt;='Gastos Gerais'!$E$4:$E$1076),-('Gastos Gerais'!$C$4:$C$1076))</f>
        <v>0</v>
      </c>
      <c r="BD63" s="147">
        <f>SUMPRODUCT(-('Gastos Gerais'!$B$4:$B$1076=Analítico!$B63),-(Analítico!BD$1&gt;='Gastos Gerais'!$D$4:$D$1076),-(Analítico!BD$1&lt;='Gastos Gerais'!$E$4:$E$1076),-('Gastos Gerais'!$C$4:$C$1076))</f>
        <v>0</v>
      </c>
      <c r="BE63" s="147">
        <f>SUMPRODUCT(-('Gastos Gerais'!$B$4:$B$1076=Analítico!$B63),-(Analítico!BE$1&gt;='Gastos Gerais'!$D$4:$D$1076),-(Analítico!BE$1&lt;='Gastos Gerais'!$E$4:$E$1076),-('Gastos Gerais'!$C$4:$C$1076))</f>
        <v>0</v>
      </c>
      <c r="BF63" s="147">
        <f>SUMPRODUCT(-('Gastos Gerais'!$B$4:$B$1076=Analítico!$B63),-(Analítico!BF$1&gt;='Gastos Gerais'!$D$4:$D$1076),-(Analítico!BF$1&lt;='Gastos Gerais'!$E$4:$E$1076),-('Gastos Gerais'!$C$4:$C$1076))</f>
        <v>0</v>
      </c>
      <c r="BG63" s="147">
        <f>SUMPRODUCT(-('Gastos Gerais'!$B$4:$B$1076=Analítico!$B63),-(Analítico!BG$1&gt;='Gastos Gerais'!$D$4:$D$1076),-(Analítico!BG$1&lt;='Gastos Gerais'!$E$4:$E$1076),-('Gastos Gerais'!$C$4:$C$1076))</f>
        <v>0</v>
      </c>
      <c r="BH63" s="147">
        <f>SUMPRODUCT(-('Gastos Gerais'!$B$4:$B$1076=Analítico!$B63),-(Analítico!BH$1&gt;='Gastos Gerais'!$D$4:$D$1076),-(Analítico!BH$1&lt;='Gastos Gerais'!$E$4:$E$1076),-('Gastos Gerais'!$C$4:$C$1076))</f>
        <v>0</v>
      </c>
      <c r="BI63" s="147">
        <f>SUMPRODUCT(-('Gastos Gerais'!$B$4:$B$1076=Analítico!$B63),-(Analítico!BI$1&gt;='Gastos Gerais'!$D$4:$D$1076),-(Analítico!BI$1&lt;='Gastos Gerais'!$E$4:$E$1076),-('Gastos Gerais'!$C$4:$C$1076))</f>
        <v>0</v>
      </c>
      <c r="BJ63" s="147">
        <f>SUMPRODUCT(-('Gastos Gerais'!$B$4:$B$1076=Analítico!$B63),-(Analítico!BJ$1&gt;='Gastos Gerais'!$D$4:$D$1076),-(Analítico!BJ$1&lt;='Gastos Gerais'!$E$4:$E$1076),-('Gastos Gerais'!$C$4:$C$1076))</f>
        <v>0</v>
      </c>
      <c r="BK63" s="143">
        <f t="shared" si="90"/>
        <v>0</v>
      </c>
      <c r="BL63" s="152">
        <f t="shared" ca="1" si="91"/>
        <v>0</v>
      </c>
      <c r="BV63" s="3"/>
      <c r="BW63" s="3"/>
    </row>
    <row r="64" spans="1:85" s="98" customFormat="1" ht="23.25" customHeight="1">
      <c r="A64" s="207" t="s">
        <v>264</v>
      </c>
      <c r="B64" s="208" t="s">
        <v>265</v>
      </c>
      <c r="C64" s="147">
        <f>SUMPRODUCT(-('Gastos Gerais'!$B$4:$B$1076=Analítico!$B64),-(Analítico!C$1&gt;='Gastos Gerais'!$D$4:$D$1076),-(Analítico!C$1&lt;='Gastos Gerais'!$E$4:$E$1076),-('Gastos Gerais'!$C$4:$C$1076))</f>
        <v>4800</v>
      </c>
      <c r="D64" s="147">
        <f>SUMPRODUCT(-('Gastos Gerais'!$B$4:$B$1076=Analítico!$B64),-(Analítico!D$1&gt;='Gastos Gerais'!$D$4:$D$1076),-(Analítico!D$1&lt;='Gastos Gerais'!$E$4:$E$1076),-('Gastos Gerais'!$C$4:$C$1076))</f>
        <v>4800</v>
      </c>
      <c r="E64" s="147">
        <f>SUMPRODUCT(-('Gastos Gerais'!$B$4:$B$1076=Analítico!$B64),-(Analítico!E$1&gt;='Gastos Gerais'!$D$4:$D$1076),-(Analítico!E$1&lt;='Gastos Gerais'!$E$4:$E$1076),-('Gastos Gerais'!$C$4:$C$1076))</f>
        <v>4800</v>
      </c>
      <c r="F64" s="147">
        <f>SUMPRODUCT(-('Gastos Gerais'!$B$4:$B$1076=Analítico!$B64),-(Analítico!F$1&gt;='Gastos Gerais'!$D$4:$D$1076),-(Analítico!F$1&lt;='Gastos Gerais'!$E$4:$E$1076),-('Gastos Gerais'!$C$4:$C$1076))</f>
        <v>4800</v>
      </c>
      <c r="G64" s="147">
        <f>SUMPRODUCT(-('Gastos Gerais'!$B$4:$B$1076=Analítico!$B64),-(Analítico!G$1&gt;='Gastos Gerais'!$D$4:$D$1076),-(Analítico!G$1&lt;='Gastos Gerais'!$E$4:$E$1076),-('Gastos Gerais'!$C$4:$C$1076))</f>
        <v>5184</v>
      </c>
      <c r="H64" s="147">
        <f>SUMPRODUCT(-('Gastos Gerais'!$B$4:$B$1076=Analítico!$B64),-(Analítico!H$1&gt;='Gastos Gerais'!$D$4:$D$1076),-(Analítico!H$1&lt;='Gastos Gerais'!$E$4:$E$1076),-('Gastos Gerais'!$C$4:$C$1076))</f>
        <v>5184</v>
      </c>
      <c r="I64" s="147">
        <f>SUMPRODUCT(-('Gastos Gerais'!$B$4:$B$1076=Analítico!$B64),-(Analítico!I$1&gt;='Gastos Gerais'!$D$4:$D$1076),-(Analítico!I$1&lt;='Gastos Gerais'!$E$4:$E$1076),-('Gastos Gerais'!$C$4:$C$1076))</f>
        <v>5184</v>
      </c>
      <c r="J64" s="147">
        <f>SUMPRODUCT(-('Gastos Gerais'!$B$4:$B$1076=Analítico!$B64),-(Analítico!J$1&gt;='Gastos Gerais'!$D$4:$D$1076),-(Analítico!J$1&lt;='Gastos Gerais'!$E$4:$E$1076),-('Gastos Gerais'!$C$4:$C$1076))</f>
        <v>5184</v>
      </c>
      <c r="K64" s="147">
        <f>SUMPRODUCT(-('Gastos Gerais'!$B$4:$B$1076=Analítico!$B64),-(Analítico!K$1&gt;='Gastos Gerais'!$D$4:$D$1076),-(Analítico!K$1&lt;='Gastos Gerais'!$E$4:$E$1076),-('Gastos Gerais'!$C$4:$C$1076))</f>
        <v>5184</v>
      </c>
      <c r="L64" s="147">
        <f>SUMPRODUCT(-('Gastos Gerais'!$B$4:$B$1076=Analítico!$B64),-(Analítico!L$1&gt;='Gastos Gerais'!$D$4:$D$1076),-(Analítico!L$1&lt;='Gastos Gerais'!$E$4:$E$1076),-('Gastos Gerais'!$C$4:$C$1076))</f>
        <v>5184</v>
      </c>
      <c r="M64" s="147">
        <f>SUMPRODUCT(-('Gastos Gerais'!$B$4:$B$1076=Analítico!$B64),-(Analítico!M$1&gt;='Gastos Gerais'!$D$4:$D$1076),-(Analítico!M$1&lt;='Gastos Gerais'!$E$4:$E$1076),-('Gastos Gerais'!$C$4:$C$1076))</f>
        <v>5184</v>
      </c>
      <c r="N64" s="147">
        <f>SUMPRODUCT(-('Gastos Gerais'!$B$4:$B$1076=Analítico!$B64),-(Analítico!N$1&gt;='Gastos Gerais'!$D$4:$D$1076),-(Analítico!N$1&lt;='Gastos Gerais'!$E$4:$E$1076),-('Gastos Gerais'!$C$4:$C$1076))</f>
        <v>5184</v>
      </c>
      <c r="O64" s="147">
        <f>SUMPRODUCT(-('Gastos Gerais'!$B$4:$B$1076=Analítico!$B64),-(Analítico!O$1&gt;='Gastos Gerais'!$D$4:$D$1076),-(Analítico!O$1&lt;='Gastos Gerais'!$E$4:$E$1076),-('Gastos Gerais'!$C$4:$C$1076))</f>
        <v>5184</v>
      </c>
      <c r="P64" s="147">
        <f>SUMPRODUCT(-('Gastos Gerais'!$B$4:$B$1076=Analítico!$B64),-(Analítico!P$1&gt;='Gastos Gerais'!$D$4:$D$1076),-(Analítico!P$1&lt;='Gastos Gerais'!$E$4:$E$1076),-('Gastos Gerais'!$C$4:$C$1076))</f>
        <v>5184</v>
      </c>
      <c r="Q64" s="147">
        <f>SUMPRODUCT(-('Gastos Gerais'!$B$4:$B$1076=Analítico!$B64),-(Analítico!Q$1&gt;='Gastos Gerais'!$D$4:$D$1076),-(Analítico!Q$1&lt;='Gastos Gerais'!$E$4:$E$1076),-('Gastos Gerais'!$C$4:$C$1076))</f>
        <v>5184</v>
      </c>
      <c r="R64" s="147">
        <f>SUMPRODUCT(-('Gastos Gerais'!$B$4:$B$1076=Analítico!$B64),-(Analítico!R$1&gt;='Gastos Gerais'!$D$4:$D$1076),-(Analítico!R$1&lt;='Gastos Gerais'!$E$4:$E$1076),-('Gastos Gerais'!$C$4:$C$1076))</f>
        <v>5184</v>
      </c>
      <c r="S64" s="147">
        <f>SUMPRODUCT(-('Gastos Gerais'!$B$4:$B$1076=Analítico!$B64),-(Analítico!S$1&gt;='Gastos Gerais'!$D$4:$D$1076),-(Analítico!S$1&lt;='Gastos Gerais'!$E$4:$E$1076),-('Gastos Gerais'!$C$4:$C$1076))</f>
        <v>5495.04</v>
      </c>
      <c r="T64" s="147">
        <f>SUMPRODUCT(-('Gastos Gerais'!$B$4:$B$1076=Analítico!$B64),-(Analítico!T$1&gt;='Gastos Gerais'!$D$4:$D$1076),-(Analítico!T$1&lt;='Gastos Gerais'!$E$4:$E$1076),-('Gastos Gerais'!$C$4:$C$1076))</f>
        <v>5495.04</v>
      </c>
      <c r="U64" s="147">
        <f>SUMPRODUCT(-('Gastos Gerais'!$B$4:$B$1076=Analítico!$B64),-(Analítico!U$1&gt;='Gastos Gerais'!$D$4:$D$1076),-(Analítico!U$1&lt;='Gastos Gerais'!$E$4:$E$1076),-('Gastos Gerais'!$C$4:$C$1076))</f>
        <v>5495.04</v>
      </c>
      <c r="V64" s="147">
        <f>SUMPRODUCT(-('Gastos Gerais'!$B$4:$B$1076=Analítico!$B64),-(Analítico!V$1&gt;='Gastos Gerais'!$D$4:$D$1076),-(Analítico!V$1&lt;='Gastos Gerais'!$E$4:$E$1076),-('Gastos Gerais'!$C$4:$C$1076))</f>
        <v>5495.04</v>
      </c>
      <c r="W64" s="147">
        <f>SUMPRODUCT(-('Gastos Gerais'!$B$4:$B$1076=Analítico!$B64),-(Analítico!W$1&gt;='Gastos Gerais'!$D$4:$D$1076),-(Analítico!W$1&lt;='Gastos Gerais'!$E$4:$E$1076),-('Gastos Gerais'!$C$4:$C$1076))</f>
        <v>5495.04</v>
      </c>
      <c r="X64" s="147">
        <f>SUMPRODUCT(-('Gastos Gerais'!$B$4:$B$1076=Analítico!$B64),-(Analítico!X$1&gt;='Gastos Gerais'!$D$4:$D$1076),-(Analítico!X$1&lt;='Gastos Gerais'!$E$4:$E$1076),-('Gastos Gerais'!$C$4:$C$1076))</f>
        <v>5495.04</v>
      </c>
      <c r="Y64" s="147">
        <f>SUMPRODUCT(-('Gastos Gerais'!$B$4:$B$1076=Analítico!$B64),-(Analítico!Y$1&gt;='Gastos Gerais'!$D$4:$D$1076),-(Analítico!Y$1&lt;='Gastos Gerais'!$E$4:$E$1076),-('Gastos Gerais'!$C$4:$C$1076))</f>
        <v>5495.04</v>
      </c>
      <c r="Z64" s="147">
        <f>SUMPRODUCT(-('Gastos Gerais'!$B$4:$B$1076=Analítico!$B64),-(Analítico!Z$1&gt;='Gastos Gerais'!$D$4:$D$1076),-(Analítico!Z$1&lt;='Gastos Gerais'!$E$4:$E$1076),-('Gastos Gerais'!$C$4:$C$1076))</f>
        <v>5495.04</v>
      </c>
      <c r="AA64" s="147">
        <f>SUMPRODUCT(-('Gastos Gerais'!$B$4:$B$1076=Analítico!$B64),-(Analítico!AA$1&gt;='Gastos Gerais'!$D$4:$D$1076),-(Analítico!AA$1&lt;='Gastos Gerais'!$E$4:$E$1076),-('Gastos Gerais'!$C$4:$C$1076))</f>
        <v>5495.04</v>
      </c>
      <c r="AB64" s="147">
        <f>SUMPRODUCT(-('Gastos Gerais'!$B$4:$B$1076=Analítico!$B64),-(Analítico!AB$1&gt;='Gastos Gerais'!$D$4:$D$1076),-(Analítico!AB$1&lt;='Gastos Gerais'!$E$4:$E$1076),-('Gastos Gerais'!$C$4:$C$1076))</f>
        <v>5495.04</v>
      </c>
      <c r="AC64" s="147">
        <f>SUMPRODUCT(-('Gastos Gerais'!$B$4:$B$1076=Analítico!$B64),-(Analítico!AC$1&gt;='Gastos Gerais'!$D$4:$D$1076),-(Analítico!AC$1&lt;='Gastos Gerais'!$E$4:$E$1076),-('Gastos Gerais'!$C$4:$C$1076))</f>
        <v>5495.04</v>
      </c>
      <c r="AD64" s="147">
        <f>SUMPRODUCT(-('Gastos Gerais'!$B$4:$B$1076=Analítico!$B64),-(Analítico!AD$1&gt;='Gastos Gerais'!$D$4:$D$1076),-(Analítico!AD$1&lt;='Gastos Gerais'!$E$4:$E$1076),-('Gastos Gerais'!$C$4:$C$1076))</f>
        <v>5495.04</v>
      </c>
      <c r="AE64" s="147">
        <f>SUMPRODUCT(-('Gastos Gerais'!$B$4:$B$1076=Analítico!$B64),-(Analítico!AE$1&gt;='Gastos Gerais'!$D$4:$D$1076),-(Analítico!AE$1&lt;='Gastos Gerais'!$E$4:$E$1076),-('Gastos Gerais'!$C$4:$C$1076))</f>
        <v>5824.7424000000001</v>
      </c>
      <c r="AF64" s="147">
        <f>SUMPRODUCT(-('Gastos Gerais'!$B$4:$B$1076=Analítico!$B64),-(Analítico!AF$1&gt;='Gastos Gerais'!$D$4:$D$1076),-(Analítico!AF$1&lt;='Gastos Gerais'!$E$4:$E$1076),-('Gastos Gerais'!$C$4:$C$1076))</f>
        <v>5824.7424000000001</v>
      </c>
      <c r="AG64" s="147">
        <f>SUMPRODUCT(-('Gastos Gerais'!$B$4:$B$1076=Analítico!$B64),-(Analítico!AG$1&gt;='Gastos Gerais'!$D$4:$D$1076),-(Analítico!AG$1&lt;='Gastos Gerais'!$E$4:$E$1076),-('Gastos Gerais'!$C$4:$C$1076))</f>
        <v>5824.7424000000001</v>
      </c>
      <c r="AH64" s="147">
        <f>SUMPRODUCT(-('Gastos Gerais'!$B$4:$B$1076=Analítico!$B64),-(Analítico!AH$1&gt;='Gastos Gerais'!$D$4:$D$1076),-(Analítico!AH$1&lt;='Gastos Gerais'!$E$4:$E$1076),-('Gastos Gerais'!$C$4:$C$1076))</f>
        <v>5824.7424000000001</v>
      </c>
      <c r="AI64" s="147">
        <f>SUMPRODUCT(-('Gastos Gerais'!$B$4:$B$1076=Analítico!$B64),-(Analítico!AI$1&gt;='Gastos Gerais'!$D$4:$D$1076),-(Analítico!AI$1&lt;='Gastos Gerais'!$E$4:$E$1076),-('Gastos Gerais'!$C$4:$C$1076))</f>
        <v>5824.7424000000001</v>
      </c>
      <c r="AJ64" s="147">
        <f>SUMPRODUCT(-('Gastos Gerais'!$B$4:$B$1076=Analítico!$B64),-(Analítico!AJ$1&gt;='Gastos Gerais'!$D$4:$D$1076),-(Analítico!AJ$1&lt;='Gastos Gerais'!$E$4:$E$1076),-('Gastos Gerais'!$C$4:$C$1076))</f>
        <v>5824.7424000000001</v>
      </c>
      <c r="AK64" s="147">
        <f>SUMPRODUCT(-('Gastos Gerais'!$B$4:$B$1076=Analítico!$B64),-(Analítico!AK$1&gt;='Gastos Gerais'!$D$4:$D$1076),-(Analítico!AK$1&lt;='Gastos Gerais'!$E$4:$E$1076),-('Gastos Gerais'!$C$4:$C$1076))</f>
        <v>5824.7424000000001</v>
      </c>
      <c r="AL64" s="147">
        <f>SUMPRODUCT(-('Gastos Gerais'!$B$4:$B$1076=Analítico!$B64),-(Analítico!AL$1&gt;='Gastos Gerais'!$D$4:$D$1076),-(Analítico!AL$1&lt;='Gastos Gerais'!$E$4:$E$1076),-('Gastos Gerais'!$C$4:$C$1076))</f>
        <v>5824.7424000000001</v>
      </c>
      <c r="AM64" s="147">
        <f>SUMPRODUCT(-('Gastos Gerais'!$B$4:$B$1076=Analítico!$B64),-(Analítico!AM$1&gt;='Gastos Gerais'!$D$4:$D$1076),-(Analítico!AM$1&lt;='Gastos Gerais'!$E$4:$E$1076),-('Gastos Gerais'!$C$4:$C$1076))</f>
        <v>5824.7424000000001</v>
      </c>
      <c r="AN64" s="147">
        <f>SUMPRODUCT(-('Gastos Gerais'!$B$4:$B$1076=Analítico!$B64),-(Analítico!AN$1&gt;='Gastos Gerais'!$D$4:$D$1076),-(Analítico!AN$1&lt;='Gastos Gerais'!$E$4:$E$1076),-('Gastos Gerais'!$C$4:$C$1076))</f>
        <v>5824.7424000000001</v>
      </c>
      <c r="AO64" s="147">
        <f>SUMPRODUCT(-('Gastos Gerais'!$B$4:$B$1076=Analítico!$B64),-(Analítico!AO$1&gt;='Gastos Gerais'!$D$4:$D$1076),-(Analítico!AO$1&lt;='Gastos Gerais'!$E$4:$E$1076),-('Gastos Gerais'!$C$4:$C$1076))</f>
        <v>5824.7424000000001</v>
      </c>
      <c r="AP64" s="147">
        <f>SUMPRODUCT(-('Gastos Gerais'!$B$4:$B$1076=Analítico!$B64),-(Analítico!AP$1&gt;='Gastos Gerais'!$D$4:$D$1076),-(Analítico!AP$1&lt;='Gastos Gerais'!$E$4:$E$1076),-('Gastos Gerais'!$C$4:$C$1076))</f>
        <v>5824.7424000000001</v>
      </c>
      <c r="AQ64" s="147">
        <f>SUMPRODUCT(-('Gastos Gerais'!$B$4:$B$1076=Analítico!$B64),-(Analítico!AQ$1&gt;='Gastos Gerais'!$D$4:$D$1076),-(Analítico!AQ$1&lt;='Gastos Gerais'!$E$4:$E$1076),-('Gastos Gerais'!$C$4:$C$1076))</f>
        <v>6174.226944</v>
      </c>
      <c r="AR64" s="147">
        <f>SUMPRODUCT(-('Gastos Gerais'!$B$4:$B$1076=Analítico!$B64),-(Analítico!AR$1&gt;='Gastos Gerais'!$D$4:$D$1076),-(Analítico!AR$1&lt;='Gastos Gerais'!$E$4:$E$1076),-('Gastos Gerais'!$C$4:$C$1076))</f>
        <v>6174.226944</v>
      </c>
      <c r="AS64" s="147">
        <f>SUMPRODUCT(-('Gastos Gerais'!$B$4:$B$1076=Analítico!$B64),-(Analítico!AS$1&gt;='Gastos Gerais'!$D$4:$D$1076),-(Analítico!AS$1&lt;='Gastos Gerais'!$E$4:$E$1076),-('Gastos Gerais'!$C$4:$C$1076))</f>
        <v>6174.226944</v>
      </c>
      <c r="AT64" s="147">
        <f>SUMPRODUCT(-('Gastos Gerais'!$B$4:$B$1076=Analítico!$B64),-(Analítico!AT$1&gt;='Gastos Gerais'!$D$4:$D$1076),-(Analítico!AT$1&lt;='Gastos Gerais'!$E$4:$E$1076),-('Gastos Gerais'!$C$4:$C$1076))</f>
        <v>6174.226944</v>
      </c>
      <c r="AU64" s="147">
        <f>SUMPRODUCT(-('Gastos Gerais'!$B$4:$B$1076=Analítico!$B64),-(Analítico!AU$1&gt;='Gastos Gerais'!$D$4:$D$1076),-(Analítico!AU$1&lt;='Gastos Gerais'!$E$4:$E$1076),-('Gastos Gerais'!$C$4:$C$1076))</f>
        <v>6174.226944</v>
      </c>
      <c r="AV64" s="147">
        <f>SUMPRODUCT(-('Gastos Gerais'!$B$4:$B$1076=Analítico!$B64),-(Analítico!AV$1&gt;='Gastos Gerais'!$D$4:$D$1076),-(Analítico!AV$1&lt;='Gastos Gerais'!$E$4:$E$1076),-('Gastos Gerais'!$C$4:$C$1076))</f>
        <v>6174.226944</v>
      </c>
      <c r="AW64" s="147">
        <f>SUMPRODUCT(-('Gastos Gerais'!$B$4:$B$1076=Analítico!$B64),-(Analítico!AW$1&gt;='Gastos Gerais'!$D$4:$D$1076),-(Analítico!AW$1&lt;='Gastos Gerais'!$E$4:$E$1076),-('Gastos Gerais'!$C$4:$C$1076))</f>
        <v>6174.226944</v>
      </c>
      <c r="AX64" s="147">
        <f>SUMPRODUCT(-('Gastos Gerais'!$B$4:$B$1076=Analítico!$B64),-(Analítico!AX$1&gt;='Gastos Gerais'!$D$4:$D$1076),-(Analítico!AX$1&lt;='Gastos Gerais'!$E$4:$E$1076),-('Gastos Gerais'!$C$4:$C$1076))</f>
        <v>6174.226944</v>
      </c>
      <c r="AY64" s="147">
        <f>SUMPRODUCT(-('Gastos Gerais'!$B$4:$B$1076=Analítico!$B64),-(Analítico!AY$1&gt;='Gastos Gerais'!$D$4:$D$1076),-(Analítico!AY$1&lt;='Gastos Gerais'!$E$4:$E$1076),-('Gastos Gerais'!$C$4:$C$1076))</f>
        <v>0</v>
      </c>
      <c r="AZ64" s="147">
        <f>SUMPRODUCT(-('Gastos Gerais'!$B$4:$B$1076=Analítico!$B64),-(Analítico!AZ$1&gt;='Gastos Gerais'!$D$4:$D$1076),-(Analítico!AZ$1&lt;='Gastos Gerais'!$E$4:$E$1076),-('Gastos Gerais'!$C$4:$C$1076))</f>
        <v>0</v>
      </c>
      <c r="BA64" s="147">
        <f>SUMPRODUCT(-('Gastos Gerais'!$B$4:$B$1076=Analítico!$B64),-(Analítico!BA$1&gt;='Gastos Gerais'!$D$4:$D$1076),-(Analítico!BA$1&lt;='Gastos Gerais'!$E$4:$E$1076),-('Gastos Gerais'!$C$4:$C$1076))</f>
        <v>0</v>
      </c>
      <c r="BB64" s="147">
        <f>SUMPRODUCT(-('Gastos Gerais'!$B$4:$B$1076=Analítico!$B64),-(Analítico!BB$1&gt;='Gastos Gerais'!$D$4:$D$1076),-(Analítico!BB$1&lt;='Gastos Gerais'!$E$4:$E$1076),-('Gastos Gerais'!$C$4:$C$1076))</f>
        <v>0</v>
      </c>
      <c r="BC64" s="147">
        <f>SUMPRODUCT(-('Gastos Gerais'!$B$4:$B$1076=Analítico!$B64),-(Analítico!BC$1&gt;='Gastos Gerais'!$D$4:$D$1076),-(Analítico!BC$1&lt;='Gastos Gerais'!$E$4:$E$1076),-('Gastos Gerais'!$C$4:$C$1076))</f>
        <v>0</v>
      </c>
      <c r="BD64" s="147">
        <f>SUMPRODUCT(-('Gastos Gerais'!$B$4:$B$1076=Analítico!$B64),-(Analítico!BD$1&gt;='Gastos Gerais'!$D$4:$D$1076),-(Analítico!BD$1&lt;='Gastos Gerais'!$E$4:$E$1076),-('Gastos Gerais'!$C$4:$C$1076))</f>
        <v>0</v>
      </c>
      <c r="BE64" s="147">
        <f>SUMPRODUCT(-('Gastos Gerais'!$B$4:$B$1076=Analítico!$B64),-(Analítico!BE$1&gt;='Gastos Gerais'!$D$4:$D$1076),-(Analítico!BE$1&lt;='Gastos Gerais'!$E$4:$E$1076),-('Gastos Gerais'!$C$4:$C$1076))</f>
        <v>0</v>
      </c>
      <c r="BF64" s="147">
        <f>SUMPRODUCT(-('Gastos Gerais'!$B$4:$B$1076=Analítico!$B64),-(Analítico!BF$1&gt;='Gastos Gerais'!$D$4:$D$1076),-(Analítico!BF$1&lt;='Gastos Gerais'!$E$4:$E$1076),-('Gastos Gerais'!$C$4:$C$1076))</f>
        <v>0</v>
      </c>
      <c r="BG64" s="147">
        <f>SUMPRODUCT(-('Gastos Gerais'!$B$4:$B$1076=Analítico!$B64),-(Analítico!BG$1&gt;='Gastos Gerais'!$D$4:$D$1076),-(Analítico!BG$1&lt;='Gastos Gerais'!$E$4:$E$1076),-('Gastos Gerais'!$C$4:$C$1076))</f>
        <v>0</v>
      </c>
      <c r="BH64" s="147">
        <f>SUMPRODUCT(-('Gastos Gerais'!$B$4:$B$1076=Analítico!$B64),-(Analítico!BH$1&gt;='Gastos Gerais'!$D$4:$D$1076),-(Analítico!BH$1&lt;='Gastos Gerais'!$E$4:$E$1076),-('Gastos Gerais'!$C$4:$C$1076))</f>
        <v>0</v>
      </c>
      <c r="BI64" s="147">
        <f>SUMPRODUCT(-('Gastos Gerais'!$B$4:$B$1076=Analítico!$B64),-(Analítico!BI$1&gt;='Gastos Gerais'!$D$4:$D$1076),-(Analítico!BI$1&lt;='Gastos Gerais'!$E$4:$E$1076),-('Gastos Gerais'!$C$4:$C$1076))</f>
        <v>0</v>
      </c>
      <c r="BJ64" s="147">
        <f>SUMPRODUCT(-('Gastos Gerais'!$B$4:$B$1076=Analítico!$B64),-(Analítico!BJ$1&gt;='Gastos Gerais'!$D$4:$D$1076),-(Analítico!BJ$1&lt;='Gastos Gerais'!$E$4:$E$1076),-('Gastos Gerais'!$C$4:$C$1076))</f>
        <v>0</v>
      </c>
      <c r="BK64" s="143">
        <f t="shared" si="90"/>
        <v>266639.2043519998</v>
      </c>
      <c r="BL64" s="152">
        <f t="shared" ca="1" si="91"/>
        <v>1.2697104969435999E-2</v>
      </c>
      <c r="BV64" s="3"/>
      <c r="BW64" s="3"/>
    </row>
    <row r="65" spans="1:75" s="98" customFormat="1" ht="23.25" customHeight="1">
      <c r="A65" s="207" t="s">
        <v>266</v>
      </c>
      <c r="B65" s="208" t="s">
        <v>267</v>
      </c>
      <c r="C65" s="147">
        <f>SUMPRODUCT(-('Gastos Gerais'!$B$4:$B$1076=Analítico!$B65),-(Analítico!C$1&gt;='Gastos Gerais'!$D$4:$D$1076),-(Analítico!C$1&lt;='Gastos Gerais'!$E$4:$E$1076),-('Gastos Gerais'!$C$4:$C$1076))</f>
        <v>6000</v>
      </c>
      <c r="D65" s="147">
        <f>SUMPRODUCT(-('Gastos Gerais'!$B$4:$B$1076=Analítico!$B65),-(Analítico!D$1&gt;='Gastos Gerais'!$D$4:$D$1076),-(Analítico!D$1&lt;='Gastos Gerais'!$E$4:$E$1076),-('Gastos Gerais'!$C$4:$C$1076))</f>
        <v>6000</v>
      </c>
      <c r="E65" s="147">
        <f>SUMPRODUCT(-('Gastos Gerais'!$B$4:$B$1076=Analítico!$B65),-(Analítico!E$1&gt;='Gastos Gerais'!$D$4:$D$1076),-(Analítico!E$1&lt;='Gastos Gerais'!$E$4:$E$1076),-('Gastos Gerais'!$C$4:$C$1076))</f>
        <v>6000</v>
      </c>
      <c r="F65" s="147">
        <f>SUMPRODUCT(-('Gastos Gerais'!$B$4:$B$1076=Analítico!$B65),-(Analítico!F$1&gt;='Gastos Gerais'!$D$4:$D$1076),-(Analítico!F$1&lt;='Gastos Gerais'!$E$4:$E$1076),-('Gastos Gerais'!$C$4:$C$1076))</f>
        <v>6000</v>
      </c>
      <c r="G65" s="147">
        <f>SUMPRODUCT(-('Gastos Gerais'!$B$4:$B$1076=Analítico!$B65),-(Analítico!G$1&gt;='Gastos Gerais'!$D$4:$D$1076),-(Analítico!G$1&lt;='Gastos Gerais'!$E$4:$E$1076),-('Gastos Gerais'!$C$4:$C$1076))</f>
        <v>6000</v>
      </c>
      <c r="H65" s="147">
        <f>SUMPRODUCT(-('Gastos Gerais'!$B$4:$B$1076=Analítico!$B65),-(Analítico!H$1&gt;='Gastos Gerais'!$D$4:$D$1076),-(Analítico!H$1&lt;='Gastos Gerais'!$E$4:$E$1076),-('Gastos Gerais'!$C$4:$C$1076))</f>
        <v>6000</v>
      </c>
      <c r="I65" s="147">
        <f>SUMPRODUCT(-('Gastos Gerais'!$B$4:$B$1076=Analítico!$B65),-(Analítico!I$1&gt;='Gastos Gerais'!$D$4:$D$1076),-(Analítico!I$1&lt;='Gastos Gerais'!$E$4:$E$1076),-('Gastos Gerais'!$C$4:$C$1076))</f>
        <v>6000</v>
      </c>
      <c r="J65" s="147">
        <f>SUMPRODUCT(-('Gastos Gerais'!$B$4:$B$1076=Analítico!$B65),-(Analítico!J$1&gt;='Gastos Gerais'!$D$4:$D$1076),-(Analítico!J$1&lt;='Gastos Gerais'!$E$4:$E$1076),-('Gastos Gerais'!$C$4:$C$1076))</f>
        <v>6000</v>
      </c>
      <c r="K65" s="147">
        <f>SUMPRODUCT(-('Gastos Gerais'!$B$4:$B$1076=Analítico!$B65),-(Analítico!K$1&gt;='Gastos Gerais'!$D$4:$D$1076),-(Analítico!K$1&lt;='Gastos Gerais'!$E$4:$E$1076),-('Gastos Gerais'!$C$4:$C$1076))</f>
        <v>6000</v>
      </c>
      <c r="L65" s="147">
        <f>SUMPRODUCT(-('Gastos Gerais'!$B$4:$B$1076=Analítico!$B65),-(Analítico!L$1&gt;='Gastos Gerais'!$D$4:$D$1076),-(Analítico!L$1&lt;='Gastos Gerais'!$E$4:$E$1076),-('Gastos Gerais'!$C$4:$C$1076))</f>
        <v>6000</v>
      </c>
      <c r="M65" s="147">
        <f>SUMPRODUCT(-('Gastos Gerais'!$B$4:$B$1076=Analítico!$B65),-(Analítico!M$1&gt;='Gastos Gerais'!$D$4:$D$1076),-(Analítico!M$1&lt;='Gastos Gerais'!$E$4:$E$1076),-('Gastos Gerais'!$C$4:$C$1076))</f>
        <v>6000</v>
      </c>
      <c r="N65" s="147">
        <f>SUMPRODUCT(-('Gastos Gerais'!$B$4:$B$1076=Analítico!$B65),-(Analítico!N$1&gt;='Gastos Gerais'!$D$4:$D$1076),-(Analítico!N$1&lt;='Gastos Gerais'!$E$4:$E$1076),-('Gastos Gerais'!$C$4:$C$1076))</f>
        <v>6000</v>
      </c>
      <c r="O65" s="147">
        <f>SUMPRODUCT(-('Gastos Gerais'!$B$4:$B$1076=Analítico!$B65),-(Analítico!O$1&gt;='Gastos Gerais'!$D$4:$D$1076),-(Analítico!O$1&lt;='Gastos Gerais'!$E$4:$E$1076),-('Gastos Gerais'!$C$4:$C$1076))</f>
        <v>6420</v>
      </c>
      <c r="P65" s="147">
        <f>SUMPRODUCT(-('Gastos Gerais'!$B$4:$B$1076=Analítico!$B65),-(Analítico!P$1&gt;='Gastos Gerais'!$D$4:$D$1076),-(Analítico!P$1&lt;='Gastos Gerais'!$E$4:$E$1076),-('Gastos Gerais'!$C$4:$C$1076))</f>
        <v>6420</v>
      </c>
      <c r="Q65" s="147">
        <f>SUMPRODUCT(-('Gastos Gerais'!$B$4:$B$1076=Analítico!$B65),-(Analítico!Q$1&gt;='Gastos Gerais'!$D$4:$D$1076),-(Analítico!Q$1&lt;='Gastos Gerais'!$E$4:$E$1076),-('Gastos Gerais'!$C$4:$C$1076))</f>
        <v>6420</v>
      </c>
      <c r="R65" s="147">
        <f>SUMPRODUCT(-('Gastos Gerais'!$B$4:$B$1076=Analítico!$B65),-(Analítico!R$1&gt;='Gastos Gerais'!$D$4:$D$1076),-(Analítico!R$1&lt;='Gastos Gerais'!$E$4:$E$1076),-('Gastos Gerais'!$C$4:$C$1076))</f>
        <v>6420</v>
      </c>
      <c r="S65" s="147">
        <f>SUMPRODUCT(-('Gastos Gerais'!$B$4:$B$1076=Analítico!$B65),-(Analítico!S$1&gt;='Gastos Gerais'!$D$4:$D$1076),-(Analítico!S$1&lt;='Gastos Gerais'!$E$4:$E$1076),-('Gastos Gerais'!$C$4:$C$1076))</f>
        <v>6420</v>
      </c>
      <c r="T65" s="147">
        <f>SUMPRODUCT(-('Gastos Gerais'!$B$4:$B$1076=Analítico!$B65),-(Analítico!T$1&gt;='Gastos Gerais'!$D$4:$D$1076),-(Analítico!T$1&lt;='Gastos Gerais'!$E$4:$E$1076),-('Gastos Gerais'!$C$4:$C$1076))</f>
        <v>6420</v>
      </c>
      <c r="U65" s="147">
        <f>SUMPRODUCT(-('Gastos Gerais'!$B$4:$B$1076=Analítico!$B65),-(Analítico!U$1&gt;='Gastos Gerais'!$D$4:$D$1076),-(Analítico!U$1&lt;='Gastos Gerais'!$E$4:$E$1076),-('Gastos Gerais'!$C$4:$C$1076))</f>
        <v>6420</v>
      </c>
      <c r="V65" s="147">
        <f>SUMPRODUCT(-('Gastos Gerais'!$B$4:$B$1076=Analítico!$B65),-(Analítico!V$1&gt;='Gastos Gerais'!$D$4:$D$1076),-(Analítico!V$1&lt;='Gastos Gerais'!$E$4:$E$1076),-('Gastos Gerais'!$C$4:$C$1076))</f>
        <v>6420</v>
      </c>
      <c r="W65" s="147">
        <f>SUMPRODUCT(-('Gastos Gerais'!$B$4:$B$1076=Analítico!$B65),-(Analítico!W$1&gt;='Gastos Gerais'!$D$4:$D$1076),-(Analítico!W$1&lt;='Gastos Gerais'!$E$4:$E$1076),-('Gastos Gerais'!$C$4:$C$1076))</f>
        <v>6420</v>
      </c>
      <c r="X65" s="147">
        <f>SUMPRODUCT(-('Gastos Gerais'!$B$4:$B$1076=Analítico!$B65),-(Analítico!X$1&gt;='Gastos Gerais'!$D$4:$D$1076),-(Analítico!X$1&lt;='Gastos Gerais'!$E$4:$E$1076),-('Gastos Gerais'!$C$4:$C$1076))</f>
        <v>6420</v>
      </c>
      <c r="Y65" s="147">
        <f>SUMPRODUCT(-('Gastos Gerais'!$B$4:$B$1076=Analítico!$B65),-(Analítico!Y$1&gt;='Gastos Gerais'!$D$4:$D$1076),-(Analítico!Y$1&lt;='Gastos Gerais'!$E$4:$E$1076),-('Gastos Gerais'!$C$4:$C$1076))</f>
        <v>6420</v>
      </c>
      <c r="Z65" s="147">
        <f>SUMPRODUCT(-('Gastos Gerais'!$B$4:$B$1076=Analítico!$B65),-(Analítico!Z$1&gt;='Gastos Gerais'!$D$4:$D$1076),-(Analítico!Z$1&lt;='Gastos Gerais'!$E$4:$E$1076),-('Gastos Gerais'!$C$4:$C$1076))</f>
        <v>6420</v>
      </c>
      <c r="AA65" s="147">
        <f>SUMPRODUCT(-('Gastos Gerais'!$B$4:$B$1076=Analítico!$B65),-(Analítico!AA$1&gt;='Gastos Gerais'!$D$4:$D$1076),-(Analítico!AA$1&lt;='Gastos Gerais'!$E$4:$E$1076),-('Gastos Gerais'!$C$4:$C$1076))</f>
        <v>6420</v>
      </c>
      <c r="AB65" s="147">
        <f>SUMPRODUCT(-('Gastos Gerais'!$B$4:$B$1076=Analítico!$B65),-(Analítico!AB$1&gt;='Gastos Gerais'!$D$4:$D$1076),-(Analítico!AB$1&lt;='Gastos Gerais'!$E$4:$E$1076),-('Gastos Gerais'!$C$4:$C$1076))</f>
        <v>6420</v>
      </c>
      <c r="AC65" s="147">
        <f>SUMPRODUCT(-('Gastos Gerais'!$B$4:$B$1076=Analítico!$B65),-(Analítico!AC$1&gt;='Gastos Gerais'!$D$4:$D$1076),-(Analítico!AC$1&lt;='Gastos Gerais'!$E$4:$E$1076),-('Gastos Gerais'!$C$4:$C$1076))</f>
        <v>6420</v>
      </c>
      <c r="AD65" s="147">
        <f>SUMPRODUCT(-('Gastos Gerais'!$B$4:$B$1076=Analítico!$B65),-(Analítico!AD$1&gt;='Gastos Gerais'!$D$4:$D$1076),-(Analítico!AD$1&lt;='Gastos Gerais'!$E$4:$E$1076),-('Gastos Gerais'!$C$4:$C$1076))</f>
        <v>6420</v>
      </c>
      <c r="AE65" s="147">
        <f>SUMPRODUCT(-('Gastos Gerais'!$B$4:$B$1076=Analítico!$B65),-(Analítico!AE$1&gt;='Gastos Gerais'!$D$4:$D$1076),-(Analítico!AE$1&lt;='Gastos Gerais'!$E$4:$E$1076),-('Gastos Gerais'!$C$4:$C$1076))</f>
        <v>6420</v>
      </c>
      <c r="AF65" s="147">
        <f>SUMPRODUCT(-('Gastos Gerais'!$B$4:$B$1076=Analítico!$B65),-(Analítico!AF$1&gt;='Gastos Gerais'!$D$4:$D$1076),-(Analítico!AF$1&lt;='Gastos Gerais'!$E$4:$E$1076),-('Gastos Gerais'!$C$4:$C$1076))</f>
        <v>6420</v>
      </c>
      <c r="AG65" s="147">
        <f>SUMPRODUCT(-('Gastos Gerais'!$B$4:$B$1076=Analítico!$B65),-(Analítico!AG$1&gt;='Gastos Gerais'!$D$4:$D$1076),-(Analítico!AG$1&lt;='Gastos Gerais'!$E$4:$E$1076),-('Gastos Gerais'!$C$4:$C$1076))</f>
        <v>6420</v>
      </c>
      <c r="AH65" s="147">
        <f>SUMPRODUCT(-('Gastos Gerais'!$B$4:$B$1076=Analítico!$B65),-(Analítico!AH$1&gt;='Gastos Gerais'!$D$4:$D$1076),-(Analítico!AH$1&lt;='Gastos Gerais'!$E$4:$E$1076),-('Gastos Gerais'!$C$4:$C$1076))</f>
        <v>6420</v>
      </c>
      <c r="AI65" s="147">
        <f>SUMPRODUCT(-('Gastos Gerais'!$B$4:$B$1076=Analítico!$B65),-(Analítico!AI$1&gt;='Gastos Gerais'!$D$4:$D$1076),-(Analítico!AI$1&lt;='Gastos Gerais'!$E$4:$E$1076),-('Gastos Gerais'!$C$4:$C$1076))</f>
        <v>6420</v>
      </c>
      <c r="AJ65" s="147">
        <f>SUMPRODUCT(-('Gastos Gerais'!$B$4:$B$1076=Analítico!$B65),-(Analítico!AJ$1&gt;='Gastos Gerais'!$D$4:$D$1076),-(Analítico!AJ$1&lt;='Gastos Gerais'!$E$4:$E$1076),-('Gastos Gerais'!$C$4:$C$1076))</f>
        <v>6420</v>
      </c>
      <c r="AK65" s="147">
        <f>SUMPRODUCT(-('Gastos Gerais'!$B$4:$B$1076=Analítico!$B65),-(Analítico!AK$1&gt;='Gastos Gerais'!$D$4:$D$1076),-(Analítico!AK$1&lt;='Gastos Gerais'!$E$4:$E$1076),-('Gastos Gerais'!$C$4:$C$1076))</f>
        <v>6420</v>
      </c>
      <c r="AL65" s="147">
        <f>SUMPRODUCT(-('Gastos Gerais'!$B$4:$B$1076=Analítico!$B65),-(Analítico!AL$1&gt;='Gastos Gerais'!$D$4:$D$1076),-(Analítico!AL$1&lt;='Gastos Gerais'!$E$4:$E$1076),-('Gastos Gerais'!$C$4:$C$1076))</f>
        <v>6420</v>
      </c>
      <c r="AM65" s="147">
        <f>SUMPRODUCT(-('Gastos Gerais'!$B$4:$B$1076=Analítico!$B65),-(Analítico!AM$1&gt;='Gastos Gerais'!$D$4:$D$1076),-(Analítico!AM$1&lt;='Gastos Gerais'!$E$4:$E$1076),-('Gastos Gerais'!$C$4:$C$1076))</f>
        <v>6420</v>
      </c>
      <c r="AN65" s="147">
        <f>SUMPRODUCT(-('Gastos Gerais'!$B$4:$B$1076=Analítico!$B65),-(Analítico!AN$1&gt;='Gastos Gerais'!$D$4:$D$1076),-(Analítico!AN$1&lt;='Gastos Gerais'!$E$4:$E$1076),-('Gastos Gerais'!$C$4:$C$1076))</f>
        <v>6420</v>
      </c>
      <c r="AO65" s="147">
        <f>SUMPRODUCT(-('Gastos Gerais'!$B$4:$B$1076=Analítico!$B65),-(Analítico!AO$1&gt;='Gastos Gerais'!$D$4:$D$1076),-(Analítico!AO$1&lt;='Gastos Gerais'!$E$4:$E$1076),-('Gastos Gerais'!$C$4:$C$1076))</f>
        <v>6420</v>
      </c>
      <c r="AP65" s="147">
        <f>SUMPRODUCT(-('Gastos Gerais'!$B$4:$B$1076=Analítico!$B65),-(Analítico!AP$1&gt;='Gastos Gerais'!$D$4:$D$1076),-(Analítico!AP$1&lt;='Gastos Gerais'!$E$4:$E$1076),-('Gastos Gerais'!$C$4:$C$1076))</f>
        <v>6420</v>
      </c>
      <c r="AQ65" s="147">
        <f>SUMPRODUCT(-('Gastos Gerais'!$B$4:$B$1076=Analítico!$B65),-(Analítico!AQ$1&gt;='Gastos Gerais'!$D$4:$D$1076),-(Analítico!AQ$1&lt;='Gastos Gerais'!$E$4:$E$1076),-('Gastos Gerais'!$C$4:$C$1076))</f>
        <v>6420</v>
      </c>
      <c r="AR65" s="147">
        <f>SUMPRODUCT(-('Gastos Gerais'!$B$4:$B$1076=Analítico!$B65),-(Analítico!AR$1&gt;='Gastos Gerais'!$D$4:$D$1076),-(Analítico!AR$1&lt;='Gastos Gerais'!$E$4:$E$1076),-('Gastos Gerais'!$C$4:$C$1076))</f>
        <v>6420</v>
      </c>
      <c r="AS65" s="147">
        <f>SUMPRODUCT(-('Gastos Gerais'!$B$4:$B$1076=Analítico!$B65),-(Analítico!AS$1&gt;='Gastos Gerais'!$D$4:$D$1076),-(Analítico!AS$1&lt;='Gastos Gerais'!$E$4:$E$1076),-('Gastos Gerais'!$C$4:$C$1076))</f>
        <v>6420</v>
      </c>
      <c r="AT65" s="147">
        <f>SUMPRODUCT(-('Gastos Gerais'!$B$4:$B$1076=Analítico!$B65),-(Analítico!AT$1&gt;='Gastos Gerais'!$D$4:$D$1076),-(Analítico!AT$1&lt;='Gastos Gerais'!$E$4:$E$1076),-('Gastos Gerais'!$C$4:$C$1076))</f>
        <v>6420</v>
      </c>
      <c r="AU65" s="147">
        <f>SUMPRODUCT(-('Gastos Gerais'!$B$4:$B$1076=Analítico!$B65),-(Analítico!AU$1&gt;='Gastos Gerais'!$D$4:$D$1076),-(Analítico!AU$1&lt;='Gastos Gerais'!$E$4:$E$1076),-('Gastos Gerais'!$C$4:$C$1076))</f>
        <v>6420</v>
      </c>
      <c r="AV65" s="147">
        <f>SUMPRODUCT(-('Gastos Gerais'!$B$4:$B$1076=Analítico!$B65),-(Analítico!AV$1&gt;='Gastos Gerais'!$D$4:$D$1076),-(Analítico!AV$1&lt;='Gastos Gerais'!$E$4:$E$1076),-('Gastos Gerais'!$C$4:$C$1076))</f>
        <v>6420</v>
      </c>
      <c r="AW65" s="147">
        <f>SUMPRODUCT(-('Gastos Gerais'!$B$4:$B$1076=Analítico!$B65),-(Analítico!AW$1&gt;='Gastos Gerais'!$D$4:$D$1076),-(Analítico!AW$1&lt;='Gastos Gerais'!$E$4:$E$1076),-('Gastos Gerais'!$C$4:$C$1076))</f>
        <v>6420</v>
      </c>
      <c r="AX65" s="147">
        <f>SUMPRODUCT(-('Gastos Gerais'!$B$4:$B$1076=Analítico!$B65),-(Analítico!AX$1&gt;='Gastos Gerais'!$D$4:$D$1076),-(Analítico!AX$1&lt;='Gastos Gerais'!$E$4:$E$1076),-('Gastos Gerais'!$C$4:$C$1076))</f>
        <v>6420</v>
      </c>
      <c r="AY65" s="147">
        <f>SUMPRODUCT(-('Gastos Gerais'!$B$4:$B$1076=Analítico!$B65),-(Analítico!AY$1&gt;='Gastos Gerais'!$D$4:$D$1076),-(Analítico!AY$1&lt;='Gastos Gerais'!$E$4:$E$1076),-('Gastos Gerais'!$C$4:$C$1076))</f>
        <v>0</v>
      </c>
      <c r="AZ65" s="147">
        <f>SUMPRODUCT(-('Gastos Gerais'!$B$4:$B$1076=Analítico!$B65),-(Analítico!AZ$1&gt;='Gastos Gerais'!$D$4:$D$1076),-(Analítico!AZ$1&lt;='Gastos Gerais'!$E$4:$E$1076),-('Gastos Gerais'!$C$4:$C$1076))</f>
        <v>0</v>
      </c>
      <c r="BA65" s="147">
        <f>SUMPRODUCT(-('Gastos Gerais'!$B$4:$B$1076=Analítico!$B65),-(Analítico!BA$1&gt;='Gastos Gerais'!$D$4:$D$1076),-(Analítico!BA$1&lt;='Gastos Gerais'!$E$4:$E$1076),-('Gastos Gerais'!$C$4:$C$1076))</f>
        <v>0</v>
      </c>
      <c r="BB65" s="147">
        <f>SUMPRODUCT(-('Gastos Gerais'!$B$4:$B$1076=Analítico!$B65),-(Analítico!BB$1&gt;='Gastos Gerais'!$D$4:$D$1076),-(Analítico!BB$1&lt;='Gastos Gerais'!$E$4:$E$1076),-('Gastos Gerais'!$C$4:$C$1076))</f>
        <v>0</v>
      </c>
      <c r="BC65" s="147">
        <f>SUMPRODUCT(-('Gastos Gerais'!$B$4:$B$1076=Analítico!$B65),-(Analítico!BC$1&gt;='Gastos Gerais'!$D$4:$D$1076),-(Analítico!BC$1&lt;='Gastos Gerais'!$E$4:$E$1076),-('Gastos Gerais'!$C$4:$C$1076))</f>
        <v>0</v>
      </c>
      <c r="BD65" s="147">
        <f>SUMPRODUCT(-('Gastos Gerais'!$B$4:$B$1076=Analítico!$B65),-(Analítico!BD$1&gt;='Gastos Gerais'!$D$4:$D$1076),-(Analítico!BD$1&lt;='Gastos Gerais'!$E$4:$E$1076),-('Gastos Gerais'!$C$4:$C$1076))</f>
        <v>0</v>
      </c>
      <c r="BE65" s="147">
        <f>SUMPRODUCT(-('Gastos Gerais'!$B$4:$B$1076=Analítico!$B65),-(Analítico!BE$1&gt;='Gastos Gerais'!$D$4:$D$1076),-(Analítico!BE$1&lt;='Gastos Gerais'!$E$4:$E$1076),-('Gastos Gerais'!$C$4:$C$1076))</f>
        <v>0</v>
      </c>
      <c r="BF65" s="147">
        <f>SUMPRODUCT(-('Gastos Gerais'!$B$4:$B$1076=Analítico!$B65),-(Analítico!BF$1&gt;='Gastos Gerais'!$D$4:$D$1076),-(Analítico!BF$1&lt;='Gastos Gerais'!$E$4:$E$1076),-('Gastos Gerais'!$C$4:$C$1076))</f>
        <v>0</v>
      </c>
      <c r="BG65" s="147">
        <f>SUMPRODUCT(-('Gastos Gerais'!$B$4:$B$1076=Analítico!$B65),-(Analítico!BG$1&gt;='Gastos Gerais'!$D$4:$D$1076),-(Analítico!BG$1&lt;='Gastos Gerais'!$E$4:$E$1076),-('Gastos Gerais'!$C$4:$C$1076))</f>
        <v>0</v>
      </c>
      <c r="BH65" s="147">
        <f>SUMPRODUCT(-('Gastos Gerais'!$B$4:$B$1076=Analítico!$B65),-(Analítico!BH$1&gt;='Gastos Gerais'!$D$4:$D$1076),-(Analítico!BH$1&lt;='Gastos Gerais'!$E$4:$E$1076),-('Gastos Gerais'!$C$4:$C$1076))</f>
        <v>0</v>
      </c>
      <c r="BI65" s="147">
        <f>SUMPRODUCT(-('Gastos Gerais'!$B$4:$B$1076=Analítico!$B65),-(Analítico!BI$1&gt;='Gastos Gerais'!$D$4:$D$1076),-(Analítico!BI$1&lt;='Gastos Gerais'!$E$4:$E$1076),-('Gastos Gerais'!$C$4:$C$1076))</f>
        <v>0</v>
      </c>
      <c r="BJ65" s="147">
        <f>SUMPRODUCT(-('Gastos Gerais'!$B$4:$B$1076=Analítico!$B65),-(Analítico!BJ$1&gt;='Gastos Gerais'!$D$4:$D$1076),-(Analítico!BJ$1&lt;='Gastos Gerais'!$E$4:$E$1076),-('Gastos Gerais'!$C$4:$C$1076))</f>
        <v>0</v>
      </c>
      <c r="BK65" s="143">
        <f t="shared" si="90"/>
        <v>303120</v>
      </c>
      <c r="BL65" s="152">
        <f t="shared" ca="1" si="91"/>
        <v>1.4434285714618975E-2</v>
      </c>
      <c r="BV65" s="3"/>
      <c r="BW65" s="3"/>
    </row>
    <row r="66" spans="1:75" s="98" customFormat="1" ht="23.25" customHeight="1">
      <c r="A66" s="207" t="s">
        <v>268</v>
      </c>
      <c r="B66" s="208" t="s">
        <v>269</v>
      </c>
      <c r="C66" s="147">
        <f>SUMPRODUCT(-('Gastos Gerais'!$B$4:$B$1076=Analítico!$B66),-(Analítico!C$1&gt;='Gastos Gerais'!$D$4:$D$1076),-(Analítico!C$1&lt;='Gastos Gerais'!$E$4:$E$1076),-('Gastos Gerais'!$C$4:$C$1076))</f>
        <v>1300</v>
      </c>
      <c r="D66" s="147">
        <f>SUMPRODUCT(-('Gastos Gerais'!$B$4:$B$1076=Analítico!$B66),-(Analítico!D$1&gt;='Gastos Gerais'!$D$4:$D$1076),-(Analítico!D$1&lt;='Gastos Gerais'!$E$4:$E$1076),-('Gastos Gerais'!$C$4:$C$1076))</f>
        <v>1300</v>
      </c>
      <c r="E66" s="147">
        <f>SUMPRODUCT(-('Gastos Gerais'!$B$4:$B$1076=Analítico!$B66),-(Analítico!E$1&gt;='Gastos Gerais'!$D$4:$D$1076),-(Analítico!E$1&lt;='Gastos Gerais'!$E$4:$E$1076),-('Gastos Gerais'!$C$4:$C$1076))</f>
        <v>1300</v>
      </c>
      <c r="F66" s="147">
        <f>SUMPRODUCT(-('Gastos Gerais'!$B$4:$B$1076=Analítico!$B66),-(Analítico!F$1&gt;='Gastos Gerais'!$D$4:$D$1076),-(Analítico!F$1&lt;='Gastos Gerais'!$E$4:$E$1076),-('Gastos Gerais'!$C$4:$C$1076))</f>
        <v>1300</v>
      </c>
      <c r="G66" s="147">
        <f>SUMPRODUCT(-('Gastos Gerais'!$B$4:$B$1076=Analítico!$B66),-(Analítico!G$1&gt;='Gastos Gerais'!$D$4:$D$1076),-(Analítico!G$1&lt;='Gastos Gerais'!$E$4:$E$1076),-('Gastos Gerais'!$C$4:$C$1076))</f>
        <v>1300</v>
      </c>
      <c r="H66" s="147">
        <f>SUMPRODUCT(-('Gastos Gerais'!$B$4:$B$1076=Analítico!$B66),-(Analítico!H$1&gt;='Gastos Gerais'!$D$4:$D$1076),-(Analítico!H$1&lt;='Gastos Gerais'!$E$4:$E$1076),-('Gastos Gerais'!$C$4:$C$1076))</f>
        <v>1300</v>
      </c>
      <c r="I66" s="147">
        <f>SUMPRODUCT(-('Gastos Gerais'!$B$4:$B$1076=Analítico!$B66),-(Analítico!I$1&gt;='Gastos Gerais'!$D$4:$D$1076),-(Analítico!I$1&lt;='Gastos Gerais'!$E$4:$E$1076),-('Gastos Gerais'!$C$4:$C$1076))</f>
        <v>1300</v>
      </c>
      <c r="J66" s="147">
        <f>SUMPRODUCT(-('Gastos Gerais'!$B$4:$B$1076=Analítico!$B66),-(Analítico!J$1&gt;='Gastos Gerais'!$D$4:$D$1076),-(Analítico!J$1&lt;='Gastos Gerais'!$E$4:$E$1076),-('Gastos Gerais'!$C$4:$C$1076))</f>
        <v>1300</v>
      </c>
      <c r="K66" s="147">
        <f>SUMPRODUCT(-('Gastos Gerais'!$B$4:$B$1076=Analítico!$B66),-(Analítico!K$1&gt;='Gastos Gerais'!$D$4:$D$1076),-(Analítico!K$1&lt;='Gastos Gerais'!$E$4:$E$1076),-('Gastos Gerais'!$C$4:$C$1076))</f>
        <v>1300</v>
      </c>
      <c r="L66" s="147">
        <f>SUMPRODUCT(-('Gastos Gerais'!$B$4:$B$1076=Analítico!$B66),-(Analítico!L$1&gt;='Gastos Gerais'!$D$4:$D$1076),-(Analítico!L$1&lt;='Gastos Gerais'!$E$4:$E$1076),-('Gastos Gerais'!$C$4:$C$1076))</f>
        <v>1300</v>
      </c>
      <c r="M66" s="147">
        <f>SUMPRODUCT(-('Gastos Gerais'!$B$4:$B$1076=Analítico!$B66),-(Analítico!M$1&gt;='Gastos Gerais'!$D$4:$D$1076),-(Analítico!M$1&lt;='Gastos Gerais'!$E$4:$E$1076),-('Gastos Gerais'!$C$4:$C$1076))</f>
        <v>1300</v>
      </c>
      <c r="N66" s="147">
        <f>SUMPRODUCT(-('Gastos Gerais'!$B$4:$B$1076=Analítico!$B66),-(Analítico!N$1&gt;='Gastos Gerais'!$D$4:$D$1076),-(Analítico!N$1&lt;='Gastos Gerais'!$E$4:$E$1076),-('Gastos Gerais'!$C$4:$C$1076))</f>
        <v>1300</v>
      </c>
      <c r="O66" s="147">
        <f>SUMPRODUCT(-('Gastos Gerais'!$B$4:$B$1076=Analítico!$B66),-(Analítico!O$1&gt;='Gastos Gerais'!$D$4:$D$1076),-(Analítico!O$1&lt;='Gastos Gerais'!$E$4:$E$1076),-('Gastos Gerais'!$C$4:$C$1076))</f>
        <v>1365</v>
      </c>
      <c r="P66" s="147">
        <f>SUMPRODUCT(-('Gastos Gerais'!$B$4:$B$1076=Analítico!$B66),-(Analítico!P$1&gt;='Gastos Gerais'!$D$4:$D$1076),-(Analítico!P$1&lt;='Gastos Gerais'!$E$4:$E$1076),-('Gastos Gerais'!$C$4:$C$1076))</f>
        <v>1365</v>
      </c>
      <c r="Q66" s="147">
        <f>SUMPRODUCT(-('Gastos Gerais'!$B$4:$B$1076=Analítico!$B66),-(Analítico!Q$1&gt;='Gastos Gerais'!$D$4:$D$1076),-(Analítico!Q$1&lt;='Gastos Gerais'!$E$4:$E$1076),-('Gastos Gerais'!$C$4:$C$1076))</f>
        <v>1365</v>
      </c>
      <c r="R66" s="147">
        <f>SUMPRODUCT(-('Gastos Gerais'!$B$4:$B$1076=Analítico!$B66),-(Analítico!R$1&gt;='Gastos Gerais'!$D$4:$D$1076),-(Analítico!R$1&lt;='Gastos Gerais'!$E$4:$E$1076),-('Gastos Gerais'!$C$4:$C$1076))</f>
        <v>1365</v>
      </c>
      <c r="S66" s="147">
        <f>SUMPRODUCT(-('Gastos Gerais'!$B$4:$B$1076=Analítico!$B66),-(Analítico!S$1&gt;='Gastos Gerais'!$D$4:$D$1076),-(Analítico!S$1&lt;='Gastos Gerais'!$E$4:$E$1076),-('Gastos Gerais'!$C$4:$C$1076))</f>
        <v>1365</v>
      </c>
      <c r="T66" s="147">
        <f>SUMPRODUCT(-('Gastos Gerais'!$B$4:$B$1076=Analítico!$B66),-(Analítico!T$1&gt;='Gastos Gerais'!$D$4:$D$1076),-(Analítico!T$1&lt;='Gastos Gerais'!$E$4:$E$1076),-('Gastos Gerais'!$C$4:$C$1076))</f>
        <v>1365</v>
      </c>
      <c r="U66" s="147">
        <f>SUMPRODUCT(-('Gastos Gerais'!$B$4:$B$1076=Analítico!$B66),-(Analítico!U$1&gt;='Gastos Gerais'!$D$4:$D$1076),-(Analítico!U$1&lt;='Gastos Gerais'!$E$4:$E$1076),-('Gastos Gerais'!$C$4:$C$1076))</f>
        <v>1365</v>
      </c>
      <c r="V66" s="147">
        <f>SUMPRODUCT(-('Gastos Gerais'!$B$4:$B$1076=Analítico!$B66),-(Analítico!V$1&gt;='Gastos Gerais'!$D$4:$D$1076),-(Analítico!V$1&lt;='Gastos Gerais'!$E$4:$E$1076),-('Gastos Gerais'!$C$4:$C$1076))</f>
        <v>1365</v>
      </c>
      <c r="W66" s="147">
        <f>SUMPRODUCT(-('Gastos Gerais'!$B$4:$B$1076=Analítico!$B66),-(Analítico!W$1&gt;='Gastos Gerais'!$D$4:$D$1076),-(Analítico!W$1&lt;='Gastos Gerais'!$E$4:$E$1076),-('Gastos Gerais'!$C$4:$C$1076))</f>
        <v>1365</v>
      </c>
      <c r="X66" s="147">
        <f>SUMPRODUCT(-('Gastos Gerais'!$B$4:$B$1076=Analítico!$B66),-(Analítico!X$1&gt;='Gastos Gerais'!$D$4:$D$1076),-(Analítico!X$1&lt;='Gastos Gerais'!$E$4:$E$1076),-('Gastos Gerais'!$C$4:$C$1076))</f>
        <v>1365</v>
      </c>
      <c r="Y66" s="147">
        <f>SUMPRODUCT(-('Gastos Gerais'!$B$4:$B$1076=Analítico!$B66),-(Analítico!Y$1&gt;='Gastos Gerais'!$D$4:$D$1076),-(Analítico!Y$1&lt;='Gastos Gerais'!$E$4:$E$1076),-('Gastos Gerais'!$C$4:$C$1076))</f>
        <v>1365</v>
      </c>
      <c r="Z66" s="147">
        <f>SUMPRODUCT(-('Gastos Gerais'!$B$4:$B$1076=Analítico!$B66),-(Analítico!Z$1&gt;='Gastos Gerais'!$D$4:$D$1076),-(Analítico!Z$1&lt;='Gastos Gerais'!$E$4:$E$1076),-('Gastos Gerais'!$C$4:$C$1076))</f>
        <v>1365</v>
      </c>
      <c r="AA66" s="147">
        <f>SUMPRODUCT(-('Gastos Gerais'!$B$4:$B$1076=Analítico!$B66),-(Analítico!AA$1&gt;='Gastos Gerais'!$D$4:$D$1076),-(Analítico!AA$1&lt;='Gastos Gerais'!$E$4:$E$1076),-('Gastos Gerais'!$C$4:$C$1076))</f>
        <v>1365</v>
      </c>
      <c r="AB66" s="147">
        <f>SUMPRODUCT(-('Gastos Gerais'!$B$4:$B$1076=Analítico!$B66),-(Analítico!AB$1&gt;='Gastos Gerais'!$D$4:$D$1076),-(Analítico!AB$1&lt;='Gastos Gerais'!$E$4:$E$1076),-('Gastos Gerais'!$C$4:$C$1076))</f>
        <v>1365</v>
      </c>
      <c r="AC66" s="147">
        <f>SUMPRODUCT(-('Gastos Gerais'!$B$4:$B$1076=Analítico!$B66),-(Analítico!AC$1&gt;='Gastos Gerais'!$D$4:$D$1076),-(Analítico!AC$1&lt;='Gastos Gerais'!$E$4:$E$1076),-('Gastos Gerais'!$C$4:$C$1076))</f>
        <v>1365</v>
      </c>
      <c r="AD66" s="147">
        <f>SUMPRODUCT(-('Gastos Gerais'!$B$4:$B$1076=Analítico!$B66),-(Analítico!AD$1&gt;='Gastos Gerais'!$D$4:$D$1076),-(Analítico!AD$1&lt;='Gastos Gerais'!$E$4:$E$1076),-('Gastos Gerais'!$C$4:$C$1076))</f>
        <v>1365</v>
      </c>
      <c r="AE66" s="147">
        <f>SUMPRODUCT(-('Gastos Gerais'!$B$4:$B$1076=Analítico!$B66),-(Analítico!AE$1&gt;='Gastos Gerais'!$D$4:$D$1076),-(Analítico!AE$1&lt;='Gastos Gerais'!$E$4:$E$1076),-('Gastos Gerais'!$C$4:$C$1076))</f>
        <v>1365</v>
      </c>
      <c r="AF66" s="147">
        <f>SUMPRODUCT(-('Gastos Gerais'!$B$4:$B$1076=Analítico!$B66),-(Analítico!AF$1&gt;='Gastos Gerais'!$D$4:$D$1076),-(Analítico!AF$1&lt;='Gastos Gerais'!$E$4:$E$1076),-('Gastos Gerais'!$C$4:$C$1076))</f>
        <v>1365</v>
      </c>
      <c r="AG66" s="147">
        <f>SUMPRODUCT(-('Gastos Gerais'!$B$4:$B$1076=Analítico!$B66),-(Analítico!AG$1&gt;='Gastos Gerais'!$D$4:$D$1076),-(Analítico!AG$1&lt;='Gastos Gerais'!$E$4:$E$1076),-('Gastos Gerais'!$C$4:$C$1076))</f>
        <v>1365</v>
      </c>
      <c r="AH66" s="147">
        <f>SUMPRODUCT(-('Gastos Gerais'!$B$4:$B$1076=Analítico!$B66),-(Analítico!AH$1&gt;='Gastos Gerais'!$D$4:$D$1076),-(Analítico!AH$1&lt;='Gastos Gerais'!$E$4:$E$1076),-('Gastos Gerais'!$C$4:$C$1076))</f>
        <v>1365</v>
      </c>
      <c r="AI66" s="147">
        <f>SUMPRODUCT(-('Gastos Gerais'!$B$4:$B$1076=Analítico!$B66),-(Analítico!AI$1&gt;='Gastos Gerais'!$D$4:$D$1076),-(Analítico!AI$1&lt;='Gastos Gerais'!$E$4:$E$1076),-('Gastos Gerais'!$C$4:$C$1076))</f>
        <v>1365</v>
      </c>
      <c r="AJ66" s="147">
        <f>SUMPRODUCT(-('Gastos Gerais'!$B$4:$B$1076=Analítico!$B66),-(Analítico!AJ$1&gt;='Gastos Gerais'!$D$4:$D$1076),-(Analítico!AJ$1&lt;='Gastos Gerais'!$E$4:$E$1076),-('Gastos Gerais'!$C$4:$C$1076))</f>
        <v>1365</v>
      </c>
      <c r="AK66" s="147">
        <f>SUMPRODUCT(-('Gastos Gerais'!$B$4:$B$1076=Analítico!$B66),-(Analítico!AK$1&gt;='Gastos Gerais'!$D$4:$D$1076),-(Analítico!AK$1&lt;='Gastos Gerais'!$E$4:$E$1076),-('Gastos Gerais'!$C$4:$C$1076))</f>
        <v>1365</v>
      </c>
      <c r="AL66" s="147">
        <f>SUMPRODUCT(-('Gastos Gerais'!$B$4:$B$1076=Analítico!$B66),-(Analítico!AL$1&gt;='Gastos Gerais'!$D$4:$D$1076),-(Analítico!AL$1&lt;='Gastos Gerais'!$E$4:$E$1076),-('Gastos Gerais'!$C$4:$C$1076))</f>
        <v>1365</v>
      </c>
      <c r="AM66" s="147">
        <f>SUMPRODUCT(-('Gastos Gerais'!$B$4:$B$1076=Analítico!$B66),-(Analítico!AM$1&gt;='Gastos Gerais'!$D$4:$D$1076),-(Analítico!AM$1&lt;='Gastos Gerais'!$E$4:$E$1076),-('Gastos Gerais'!$C$4:$C$1076))</f>
        <v>1433.25</v>
      </c>
      <c r="AN66" s="147">
        <f>SUMPRODUCT(-('Gastos Gerais'!$B$4:$B$1076=Analítico!$B66),-(Analítico!AN$1&gt;='Gastos Gerais'!$D$4:$D$1076),-(Analítico!AN$1&lt;='Gastos Gerais'!$E$4:$E$1076),-('Gastos Gerais'!$C$4:$C$1076))</f>
        <v>1433.25</v>
      </c>
      <c r="AO66" s="147">
        <f>SUMPRODUCT(-('Gastos Gerais'!$B$4:$B$1076=Analítico!$B66),-(Analítico!AO$1&gt;='Gastos Gerais'!$D$4:$D$1076),-(Analítico!AO$1&lt;='Gastos Gerais'!$E$4:$E$1076),-('Gastos Gerais'!$C$4:$C$1076))</f>
        <v>1433.25</v>
      </c>
      <c r="AP66" s="147">
        <f>SUMPRODUCT(-('Gastos Gerais'!$B$4:$B$1076=Analítico!$B66),-(Analítico!AP$1&gt;='Gastos Gerais'!$D$4:$D$1076),-(Analítico!AP$1&lt;='Gastos Gerais'!$E$4:$E$1076),-('Gastos Gerais'!$C$4:$C$1076))</f>
        <v>1433.25</v>
      </c>
      <c r="AQ66" s="147">
        <f>SUMPRODUCT(-('Gastos Gerais'!$B$4:$B$1076=Analítico!$B66),-(Analítico!AQ$1&gt;='Gastos Gerais'!$D$4:$D$1076),-(Analítico!AQ$1&lt;='Gastos Gerais'!$E$4:$E$1076),-('Gastos Gerais'!$C$4:$C$1076))</f>
        <v>1433.25</v>
      </c>
      <c r="AR66" s="147">
        <f>SUMPRODUCT(-('Gastos Gerais'!$B$4:$B$1076=Analítico!$B66),-(Analítico!AR$1&gt;='Gastos Gerais'!$D$4:$D$1076),-(Analítico!AR$1&lt;='Gastos Gerais'!$E$4:$E$1076),-('Gastos Gerais'!$C$4:$C$1076))</f>
        <v>1433.25</v>
      </c>
      <c r="AS66" s="147">
        <f>SUMPRODUCT(-('Gastos Gerais'!$B$4:$B$1076=Analítico!$B66),-(Analítico!AS$1&gt;='Gastos Gerais'!$D$4:$D$1076),-(Analítico!AS$1&lt;='Gastos Gerais'!$E$4:$E$1076),-('Gastos Gerais'!$C$4:$C$1076))</f>
        <v>1433.25</v>
      </c>
      <c r="AT66" s="147">
        <f>SUMPRODUCT(-('Gastos Gerais'!$B$4:$B$1076=Analítico!$B66),-(Analítico!AT$1&gt;='Gastos Gerais'!$D$4:$D$1076),-(Analítico!AT$1&lt;='Gastos Gerais'!$E$4:$E$1076),-('Gastos Gerais'!$C$4:$C$1076))</f>
        <v>1433.25</v>
      </c>
      <c r="AU66" s="147">
        <f>SUMPRODUCT(-('Gastos Gerais'!$B$4:$B$1076=Analítico!$B66),-(Analítico!AU$1&gt;='Gastos Gerais'!$D$4:$D$1076),-(Analítico!AU$1&lt;='Gastos Gerais'!$E$4:$E$1076),-('Gastos Gerais'!$C$4:$C$1076))</f>
        <v>1433.25</v>
      </c>
      <c r="AV66" s="147">
        <f>SUMPRODUCT(-('Gastos Gerais'!$B$4:$B$1076=Analítico!$B66),-(Analítico!AV$1&gt;='Gastos Gerais'!$D$4:$D$1076),-(Analítico!AV$1&lt;='Gastos Gerais'!$E$4:$E$1076),-('Gastos Gerais'!$C$4:$C$1076))</f>
        <v>1433.25</v>
      </c>
      <c r="AW66" s="147">
        <f>SUMPRODUCT(-('Gastos Gerais'!$B$4:$B$1076=Analítico!$B66),-(Analítico!AW$1&gt;='Gastos Gerais'!$D$4:$D$1076),-(Analítico!AW$1&lt;='Gastos Gerais'!$E$4:$E$1076),-('Gastos Gerais'!$C$4:$C$1076))</f>
        <v>1433.25</v>
      </c>
      <c r="AX66" s="147">
        <f>SUMPRODUCT(-('Gastos Gerais'!$B$4:$B$1076=Analítico!$B66),-(Analítico!AX$1&gt;='Gastos Gerais'!$D$4:$D$1076),-(Analítico!AX$1&lt;='Gastos Gerais'!$E$4:$E$1076),-('Gastos Gerais'!$C$4:$C$1076))</f>
        <v>1433.25</v>
      </c>
      <c r="AY66" s="147">
        <f>SUMPRODUCT(-('Gastos Gerais'!$B$4:$B$1076=Analítico!$B66),-(Analítico!AY$1&gt;='Gastos Gerais'!$D$4:$D$1076),-(Analítico!AY$1&lt;='Gastos Gerais'!$E$4:$E$1076),-('Gastos Gerais'!$C$4:$C$1076))</f>
        <v>0</v>
      </c>
      <c r="AZ66" s="147">
        <f>SUMPRODUCT(-('Gastos Gerais'!$B$4:$B$1076=Analítico!$B66),-(Analítico!AZ$1&gt;='Gastos Gerais'!$D$4:$D$1076),-(Analítico!AZ$1&lt;='Gastos Gerais'!$E$4:$E$1076),-('Gastos Gerais'!$C$4:$C$1076))</f>
        <v>0</v>
      </c>
      <c r="BA66" s="147">
        <f>SUMPRODUCT(-('Gastos Gerais'!$B$4:$B$1076=Analítico!$B66),-(Analítico!BA$1&gt;='Gastos Gerais'!$D$4:$D$1076),-(Analítico!BA$1&lt;='Gastos Gerais'!$E$4:$E$1076),-('Gastos Gerais'!$C$4:$C$1076))</f>
        <v>0</v>
      </c>
      <c r="BB66" s="147">
        <f>SUMPRODUCT(-('Gastos Gerais'!$B$4:$B$1076=Analítico!$B66),-(Analítico!BB$1&gt;='Gastos Gerais'!$D$4:$D$1076),-(Analítico!BB$1&lt;='Gastos Gerais'!$E$4:$E$1076),-('Gastos Gerais'!$C$4:$C$1076))</f>
        <v>0</v>
      </c>
      <c r="BC66" s="147">
        <f>SUMPRODUCT(-('Gastos Gerais'!$B$4:$B$1076=Analítico!$B66),-(Analítico!BC$1&gt;='Gastos Gerais'!$D$4:$D$1076),-(Analítico!BC$1&lt;='Gastos Gerais'!$E$4:$E$1076),-('Gastos Gerais'!$C$4:$C$1076))</f>
        <v>0</v>
      </c>
      <c r="BD66" s="147">
        <f>SUMPRODUCT(-('Gastos Gerais'!$B$4:$B$1076=Analítico!$B66),-(Analítico!BD$1&gt;='Gastos Gerais'!$D$4:$D$1076),-(Analítico!BD$1&lt;='Gastos Gerais'!$E$4:$E$1076),-('Gastos Gerais'!$C$4:$C$1076))</f>
        <v>0</v>
      </c>
      <c r="BE66" s="147">
        <f>SUMPRODUCT(-('Gastos Gerais'!$B$4:$B$1076=Analítico!$B66),-(Analítico!BE$1&gt;='Gastos Gerais'!$D$4:$D$1076),-(Analítico!BE$1&lt;='Gastos Gerais'!$E$4:$E$1076),-('Gastos Gerais'!$C$4:$C$1076))</f>
        <v>0</v>
      </c>
      <c r="BF66" s="147">
        <f>SUMPRODUCT(-('Gastos Gerais'!$B$4:$B$1076=Analítico!$B66),-(Analítico!BF$1&gt;='Gastos Gerais'!$D$4:$D$1076),-(Analítico!BF$1&lt;='Gastos Gerais'!$E$4:$E$1076),-('Gastos Gerais'!$C$4:$C$1076))</f>
        <v>0</v>
      </c>
      <c r="BG66" s="147">
        <f>SUMPRODUCT(-('Gastos Gerais'!$B$4:$B$1076=Analítico!$B66),-(Analítico!BG$1&gt;='Gastos Gerais'!$D$4:$D$1076),-(Analítico!BG$1&lt;='Gastos Gerais'!$E$4:$E$1076),-('Gastos Gerais'!$C$4:$C$1076))</f>
        <v>0</v>
      </c>
      <c r="BH66" s="147">
        <f>SUMPRODUCT(-('Gastos Gerais'!$B$4:$B$1076=Analítico!$B66),-(Analítico!BH$1&gt;='Gastos Gerais'!$D$4:$D$1076),-(Analítico!BH$1&lt;='Gastos Gerais'!$E$4:$E$1076),-('Gastos Gerais'!$C$4:$C$1076))</f>
        <v>0</v>
      </c>
      <c r="BI66" s="147">
        <f>SUMPRODUCT(-('Gastos Gerais'!$B$4:$B$1076=Analítico!$B66),-(Analítico!BI$1&gt;='Gastos Gerais'!$D$4:$D$1076),-(Analítico!BI$1&lt;='Gastos Gerais'!$E$4:$E$1076),-('Gastos Gerais'!$C$4:$C$1076))</f>
        <v>0</v>
      </c>
      <c r="BJ66" s="147">
        <f>SUMPRODUCT(-('Gastos Gerais'!$B$4:$B$1076=Analítico!$B66),-(Analítico!BJ$1&gt;='Gastos Gerais'!$D$4:$D$1076),-(Analítico!BJ$1&lt;='Gastos Gerais'!$E$4:$E$1076),-('Gastos Gerais'!$C$4:$C$1076))</f>
        <v>0</v>
      </c>
      <c r="BK66" s="143">
        <f t="shared" si="90"/>
        <v>65559</v>
      </c>
      <c r="BL66" s="152">
        <f t="shared" ca="1" si="91"/>
        <v>3.1218571429292206E-3</v>
      </c>
      <c r="BV66" s="3"/>
      <c r="BW66" s="3"/>
    </row>
    <row r="67" spans="1:75" s="98" customFormat="1" ht="23.25" customHeight="1">
      <c r="A67" s="207" t="s">
        <v>270</v>
      </c>
      <c r="B67" s="208" t="s">
        <v>271</v>
      </c>
      <c r="C67" s="147">
        <f>SUMPRODUCT(-('Gastos Gerais'!$B$4:$B$1076=Analítico!$B67),-(Analítico!C$1&gt;='Gastos Gerais'!$D$4:$D$1076),-(Analítico!C$1&lt;='Gastos Gerais'!$E$4:$E$1076),-('Gastos Gerais'!$C$4:$C$1076))</f>
        <v>0</v>
      </c>
      <c r="D67" s="147">
        <f>SUMPRODUCT(-('Gastos Gerais'!$B$4:$B$1076=Analítico!$B67),-(Analítico!D$1&gt;='Gastos Gerais'!$D$4:$D$1076),-(Analítico!D$1&lt;='Gastos Gerais'!$E$4:$E$1076),-('Gastos Gerais'!$C$4:$C$1076))</f>
        <v>0</v>
      </c>
      <c r="E67" s="147">
        <f>SUMPRODUCT(-('Gastos Gerais'!$B$4:$B$1076=Analítico!$B67),-(Analítico!E$1&gt;='Gastos Gerais'!$D$4:$D$1076),-(Analítico!E$1&lt;='Gastos Gerais'!$E$4:$E$1076),-('Gastos Gerais'!$C$4:$C$1076))</f>
        <v>0</v>
      </c>
      <c r="F67" s="147">
        <f>SUMPRODUCT(-('Gastos Gerais'!$B$4:$B$1076=Analítico!$B67),-(Analítico!F$1&gt;='Gastos Gerais'!$D$4:$D$1076),-(Analítico!F$1&lt;='Gastos Gerais'!$E$4:$E$1076),-('Gastos Gerais'!$C$4:$C$1076))</f>
        <v>0</v>
      </c>
      <c r="G67" s="147">
        <f>SUMPRODUCT(-('Gastos Gerais'!$B$4:$B$1076=Analítico!$B67),-(Analítico!G$1&gt;='Gastos Gerais'!$D$4:$D$1076),-(Analítico!G$1&lt;='Gastos Gerais'!$E$4:$E$1076),-('Gastos Gerais'!$C$4:$C$1076))</f>
        <v>0</v>
      </c>
      <c r="H67" s="147">
        <f>SUMPRODUCT(-('Gastos Gerais'!$B$4:$B$1076=Analítico!$B67),-(Analítico!H$1&gt;='Gastos Gerais'!$D$4:$D$1076),-(Analítico!H$1&lt;='Gastos Gerais'!$E$4:$E$1076),-('Gastos Gerais'!$C$4:$C$1076))</f>
        <v>0</v>
      </c>
      <c r="I67" s="147">
        <f>SUMPRODUCT(-('Gastos Gerais'!$B$4:$B$1076=Analítico!$B67),-(Analítico!I$1&gt;='Gastos Gerais'!$D$4:$D$1076),-(Analítico!I$1&lt;='Gastos Gerais'!$E$4:$E$1076),-('Gastos Gerais'!$C$4:$C$1076))</f>
        <v>0</v>
      </c>
      <c r="J67" s="147">
        <f>SUMPRODUCT(-('Gastos Gerais'!$B$4:$B$1076=Analítico!$B67),-(Analítico!J$1&gt;='Gastos Gerais'!$D$4:$D$1076),-(Analítico!J$1&lt;='Gastos Gerais'!$E$4:$E$1076),-('Gastos Gerais'!$C$4:$C$1076))</f>
        <v>0</v>
      </c>
      <c r="K67" s="147">
        <f>SUMPRODUCT(-('Gastos Gerais'!$B$4:$B$1076=Analítico!$B67),-(Analítico!K$1&gt;='Gastos Gerais'!$D$4:$D$1076),-(Analítico!K$1&lt;='Gastos Gerais'!$E$4:$E$1076),-('Gastos Gerais'!$C$4:$C$1076))</f>
        <v>0</v>
      </c>
      <c r="L67" s="147">
        <f>SUMPRODUCT(-('Gastos Gerais'!$B$4:$B$1076=Analítico!$B67),-(Analítico!L$1&gt;='Gastos Gerais'!$D$4:$D$1076),-(Analítico!L$1&lt;='Gastos Gerais'!$E$4:$E$1076),-('Gastos Gerais'!$C$4:$C$1076))</f>
        <v>0</v>
      </c>
      <c r="M67" s="147">
        <f>SUMPRODUCT(-('Gastos Gerais'!$B$4:$B$1076=Analítico!$B67),-(Analítico!M$1&gt;='Gastos Gerais'!$D$4:$D$1076),-(Analítico!M$1&lt;='Gastos Gerais'!$E$4:$E$1076),-('Gastos Gerais'!$C$4:$C$1076))</f>
        <v>0</v>
      </c>
      <c r="N67" s="147">
        <f>SUMPRODUCT(-('Gastos Gerais'!$B$4:$B$1076=Analítico!$B67),-(Analítico!N$1&gt;='Gastos Gerais'!$D$4:$D$1076),-(Analítico!N$1&lt;='Gastos Gerais'!$E$4:$E$1076),-('Gastos Gerais'!$C$4:$C$1076))</f>
        <v>0</v>
      </c>
      <c r="O67" s="147">
        <f>SUMPRODUCT(-('Gastos Gerais'!$B$4:$B$1076=Analítico!$B67),-(Analítico!O$1&gt;='Gastos Gerais'!$D$4:$D$1076),-(Analítico!O$1&lt;='Gastos Gerais'!$E$4:$E$1076),-('Gastos Gerais'!$C$4:$C$1076))</f>
        <v>0</v>
      </c>
      <c r="P67" s="147">
        <f>SUMPRODUCT(-('Gastos Gerais'!$B$4:$B$1076=Analítico!$B67),-(Analítico!P$1&gt;='Gastos Gerais'!$D$4:$D$1076),-(Analítico!P$1&lt;='Gastos Gerais'!$E$4:$E$1076),-('Gastos Gerais'!$C$4:$C$1076))</f>
        <v>0</v>
      </c>
      <c r="Q67" s="147">
        <f>SUMPRODUCT(-('Gastos Gerais'!$B$4:$B$1076=Analítico!$B67),-(Analítico!Q$1&gt;='Gastos Gerais'!$D$4:$D$1076),-(Analítico!Q$1&lt;='Gastos Gerais'!$E$4:$E$1076),-('Gastos Gerais'!$C$4:$C$1076))</f>
        <v>0</v>
      </c>
      <c r="R67" s="147">
        <f>SUMPRODUCT(-('Gastos Gerais'!$B$4:$B$1076=Analítico!$B67),-(Analítico!R$1&gt;='Gastos Gerais'!$D$4:$D$1076),-(Analítico!R$1&lt;='Gastos Gerais'!$E$4:$E$1076),-('Gastos Gerais'!$C$4:$C$1076))</f>
        <v>0</v>
      </c>
      <c r="S67" s="147">
        <f>SUMPRODUCT(-('Gastos Gerais'!$B$4:$B$1076=Analítico!$B67),-(Analítico!S$1&gt;='Gastos Gerais'!$D$4:$D$1076),-(Analítico!S$1&lt;='Gastos Gerais'!$E$4:$E$1076),-('Gastos Gerais'!$C$4:$C$1076))</f>
        <v>0</v>
      </c>
      <c r="T67" s="147">
        <f>SUMPRODUCT(-('Gastos Gerais'!$B$4:$B$1076=Analítico!$B67),-(Analítico!T$1&gt;='Gastos Gerais'!$D$4:$D$1076),-(Analítico!T$1&lt;='Gastos Gerais'!$E$4:$E$1076),-('Gastos Gerais'!$C$4:$C$1076))</f>
        <v>0</v>
      </c>
      <c r="U67" s="147">
        <f>SUMPRODUCT(-('Gastos Gerais'!$B$4:$B$1076=Analítico!$B67),-(Analítico!U$1&gt;='Gastos Gerais'!$D$4:$D$1076),-(Analítico!U$1&lt;='Gastos Gerais'!$E$4:$E$1076),-('Gastos Gerais'!$C$4:$C$1076))</f>
        <v>0</v>
      </c>
      <c r="V67" s="147">
        <f>SUMPRODUCT(-('Gastos Gerais'!$B$4:$B$1076=Analítico!$B67),-(Analítico!V$1&gt;='Gastos Gerais'!$D$4:$D$1076),-(Analítico!V$1&lt;='Gastos Gerais'!$E$4:$E$1076),-('Gastos Gerais'!$C$4:$C$1076))</f>
        <v>0</v>
      </c>
      <c r="W67" s="147">
        <f>SUMPRODUCT(-('Gastos Gerais'!$B$4:$B$1076=Analítico!$B67),-(Analítico!W$1&gt;='Gastos Gerais'!$D$4:$D$1076),-(Analítico!W$1&lt;='Gastos Gerais'!$E$4:$E$1076),-('Gastos Gerais'!$C$4:$C$1076))</f>
        <v>0</v>
      </c>
      <c r="X67" s="147">
        <f>SUMPRODUCT(-('Gastos Gerais'!$B$4:$B$1076=Analítico!$B67),-(Analítico!X$1&gt;='Gastos Gerais'!$D$4:$D$1076),-(Analítico!X$1&lt;='Gastos Gerais'!$E$4:$E$1076),-('Gastos Gerais'!$C$4:$C$1076))</f>
        <v>0</v>
      </c>
      <c r="Y67" s="147">
        <f>SUMPRODUCT(-('Gastos Gerais'!$B$4:$B$1076=Analítico!$B67),-(Analítico!Y$1&gt;='Gastos Gerais'!$D$4:$D$1076),-(Analítico!Y$1&lt;='Gastos Gerais'!$E$4:$E$1076),-('Gastos Gerais'!$C$4:$C$1076))</f>
        <v>0</v>
      </c>
      <c r="Z67" s="147">
        <f>SUMPRODUCT(-('Gastos Gerais'!$B$4:$B$1076=Analítico!$B67),-(Analítico!Z$1&gt;='Gastos Gerais'!$D$4:$D$1076),-(Analítico!Z$1&lt;='Gastos Gerais'!$E$4:$E$1076),-('Gastos Gerais'!$C$4:$C$1076))</f>
        <v>0</v>
      </c>
      <c r="AA67" s="147">
        <f>SUMPRODUCT(-('Gastos Gerais'!$B$4:$B$1076=Analítico!$B67),-(Analítico!AA$1&gt;='Gastos Gerais'!$D$4:$D$1076),-(Analítico!AA$1&lt;='Gastos Gerais'!$E$4:$E$1076),-('Gastos Gerais'!$C$4:$C$1076))</f>
        <v>0</v>
      </c>
      <c r="AB67" s="147">
        <f>SUMPRODUCT(-('Gastos Gerais'!$B$4:$B$1076=Analítico!$B67),-(Analítico!AB$1&gt;='Gastos Gerais'!$D$4:$D$1076),-(Analítico!AB$1&lt;='Gastos Gerais'!$E$4:$E$1076),-('Gastos Gerais'!$C$4:$C$1076))</f>
        <v>0</v>
      </c>
      <c r="AC67" s="147">
        <f>SUMPRODUCT(-('Gastos Gerais'!$B$4:$B$1076=Analítico!$B67),-(Analítico!AC$1&gt;='Gastos Gerais'!$D$4:$D$1076),-(Analítico!AC$1&lt;='Gastos Gerais'!$E$4:$E$1076),-('Gastos Gerais'!$C$4:$C$1076))</f>
        <v>0</v>
      </c>
      <c r="AD67" s="147">
        <f>SUMPRODUCT(-('Gastos Gerais'!$B$4:$B$1076=Analítico!$B67),-(Analítico!AD$1&gt;='Gastos Gerais'!$D$4:$D$1076),-(Analítico!AD$1&lt;='Gastos Gerais'!$E$4:$E$1076),-('Gastos Gerais'!$C$4:$C$1076))</f>
        <v>0</v>
      </c>
      <c r="AE67" s="147">
        <f>SUMPRODUCT(-('Gastos Gerais'!$B$4:$B$1076=Analítico!$B67),-(Analítico!AE$1&gt;='Gastos Gerais'!$D$4:$D$1076),-(Analítico!AE$1&lt;='Gastos Gerais'!$E$4:$E$1076),-('Gastos Gerais'!$C$4:$C$1076))</f>
        <v>0</v>
      </c>
      <c r="AF67" s="147">
        <f>SUMPRODUCT(-('Gastos Gerais'!$B$4:$B$1076=Analítico!$B67),-(Analítico!AF$1&gt;='Gastos Gerais'!$D$4:$D$1076),-(Analítico!AF$1&lt;='Gastos Gerais'!$E$4:$E$1076),-('Gastos Gerais'!$C$4:$C$1076))</f>
        <v>0</v>
      </c>
      <c r="AG67" s="147">
        <f>SUMPRODUCT(-('Gastos Gerais'!$B$4:$B$1076=Analítico!$B67),-(Analítico!AG$1&gt;='Gastos Gerais'!$D$4:$D$1076),-(Analítico!AG$1&lt;='Gastos Gerais'!$E$4:$E$1076),-('Gastos Gerais'!$C$4:$C$1076))</f>
        <v>0</v>
      </c>
      <c r="AH67" s="147">
        <f>SUMPRODUCT(-('Gastos Gerais'!$B$4:$B$1076=Analítico!$B67),-(Analítico!AH$1&gt;='Gastos Gerais'!$D$4:$D$1076),-(Analítico!AH$1&lt;='Gastos Gerais'!$E$4:$E$1076),-('Gastos Gerais'!$C$4:$C$1076))</f>
        <v>0</v>
      </c>
      <c r="AI67" s="147">
        <f>SUMPRODUCT(-('Gastos Gerais'!$B$4:$B$1076=Analítico!$B67),-(Analítico!AI$1&gt;='Gastos Gerais'!$D$4:$D$1076),-(Analítico!AI$1&lt;='Gastos Gerais'!$E$4:$E$1076),-('Gastos Gerais'!$C$4:$C$1076))</f>
        <v>0</v>
      </c>
      <c r="AJ67" s="147">
        <f>SUMPRODUCT(-('Gastos Gerais'!$B$4:$B$1076=Analítico!$B67),-(Analítico!AJ$1&gt;='Gastos Gerais'!$D$4:$D$1076),-(Analítico!AJ$1&lt;='Gastos Gerais'!$E$4:$E$1076),-('Gastos Gerais'!$C$4:$C$1076))</f>
        <v>0</v>
      </c>
      <c r="AK67" s="147">
        <f>SUMPRODUCT(-('Gastos Gerais'!$B$4:$B$1076=Analítico!$B67),-(Analítico!AK$1&gt;='Gastos Gerais'!$D$4:$D$1076),-(Analítico!AK$1&lt;='Gastos Gerais'!$E$4:$E$1076),-('Gastos Gerais'!$C$4:$C$1076))</f>
        <v>0</v>
      </c>
      <c r="AL67" s="147">
        <f>SUMPRODUCT(-('Gastos Gerais'!$B$4:$B$1076=Analítico!$B67),-(Analítico!AL$1&gt;='Gastos Gerais'!$D$4:$D$1076),-(Analítico!AL$1&lt;='Gastos Gerais'!$E$4:$E$1076),-('Gastos Gerais'!$C$4:$C$1076))</f>
        <v>0</v>
      </c>
      <c r="AM67" s="147">
        <f>SUMPRODUCT(-('Gastos Gerais'!$B$4:$B$1076=Analítico!$B67),-(Analítico!AM$1&gt;='Gastos Gerais'!$D$4:$D$1076),-(Analítico!AM$1&lt;='Gastos Gerais'!$E$4:$E$1076),-('Gastos Gerais'!$C$4:$C$1076))</f>
        <v>0</v>
      </c>
      <c r="AN67" s="147">
        <f>SUMPRODUCT(-('Gastos Gerais'!$B$4:$B$1076=Analítico!$B67),-(Analítico!AN$1&gt;='Gastos Gerais'!$D$4:$D$1076),-(Analítico!AN$1&lt;='Gastos Gerais'!$E$4:$E$1076),-('Gastos Gerais'!$C$4:$C$1076))</f>
        <v>0</v>
      </c>
      <c r="AO67" s="147">
        <f>SUMPRODUCT(-('Gastos Gerais'!$B$4:$B$1076=Analítico!$B67),-(Analítico!AO$1&gt;='Gastos Gerais'!$D$4:$D$1076),-(Analítico!AO$1&lt;='Gastos Gerais'!$E$4:$E$1076),-('Gastos Gerais'!$C$4:$C$1076))</f>
        <v>0</v>
      </c>
      <c r="AP67" s="147">
        <f>SUMPRODUCT(-('Gastos Gerais'!$B$4:$B$1076=Analítico!$B67),-(Analítico!AP$1&gt;='Gastos Gerais'!$D$4:$D$1076),-(Analítico!AP$1&lt;='Gastos Gerais'!$E$4:$E$1076),-('Gastos Gerais'!$C$4:$C$1076))</f>
        <v>0</v>
      </c>
      <c r="AQ67" s="147">
        <f>SUMPRODUCT(-('Gastos Gerais'!$B$4:$B$1076=Analítico!$B67),-(Analítico!AQ$1&gt;='Gastos Gerais'!$D$4:$D$1076),-(Analítico!AQ$1&lt;='Gastos Gerais'!$E$4:$E$1076),-('Gastos Gerais'!$C$4:$C$1076))</f>
        <v>0</v>
      </c>
      <c r="AR67" s="147">
        <f>SUMPRODUCT(-('Gastos Gerais'!$B$4:$B$1076=Analítico!$B67),-(Analítico!AR$1&gt;='Gastos Gerais'!$D$4:$D$1076),-(Analítico!AR$1&lt;='Gastos Gerais'!$E$4:$E$1076),-('Gastos Gerais'!$C$4:$C$1076))</f>
        <v>0</v>
      </c>
      <c r="AS67" s="147">
        <f>SUMPRODUCT(-('Gastos Gerais'!$B$4:$B$1076=Analítico!$B67),-(Analítico!AS$1&gt;='Gastos Gerais'!$D$4:$D$1076),-(Analítico!AS$1&lt;='Gastos Gerais'!$E$4:$E$1076),-('Gastos Gerais'!$C$4:$C$1076))</f>
        <v>0</v>
      </c>
      <c r="AT67" s="147">
        <f>SUMPRODUCT(-('Gastos Gerais'!$B$4:$B$1076=Analítico!$B67),-(Analítico!AT$1&gt;='Gastos Gerais'!$D$4:$D$1076),-(Analítico!AT$1&lt;='Gastos Gerais'!$E$4:$E$1076),-('Gastos Gerais'!$C$4:$C$1076))</f>
        <v>0</v>
      </c>
      <c r="AU67" s="147">
        <f>SUMPRODUCT(-('Gastos Gerais'!$B$4:$B$1076=Analítico!$B67),-(Analítico!AU$1&gt;='Gastos Gerais'!$D$4:$D$1076),-(Analítico!AU$1&lt;='Gastos Gerais'!$E$4:$E$1076),-('Gastos Gerais'!$C$4:$C$1076))</f>
        <v>0</v>
      </c>
      <c r="AV67" s="147">
        <f>SUMPRODUCT(-('Gastos Gerais'!$B$4:$B$1076=Analítico!$B67),-(Analítico!AV$1&gt;='Gastos Gerais'!$D$4:$D$1076),-(Analítico!AV$1&lt;='Gastos Gerais'!$E$4:$E$1076),-('Gastos Gerais'!$C$4:$C$1076))</f>
        <v>0</v>
      </c>
      <c r="AW67" s="147">
        <f>SUMPRODUCT(-('Gastos Gerais'!$B$4:$B$1076=Analítico!$B67),-(Analítico!AW$1&gt;='Gastos Gerais'!$D$4:$D$1076),-(Analítico!AW$1&lt;='Gastos Gerais'!$E$4:$E$1076),-('Gastos Gerais'!$C$4:$C$1076))</f>
        <v>0</v>
      </c>
      <c r="AX67" s="147">
        <f>SUMPRODUCT(-('Gastos Gerais'!$B$4:$B$1076=Analítico!$B67),-(Analítico!AX$1&gt;='Gastos Gerais'!$D$4:$D$1076),-(Analítico!AX$1&lt;='Gastos Gerais'!$E$4:$E$1076),-('Gastos Gerais'!$C$4:$C$1076))</f>
        <v>0</v>
      </c>
      <c r="AY67" s="147">
        <f>SUMPRODUCT(-('Gastos Gerais'!$B$4:$B$1076=Analítico!$B67),-(Analítico!AY$1&gt;='Gastos Gerais'!$D$4:$D$1076),-(Analítico!AY$1&lt;='Gastos Gerais'!$E$4:$E$1076),-('Gastos Gerais'!$C$4:$C$1076))</f>
        <v>0</v>
      </c>
      <c r="AZ67" s="147">
        <f>SUMPRODUCT(-('Gastos Gerais'!$B$4:$B$1076=Analítico!$B67),-(Analítico!AZ$1&gt;='Gastos Gerais'!$D$4:$D$1076),-(Analítico!AZ$1&lt;='Gastos Gerais'!$E$4:$E$1076),-('Gastos Gerais'!$C$4:$C$1076))</f>
        <v>0</v>
      </c>
      <c r="BA67" s="147">
        <f>SUMPRODUCT(-('Gastos Gerais'!$B$4:$B$1076=Analítico!$B67),-(Analítico!BA$1&gt;='Gastos Gerais'!$D$4:$D$1076),-(Analítico!BA$1&lt;='Gastos Gerais'!$E$4:$E$1076),-('Gastos Gerais'!$C$4:$C$1076))</f>
        <v>0</v>
      </c>
      <c r="BB67" s="147">
        <f>SUMPRODUCT(-('Gastos Gerais'!$B$4:$B$1076=Analítico!$B67),-(Analítico!BB$1&gt;='Gastos Gerais'!$D$4:$D$1076),-(Analítico!BB$1&lt;='Gastos Gerais'!$E$4:$E$1076),-('Gastos Gerais'!$C$4:$C$1076))</f>
        <v>0</v>
      </c>
      <c r="BC67" s="147">
        <f>SUMPRODUCT(-('Gastos Gerais'!$B$4:$B$1076=Analítico!$B67),-(Analítico!BC$1&gt;='Gastos Gerais'!$D$4:$D$1076),-(Analítico!BC$1&lt;='Gastos Gerais'!$E$4:$E$1076),-('Gastos Gerais'!$C$4:$C$1076))</f>
        <v>0</v>
      </c>
      <c r="BD67" s="147">
        <f>SUMPRODUCT(-('Gastos Gerais'!$B$4:$B$1076=Analítico!$B67),-(Analítico!BD$1&gt;='Gastos Gerais'!$D$4:$D$1076),-(Analítico!BD$1&lt;='Gastos Gerais'!$E$4:$E$1076),-('Gastos Gerais'!$C$4:$C$1076))</f>
        <v>0</v>
      </c>
      <c r="BE67" s="147">
        <f>SUMPRODUCT(-('Gastos Gerais'!$B$4:$B$1076=Analítico!$B67),-(Analítico!BE$1&gt;='Gastos Gerais'!$D$4:$D$1076),-(Analítico!BE$1&lt;='Gastos Gerais'!$E$4:$E$1076),-('Gastos Gerais'!$C$4:$C$1076))</f>
        <v>0</v>
      </c>
      <c r="BF67" s="147">
        <f>SUMPRODUCT(-('Gastos Gerais'!$B$4:$B$1076=Analítico!$B67),-(Analítico!BF$1&gt;='Gastos Gerais'!$D$4:$D$1076),-(Analítico!BF$1&lt;='Gastos Gerais'!$E$4:$E$1076),-('Gastos Gerais'!$C$4:$C$1076))</f>
        <v>0</v>
      </c>
      <c r="BG67" s="147">
        <f>SUMPRODUCT(-('Gastos Gerais'!$B$4:$B$1076=Analítico!$B67),-(Analítico!BG$1&gt;='Gastos Gerais'!$D$4:$D$1076),-(Analítico!BG$1&lt;='Gastos Gerais'!$E$4:$E$1076),-('Gastos Gerais'!$C$4:$C$1076))</f>
        <v>0</v>
      </c>
      <c r="BH67" s="147">
        <f>SUMPRODUCT(-('Gastos Gerais'!$B$4:$B$1076=Analítico!$B67),-(Analítico!BH$1&gt;='Gastos Gerais'!$D$4:$D$1076),-(Analítico!BH$1&lt;='Gastos Gerais'!$E$4:$E$1076),-('Gastos Gerais'!$C$4:$C$1076))</f>
        <v>0</v>
      </c>
      <c r="BI67" s="147">
        <f>SUMPRODUCT(-('Gastos Gerais'!$B$4:$B$1076=Analítico!$B67),-(Analítico!BI$1&gt;='Gastos Gerais'!$D$4:$D$1076),-(Analítico!BI$1&lt;='Gastos Gerais'!$E$4:$E$1076),-('Gastos Gerais'!$C$4:$C$1076))</f>
        <v>0</v>
      </c>
      <c r="BJ67" s="147">
        <f>SUMPRODUCT(-('Gastos Gerais'!$B$4:$B$1076=Analítico!$B67),-(Analítico!BJ$1&gt;='Gastos Gerais'!$D$4:$D$1076),-(Analítico!BJ$1&lt;='Gastos Gerais'!$E$4:$E$1076),-('Gastos Gerais'!$C$4:$C$1076))</f>
        <v>0</v>
      </c>
      <c r="BK67" s="143">
        <f t="shared" si="90"/>
        <v>0</v>
      </c>
      <c r="BL67" s="152">
        <f t="shared" ca="1" si="91"/>
        <v>0</v>
      </c>
      <c r="BV67" s="3"/>
      <c r="BW67" s="3"/>
    </row>
    <row r="68" spans="1:75" s="98" customFormat="1" ht="23.25" customHeight="1">
      <c r="A68" s="207" t="s">
        <v>272</v>
      </c>
      <c r="B68" s="208" t="s">
        <v>273</v>
      </c>
      <c r="C68" s="147">
        <f>SUMPRODUCT(-('Gastos Gerais'!$B$4:$B$1076=Analítico!$B68),-(Analítico!C$1&gt;='Gastos Gerais'!$D$4:$D$1076),-(Analítico!C$1&lt;='Gastos Gerais'!$E$4:$E$1076),-('Gastos Gerais'!$C$4:$C$1076))</f>
        <v>0</v>
      </c>
      <c r="D68" s="147">
        <f>SUMPRODUCT(-('Gastos Gerais'!$B$4:$B$1076=Analítico!$B68),-(Analítico!D$1&gt;='Gastos Gerais'!$D$4:$D$1076),-(Analítico!D$1&lt;='Gastos Gerais'!$E$4:$E$1076),-('Gastos Gerais'!$C$4:$C$1076))</f>
        <v>0</v>
      </c>
      <c r="E68" s="147">
        <f>SUMPRODUCT(-('Gastos Gerais'!$B$4:$B$1076=Analítico!$B68),-(Analítico!E$1&gt;='Gastos Gerais'!$D$4:$D$1076),-(Analítico!E$1&lt;='Gastos Gerais'!$E$4:$E$1076),-('Gastos Gerais'!$C$4:$C$1076))</f>
        <v>0</v>
      </c>
      <c r="F68" s="147">
        <f>SUMPRODUCT(-('Gastos Gerais'!$B$4:$B$1076=Analítico!$B68),-(Analítico!F$1&gt;='Gastos Gerais'!$D$4:$D$1076),-(Analítico!F$1&lt;='Gastos Gerais'!$E$4:$E$1076),-('Gastos Gerais'!$C$4:$C$1076))</f>
        <v>0</v>
      </c>
      <c r="G68" s="147">
        <f>SUMPRODUCT(-('Gastos Gerais'!$B$4:$B$1076=Analítico!$B68),-(Analítico!G$1&gt;='Gastos Gerais'!$D$4:$D$1076),-(Analítico!G$1&lt;='Gastos Gerais'!$E$4:$E$1076),-('Gastos Gerais'!$C$4:$C$1076))</f>
        <v>0</v>
      </c>
      <c r="H68" s="147">
        <f>SUMPRODUCT(-('Gastos Gerais'!$B$4:$B$1076=Analítico!$B68),-(Analítico!H$1&gt;='Gastos Gerais'!$D$4:$D$1076),-(Analítico!H$1&lt;='Gastos Gerais'!$E$4:$E$1076),-('Gastos Gerais'!$C$4:$C$1076))</f>
        <v>0</v>
      </c>
      <c r="I68" s="147">
        <f>SUMPRODUCT(-('Gastos Gerais'!$B$4:$B$1076=Analítico!$B68),-(Analítico!I$1&gt;='Gastos Gerais'!$D$4:$D$1076),-(Analítico!I$1&lt;='Gastos Gerais'!$E$4:$E$1076),-('Gastos Gerais'!$C$4:$C$1076))</f>
        <v>0</v>
      </c>
      <c r="J68" s="147">
        <f>SUMPRODUCT(-('Gastos Gerais'!$B$4:$B$1076=Analítico!$B68),-(Analítico!J$1&gt;='Gastos Gerais'!$D$4:$D$1076),-(Analítico!J$1&lt;='Gastos Gerais'!$E$4:$E$1076),-('Gastos Gerais'!$C$4:$C$1076))</f>
        <v>0</v>
      </c>
      <c r="K68" s="147">
        <f>SUMPRODUCT(-('Gastos Gerais'!$B$4:$B$1076=Analítico!$B68),-(Analítico!K$1&gt;='Gastos Gerais'!$D$4:$D$1076),-(Analítico!K$1&lt;='Gastos Gerais'!$E$4:$E$1076),-('Gastos Gerais'!$C$4:$C$1076))</f>
        <v>0</v>
      </c>
      <c r="L68" s="147">
        <f>SUMPRODUCT(-('Gastos Gerais'!$B$4:$B$1076=Analítico!$B68),-(Analítico!L$1&gt;='Gastos Gerais'!$D$4:$D$1076),-(Analítico!L$1&lt;='Gastos Gerais'!$E$4:$E$1076),-('Gastos Gerais'!$C$4:$C$1076))</f>
        <v>0</v>
      </c>
      <c r="M68" s="147">
        <f>SUMPRODUCT(-('Gastos Gerais'!$B$4:$B$1076=Analítico!$B68),-(Analítico!M$1&gt;='Gastos Gerais'!$D$4:$D$1076),-(Analítico!M$1&lt;='Gastos Gerais'!$E$4:$E$1076),-('Gastos Gerais'!$C$4:$C$1076))</f>
        <v>0</v>
      </c>
      <c r="N68" s="147">
        <f>SUMPRODUCT(-('Gastos Gerais'!$B$4:$B$1076=Analítico!$B68),-(Analítico!N$1&gt;='Gastos Gerais'!$D$4:$D$1076),-(Analítico!N$1&lt;='Gastos Gerais'!$E$4:$E$1076),-('Gastos Gerais'!$C$4:$C$1076))</f>
        <v>0</v>
      </c>
      <c r="O68" s="147">
        <f>SUMPRODUCT(-('Gastos Gerais'!$B$4:$B$1076=Analítico!$B68),-(Analítico!O$1&gt;='Gastos Gerais'!$D$4:$D$1076),-(Analítico!O$1&lt;='Gastos Gerais'!$E$4:$E$1076),-('Gastos Gerais'!$C$4:$C$1076))</f>
        <v>0</v>
      </c>
      <c r="P68" s="147">
        <f>SUMPRODUCT(-('Gastos Gerais'!$B$4:$B$1076=Analítico!$B68),-(Analítico!P$1&gt;='Gastos Gerais'!$D$4:$D$1076),-(Analítico!P$1&lt;='Gastos Gerais'!$E$4:$E$1076),-('Gastos Gerais'!$C$4:$C$1076))</f>
        <v>0</v>
      </c>
      <c r="Q68" s="147">
        <f>SUMPRODUCT(-('Gastos Gerais'!$B$4:$B$1076=Analítico!$B68),-(Analítico!Q$1&gt;='Gastos Gerais'!$D$4:$D$1076),-(Analítico!Q$1&lt;='Gastos Gerais'!$E$4:$E$1076),-('Gastos Gerais'!$C$4:$C$1076))</f>
        <v>0</v>
      </c>
      <c r="R68" s="147">
        <f>SUMPRODUCT(-('Gastos Gerais'!$B$4:$B$1076=Analítico!$B68),-(Analítico!R$1&gt;='Gastos Gerais'!$D$4:$D$1076),-(Analítico!R$1&lt;='Gastos Gerais'!$E$4:$E$1076),-('Gastos Gerais'!$C$4:$C$1076))</f>
        <v>0</v>
      </c>
      <c r="S68" s="147">
        <f>SUMPRODUCT(-('Gastos Gerais'!$B$4:$B$1076=Analítico!$B68),-(Analítico!S$1&gt;='Gastos Gerais'!$D$4:$D$1076),-(Analítico!S$1&lt;='Gastos Gerais'!$E$4:$E$1076),-('Gastos Gerais'!$C$4:$C$1076))</f>
        <v>0</v>
      </c>
      <c r="T68" s="147">
        <f>SUMPRODUCT(-('Gastos Gerais'!$B$4:$B$1076=Analítico!$B68),-(Analítico!T$1&gt;='Gastos Gerais'!$D$4:$D$1076),-(Analítico!T$1&lt;='Gastos Gerais'!$E$4:$E$1076),-('Gastos Gerais'!$C$4:$C$1076))</f>
        <v>0</v>
      </c>
      <c r="U68" s="147">
        <f>SUMPRODUCT(-('Gastos Gerais'!$B$4:$B$1076=Analítico!$B68),-(Analítico!U$1&gt;='Gastos Gerais'!$D$4:$D$1076),-(Analítico!U$1&lt;='Gastos Gerais'!$E$4:$E$1076),-('Gastos Gerais'!$C$4:$C$1076))</f>
        <v>0</v>
      </c>
      <c r="V68" s="147">
        <f>SUMPRODUCT(-('Gastos Gerais'!$B$4:$B$1076=Analítico!$B68),-(Analítico!V$1&gt;='Gastos Gerais'!$D$4:$D$1076),-(Analítico!V$1&lt;='Gastos Gerais'!$E$4:$E$1076),-('Gastos Gerais'!$C$4:$C$1076))</f>
        <v>0</v>
      </c>
      <c r="W68" s="147">
        <f>SUMPRODUCT(-('Gastos Gerais'!$B$4:$B$1076=Analítico!$B68),-(Analítico!W$1&gt;='Gastos Gerais'!$D$4:$D$1076),-(Analítico!W$1&lt;='Gastos Gerais'!$E$4:$E$1076),-('Gastos Gerais'!$C$4:$C$1076))</f>
        <v>0</v>
      </c>
      <c r="X68" s="147">
        <f>SUMPRODUCT(-('Gastos Gerais'!$B$4:$B$1076=Analítico!$B68),-(Analítico!X$1&gt;='Gastos Gerais'!$D$4:$D$1076),-(Analítico!X$1&lt;='Gastos Gerais'!$E$4:$E$1076),-('Gastos Gerais'!$C$4:$C$1076))</f>
        <v>0</v>
      </c>
      <c r="Y68" s="147">
        <f>SUMPRODUCT(-('Gastos Gerais'!$B$4:$B$1076=Analítico!$B68),-(Analítico!Y$1&gt;='Gastos Gerais'!$D$4:$D$1076),-(Analítico!Y$1&lt;='Gastos Gerais'!$E$4:$E$1076),-('Gastos Gerais'!$C$4:$C$1076))</f>
        <v>0</v>
      </c>
      <c r="Z68" s="147">
        <f>SUMPRODUCT(-('Gastos Gerais'!$B$4:$B$1076=Analítico!$B68),-(Analítico!Z$1&gt;='Gastos Gerais'!$D$4:$D$1076),-(Analítico!Z$1&lt;='Gastos Gerais'!$E$4:$E$1076),-('Gastos Gerais'!$C$4:$C$1076))</f>
        <v>0</v>
      </c>
      <c r="AA68" s="147">
        <f>SUMPRODUCT(-('Gastos Gerais'!$B$4:$B$1076=Analítico!$B68),-(Analítico!AA$1&gt;='Gastos Gerais'!$D$4:$D$1076),-(Analítico!AA$1&lt;='Gastos Gerais'!$E$4:$E$1076),-('Gastos Gerais'!$C$4:$C$1076))</f>
        <v>0</v>
      </c>
      <c r="AB68" s="147">
        <f>SUMPRODUCT(-('Gastos Gerais'!$B$4:$B$1076=Analítico!$B68),-(Analítico!AB$1&gt;='Gastos Gerais'!$D$4:$D$1076),-(Analítico!AB$1&lt;='Gastos Gerais'!$E$4:$E$1076),-('Gastos Gerais'!$C$4:$C$1076))</f>
        <v>0</v>
      </c>
      <c r="AC68" s="147">
        <f>SUMPRODUCT(-('Gastos Gerais'!$B$4:$B$1076=Analítico!$B68),-(Analítico!AC$1&gt;='Gastos Gerais'!$D$4:$D$1076),-(Analítico!AC$1&lt;='Gastos Gerais'!$E$4:$E$1076),-('Gastos Gerais'!$C$4:$C$1076))</f>
        <v>0</v>
      </c>
      <c r="AD68" s="147">
        <f>SUMPRODUCT(-('Gastos Gerais'!$B$4:$B$1076=Analítico!$B68),-(Analítico!AD$1&gt;='Gastos Gerais'!$D$4:$D$1076),-(Analítico!AD$1&lt;='Gastos Gerais'!$E$4:$E$1076),-('Gastos Gerais'!$C$4:$C$1076))</f>
        <v>0</v>
      </c>
      <c r="AE68" s="147">
        <f>SUMPRODUCT(-('Gastos Gerais'!$B$4:$B$1076=Analítico!$B68),-(Analítico!AE$1&gt;='Gastos Gerais'!$D$4:$D$1076),-(Analítico!AE$1&lt;='Gastos Gerais'!$E$4:$E$1076),-('Gastos Gerais'!$C$4:$C$1076))</f>
        <v>0</v>
      </c>
      <c r="AF68" s="147">
        <f>SUMPRODUCT(-('Gastos Gerais'!$B$4:$B$1076=Analítico!$B68),-(Analítico!AF$1&gt;='Gastos Gerais'!$D$4:$D$1076),-(Analítico!AF$1&lt;='Gastos Gerais'!$E$4:$E$1076),-('Gastos Gerais'!$C$4:$C$1076))</f>
        <v>0</v>
      </c>
      <c r="AG68" s="147">
        <f>SUMPRODUCT(-('Gastos Gerais'!$B$4:$B$1076=Analítico!$B68),-(Analítico!AG$1&gt;='Gastos Gerais'!$D$4:$D$1076),-(Analítico!AG$1&lt;='Gastos Gerais'!$E$4:$E$1076),-('Gastos Gerais'!$C$4:$C$1076))</f>
        <v>0</v>
      </c>
      <c r="AH68" s="147">
        <f>SUMPRODUCT(-('Gastos Gerais'!$B$4:$B$1076=Analítico!$B68),-(Analítico!AH$1&gt;='Gastos Gerais'!$D$4:$D$1076),-(Analítico!AH$1&lt;='Gastos Gerais'!$E$4:$E$1076),-('Gastos Gerais'!$C$4:$C$1076))</f>
        <v>0</v>
      </c>
      <c r="AI68" s="147">
        <f>SUMPRODUCT(-('Gastos Gerais'!$B$4:$B$1076=Analítico!$B68),-(Analítico!AI$1&gt;='Gastos Gerais'!$D$4:$D$1076),-(Analítico!AI$1&lt;='Gastos Gerais'!$E$4:$E$1076),-('Gastos Gerais'!$C$4:$C$1076))</f>
        <v>0</v>
      </c>
      <c r="AJ68" s="147">
        <f>SUMPRODUCT(-('Gastos Gerais'!$B$4:$B$1076=Analítico!$B68),-(Analítico!AJ$1&gt;='Gastos Gerais'!$D$4:$D$1076),-(Analítico!AJ$1&lt;='Gastos Gerais'!$E$4:$E$1076),-('Gastos Gerais'!$C$4:$C$1076))</f>
        <v>0</v>
      </c>
      <c r="AK68" s="147">
        <f>SUMPRODUCT(-('Gastos Gerais'!$B$4:$B$1076=Analítico!$B68),-(Analítico!AK$1&gt;='Gastos Gerais'!$D$4:$D$1076),-(Analítico!AK$1&lt;='Gastos Gerais'!$E$4:$E$1076),-('Gastos Gerais'!$C$4:$C$1076))</f>
        <v>0</v>
      </c>
      <c r="AL68" s="147">
        <f>SUMPRODUCT(-('Gastos Gerais'!$B$4:$B$1076=Analítico!$B68),-(Analítico!AL$1&gt;='Gastos Gerais'!$D$4:$D$1076),-(Analítico!AL$1&lt;='Gastos Gerais'!$E$4:$E$1076),-('Gastos Gerais'!$C$4:$C$1076))</f>
        <v>0</v>
      </c>
      <c r="AM68" s="147">
        <f>SUMPRODUCT(-('Gastos Gerais'!$B$4:$B$1076=Analítico!$B68),-(Analítico!AM$1&gt;='Gastos Gerais'!$D$4:$D$1076),-(Analítico!AM$1&lt;='Gastos Gerais'!$E$4:$E$1076),-('Gastos Gerais'!$C$4:$C$1076))</f>
        <v>0</v>
      </c>
      <c r="AN68" s="147">
        <f>SUMPRODUCT(-('Gastos Gerais'!$B$4:$B$1076=Analítico!$B68),-(Analítico!AN$1&gt;='Gastos Gerais'!$D$4:$D$1076),-(Analítico!AN$1&lt;='Gastos Gerais'!$E$4:$E$1076),-('Gastos Gerais'!$C$4:$C$1076))</f>
        <v>0</v>
      </c>
      <c r="AO68" s="147">
        <f>SUMPRODUCT(-('Gastos Gerais'!$B$4:$B$1076=Analítico!$B68),-(Analítico!AO$1&gt;='Gastos Gerais'!$D$4:$D$1076),-(Analítico!AO$1&lt;='Gastos Gerais'!$E$4:$E$1076),-('Gastos Gerais'!$C$4:$C$1076))</f>
        <v>0</v>
      </c>
      <c r="AP68" s="147">
        <f>SUMPRODUCT(-('Gastos Gerais'!$B$4:$B$1076=Analítico!$B68),-(Analítico!AP$1&gt;='Gastos Gerais'!$D$4:$D$1076),-(Analítico!AP$1&lt;='Gastos Gerais'!$E$4:$E$1076),-('Gastos Gerais'!$C$4:$C$1076))</f>
        <v>0</v>
      </c>
      <c r="AQ68" s="147">
        <f>SUMPRODUCT(-('Gastos Gerais'!$B$4:$B$1076=Analítico!$B68),-(Analítico!AQ$1&gt;='Gastos Gerais'!$D$4:$D$1076),-(Analítico!AQ$1&lt;='Gastos Gerais'!$E$4:$E$1076),-('Gastos Gerais'!$C$4:$C$1076))</f>
        <v>0</v>
      </c>
      <c r="AR68" s="147">
        <f>SUMPRODUCT(-('Gastos Gerais'!$B$4:$B$1076=Analítico!$B68),-(Analítico!AR$1&gt;='Gastos Gerais'!$D$4:$D$1076),-(Analítico!AR$1&lt;='Gastos Gerais'!$E$4:$E$1076),-('Gastos Gerais'!$C$4:$C$1076))</f>
        <v>0</v>
      </c>
      <c r="AS68" s="147">
        <f>SUMPRODUCT(-('Gastos Gerais'!$B$4:$B$1076=Analítico!$B68),-(Analítico!AS$1&gt;='Gastos Gerais'!$D$4:$D$1076),-(Analítico!AS$1&lt;='Gastos Gerais'!$E$4:$E$1076),-('Gastos Gerais'!$C$4:$C$1076))</f>
        <v>0</v>
      </c>
      <c r="AT68" s="147">
        <f>SUMPRODUCT(-('Gastos Gerais'!$B$4:$B$1076=Analítico!$B68),-(Analítico!AT$1&gt;='Gastos Gerais'!$D$4:$D$1076),-(Analítico!AT$1&lt;='Gastos Gerais'!$E$4:$E$1076),-('Gastos Gerais'!$C$4:$C$1076))</f>
        <v>0</v>
      </c>
      <c r="AU68" s="147">
        <f>SUMPRODUCT(-('Gastos Gerais'!$B$4:$B$1076=Analítico!$B68),-(Analítico!AU$1&gt;='Gastos Gerais'!$D$4:$D$1076),-(Analítico!AU$1&lt;='Gastos Gerais'!$E$4:$E$1076),-('Gastos Gerais'!$C$4:$C$1076))</f>
        <v>0</v>
      </c>
      <c r="AV68" s="147">
        <f>SUMPRODUCT(-('Gastos Gerais'!$B$4:$B$1076=Analítico!$B68),-(Analítico!AV$1&gt;='Gastos Gerais'!$D$4:$D$1076),-(Analítico!AV$1&lt;='Gastos Gerais'!$E$4:$E$1076),-('Gastos Gerais'!$C$4:$C$1076))</f>
        <v>0</v>
      </c>
      <c r="AW68" s="147">
        <f>SUMPRODUCT(-('Gastos Gerais'!$B$4:$B$1076=Analítico!$B68),-(Analítico!AW$1&gt;='Gastos Gerais'!$D$4:$D$1076),-(Analítico!AW$1&lt;='Gastos Gerais'!$E$4:$E$1076),-('Gastos Gerais'!$C$4:$C$1076))</f>
        <v>0</v>
      </c>
      <c r="AX68" s="147">
        <f>SUMPRODUCT(-('Gastos Gerais'!$B$4:$B$1076=Analítico!$B68),-(Analítico!AX$1&gt;='Gastos Gerais'!$D$4:$D$1076),-(Analítico!AX$1&lt;='Gastos Gerais'!$E$4:$E$1076),-('Gastos Gerais'!$C$4:$C$1076))</f>
        <v>0</v>
      </c>
      <c r="AY68" s="147">
        <f>SUMPRODUCT(-('Gastos Gerais'!$B$4:$B$1076=Analítico!$B68),-(Analítico!AY$1&gt;='Gastos Gerais'!$D$4:$D$1076),-(Analítico!AY$1&lt;='Gastos Gerais'!$E$4:$E$1076),-('Gastos Gerais'!$C$4:$C$1076))</f>
        <v>0</v>
      </c>
      <c r="AZ68" s="147">
        <f>SUMPRODUCT(-('Gastos Gerais'!$B$4:$B$1076=Analítico!$B68),-(Analítico!AZ$1&gt;='Gastos Gerais'!$D$4:$D$1076),-(Analítico!AZ$1&lt;='Gastos Gerais'!$E$4:$E$1076),-('Gastos Gerais'!$C$4:$C$1076))</f>
        <v>0</v>
      </c>
      <c r="BA68" s="147">
        <f>SUMPRODUCT(-('Gastos Gerais'!$B$4:$B$1076=Analítico!$B68),-(Analítico!BA$1&gt;='Gastos Gerais'!$D$4:$D$1076),-(Analítico!BA$1&lt;='Gastos Gerais'!$E$4:$E$1076),-('Gastos Gerais'!$C$4:$C$1076))</f>
        <v>0</v>
      </c>
      <c r="BB68" s="147">
        <f>SUMPRODUCT(-('Gastos Gerais'!$B$4:$B$1076=Analítico!$B68),-(Analítico!BB$1&gt;='Gastos Gerais'!$D$4:$D$1076),-(Analítico!BB$1&lt;='Gastos Gerais'!$E$4:$E$1076),-('Gastos Gerais'!$C$4:$C$1076))</f>
        <v>0</v>
      </c>
      <c r="BC68" s="147">
        <f>SUMPRODUCT(-('Gastos Gerais'!$B$4:$B$1076=Analítico!$B68),-(Analítico!BC$1&gt;='Gastos Gerais'!$D$4:$D$1076),-(Analítico!BC$1&lt;='Gastos Gerais'!$E$4:$E$1076),-('Gastos Gerais'!$C$4:$C$1076))</f>
        <v>0</v>
      </c>
      <c r="BD68" s="147">
        <f>SUMPRODUCT(-('Gastos Gerais'!$B$4:$B$1076=Analítico!$B68),-(Analítico!BD$1&gt;='Gastos Gerais'!$D$4:$D$1076),-(Analítico!BD$1&lt;='Gastos Gerais'!$E$4:$E$1076),-('Gastos Gerais'!$C$4:$C$1076))</f>
        <v>0</v>
      </c>
      <c r="BE68" s="147">
        <f>SUMPRODUCT(-('Gastos Gerais'!$B$4:$B$1076=Analítico!$B68),-(Analítico!BE$1&gt;='Gastos Gerais'!$D$4:$D$1076),-(Analítico!BE$1&lt;='Gastos Gerais'!$E$4:$E$1076),-('Gastos Gerais'!$C$4:$C$1076))</f>
        <v>0</v>
      </c>
      <c r="BF68" s="147">
        <f>SUMPRODUCT(-('Gastos Gerais'!$B$4:$B$1076=Analítico!$B68),-(Analítico!BF$1&gt;='Gastos Gerais'!$D$4:$D$1076),-(Analítico!BF$1&lt;='Gastos Gerais'!$E$4:$E$1076),-('Gastos Gerais'!$C$4:$C$1076))</f>
        <v>0</v>
      </c>
      <c r="BG68" s="147">
        <f>SUMPRODUCT(-('Gastos Gerais'!$B$4:$B$1076=Analítico!$B68),-(Analítico!BG$1&gt;='Gastos Gerais'!$D$4:$D$1076),-(Analítico!BG$1&lt;='Gastos Gerais'!$E$4:$E$1076),-('Gastos Gerais'!$C$4:$C$1076))</f>
        <v>0</v>
      </c>
      <c r="BH68" s="147">
        <f>SUMPRODUCT(-('Gastos Gerais'!$B$4:$B$1076=Analítico!$B68),-(Analítico!BH$1&gt;='Gastos Gerais'!$D$4:$D$1076),-(Analítico!BH$1&lt;='Gastos Gerais'!$E$4:$E$1076),-('Gastos Gerais'!$C$4:$C$1076))</f>
        <v>0</v>
      </c>
      <c r="BI68" s="147">
        <f>SUMPRODUCT(-('Gastos Gerais'!$B$4:$B$1076=Analítico!$B68),-(Analítico!BI$1&gt;='Gastos Gerais'!$D$4:$D$1076),-(Analítico!BI$1&lt;='Gastos Gerais'!$E$4:$E$1076),-('Gastos Gerais'!$C$4:$C$1076))</f>
        <v>0</v>
      </c>
      <c r="BJ68" s="147">
        <f>SUMPRODUCT(-('Gastos Gerais'!$B$4:$B$1076=Analítico!$B68),-(Analítico!BJ$1&gt;='Gastos Gerais'!$D$4:$D$1076),-(Analítico!BJ$1&lt;='Gastos Gerais'!$E$4:$E$1076),-('Gastos Gerais'!$C$4:$C$1076))</f>
        <v>0</v>
      </c>
      <c r="BK68" s="143">
        <f t="shared" si="90"/>
        <v>0</v>
      </c>
      <c r="BL68" s="152">
        <f t="shared" ca="1" si="91"/>
        <v>0</v>
      </c>
      <c r="BV68" s="3"/>
      <c r="BW68" s="3"/>
    </row>
    <row r="69" spans="1:75" s="98" customFormat="1" ht="23.25" customHeight="1">
      <c r="A69" s="207" t="s">
        <v>274</v>
      </c>
      <c r="B69" s="209" t="s">
        <v>275</v>
      </c>
      <c r="C69" s="147">
        <f>SUMPRODUCT(-('Gastos Gerais'!$B$4:$B$1076=Analítico!$B69),-(Analítico!C$1&gt;='Gastos Gerais'!$D$4:$D$1076),-(Analítico!C$1&lt;='Gastos Gerais'!$E$4:$E$1076),-('Gastos Gerais'!$C$4:$C$1076))</f>
        <v>0</v>
      </c>
      <c r="D69" s="147">
        <f>SUMPRODUCT(-('Gastos Gerais'!$B$4:$B$1076=Analítico!$B69),-(Analítico!D$1&gt;='Gastos Gerais'!$D$4:$D$1076),-(Analítico!D$1&lt;='Gastos Gerais'!$E$4:$E$1076),-('Gastos Gerais'!$C$4:$C$1076))</f>
        <v>0</v>
      </c>
      <c r="E69" s="147">
        <f>SUMPRODUCT(-('Gastos Gerais'!$B$4:$B$1076=Analítico!$B69),-(Analítico!E$1&gt;='Gastos Gerais'!$D$4:$D$1076),-(Analítico!E$1&lt;='Gastos Gerais'!$E$4:$E$1076),-('Gastos Gerais'!$C$4:$C$1076))</f>
        <v>0</v>
      </c>
      <c r="F69" s="147">
        <f>SUMPRODUCT(-('Gastos Gerais'!$B$4:$B$1076=Analítico!$B69),-(Analítico!F$1&gt;='Gastos Gerais'!$D$4:$D$1076),-(Analítico!F$1&lt;='Gastos Gerais'!$E$4:$E$1076),-('Gastos Gerais'!$C$4:$C$1076))</f>
        <v>0</v>
      </c>
      <c r="G69" s="147">
        <f>SUMPRODUCT(-('Gastos Gerais'!$B$4:$B$1076=Analítico!$B69),-(Analítico!G$1&gt;='Gastos Gerais'!$D$4:$D$1076),-(Analítico!G$1&lt;='Gastos Gerais'!$E$4:$E$1076),-('Gastos Gerais'!$C$4:$C$1076))</f>
        <v>0</v>
      </c>
      <c r="H69" s="147">
        <f>SUMPRODUCT(-('Gastos Gerais'!$B$4:$B$1076=Analítico!$B69),-(Analítico!H$1&gt;='Gastos Gerais'!$D$4:$D$1076),-(Analítico!H$1&lt;='Gastos Gerais'!$E$4:$E$1076),-('Gastos Gerais'!$C$4:$C$1076))</f>
        <v>0</v>
      </c>
      <c r="I69" s="147">
        <f>SUMPRODUCT(-('Gastos Gerais'!$B$4:$B$1076=Analítico!$B69),-(Analítico!I$1&gt;='Gastos Gerais'!$D$4:$D$1076),-(Analítico!I$1&lt;='Gastos Gerais'!$E$4:$E$1076),-('Gastos Gerais'!$C$4:$C$1076))</f>
        <v>0</v>
      </c>
      <c r="J69" s="147">
        <f>SUMPRODUCT(-('Gastos Gerais'!$B$4:$B$1076=Analítico!$B69),-(Analítico!J$1&gt;='Gastos Gerais'!$D$4:$D$1076),-(Analítico!J$1&lt;='Gastos Gerais'!$E$4:$E$1076),-('Gastos Gerais'!$C$4:$C$1076))</f>
        <v>0</v>
      </c>
      <c r="K69" s="147">
        <f>SUMPRODUCT(-('Gastos Gerais'!$B$4:$B$1076=Analítico!$B69),-(Analítico!K$1&gt;='Gastos Gerais'!$D$4:$D$1076),-(Analítico!K$1&lt;='Gastos Gerais'!$E$4:$E$1076),-('Gastos Gerais'!$C$4:$C$1076))</f>
        <v>0</v>
      </c>
      <c r="L69" s="147">
        <f>SUMPRODUCT(-('Gastos Gerais'!$B$4:$B$1076=Analítico!$B69),-(Analítico!L$1&gt;='Gastos Gerais'!$D$4:$D$1076),-(Analítico!L$1&lt;='Gastos Gerais'!$E$4:$E$1076),-('Gastos Gerais'!$C$4:$C$1076))</f>
        <v>0</v>
      </c>
      <c r="M69" s="147">
        <f>SUMPRODUCT(-('Gastos Gerais'!$B$4:$B$1076=Analítico!$B69),-(Analítico!M$1&gt;='Gastos Gerais'!$D$4:$D$1076),-(Analítico!M$1&lt;='Gastos Gerais'!$E$4:$E$1076),-('Gastos Gerais'!$C$4:$C$1076))</f>
        <v>0</v>
      </c>
      <c r="N69" s="147">
        <f>SUMPRODUCT(-('Gastos Gerais'!$B$4:$B$1076=Analítico!$B69),-(Analítico!N$1&gt;='Gastos Gerais'!$D$4:$D$1076),-(Analítico!N$1&lt;='Gastos Gerais'!$E$4:$E$1076),-('Gastos Gerais'!$C$4:$C$1076))</f>
        <v>0</v>
      </c>
      <c r="O69" s="147">
        <f>SUMPRODUCT(-('Gastos Gerais'!$B$4:$B$1076=Analítico!$B69),-(Analítico!O$1&gt;='Gastos Gerais'!$D$4:$D$1076),-(Analítico!O$1&lt;='Gastos Gerais'!$E$4:$E$1076),-('Gastos Gerais'!$C$4:$C$1076))</f>
        <v>0</v>
      </c>
      <c r="P69" s="147">
        <f>SUMPRODUCT(-('Gastos Gerais'!$B$4:$B$1076=Analítico!$B69),-(Analítico!P$1&gt;='Gastos Gerais'!$D$4:$D$1076),-(Analítico!P$1&lt;='Gastos Gerais'!$E$4:$E$1076),-('Gastos Gerais'!$C$4:$C$1076))</f>
        <v>0</v>
      </c>
      <c r="Q69" s="147">
        <f>SUMPRODUCT(-('Gastos Gerais'!$B$4:$B$1076=Analítico!$B69),-(Analítico!Q$1&gt;='Gastos Gerais'!$D$4:$D$1076),-(Analítico!Q$1&lt;='Gastos Gerais'!$E$4:$E$1076),-('Gastos Gerais'!$C$4:$C$1076))</f>
        <v>0</v>
      </c>
      <c r="R69" s="147">
        <f>SUMPRODUCT(-('Gastos Gerais'!$B$4:$B$1076=Analítico!$B69),-(Analítico!R$1&gt;='Gastos Gerais'!$D$4:$D$1076),-(Analítico!R$1&lt;='Gastos Gerais'!$E$4:$E$1076),-('Gastos Gerais'!$C$4:$C$1076))</f>
        <v>0</v>
      </c>
      <c r="S69" s="147">
        <f>SUMPRODUCT(-('Gastos Gerais'!$B$4:$B$1076=Analítico!$B69),-(Analítico!S$1&gt;='Gastos Gerais'!$D$4:$D$1076),-(Analítico!S$1&lt;='Gastos Gerais'!$E$4:$E$1076),-('Gastos Gerais'!$C$4:$C$1076))</f>
        <v>0</v>
      </c>
      <c r="T69" s="147">
        <f>SUMPRODUCT(-('Gastos Gerais'!$B$4:$B$1076=Analítico!$B69),-(Analítico!T$1&gt;='Gastos Gerais'!$D$4:$D$1076),-(Analítico!T$1&lt;='Gastos Gerais'!$E$4:$E$1076),-('Gastos Gerais'!$C$4:$C$1076))</f>
        <v>0</v>
      </c>
      <c r="U69" s="147">
        <f>SUMPRODUCT(-('Gastos Gerais'!$B$4:$B$1076=Analítico!$B69),-(Analítico!U$1&gt;='Gastos Gerais'!$D$4:$D$1076),-(Analítico!U$1&lt;='Gastos Gerais'!$E$4:$E$1076),-('Gastos Gerais'!$C$4:$C$1076))</f>
        <v>0</v>
      </c>
      <c r="V69" s="147">
        <f>SUMPRODUCT(-('Gastos Gerais'!$B$4:$B$1076=Analítico!$B69),-(Analítico!V$1&gt;='Gastos Gerais'!$D$4:$D$1076),-(Analítico!V$1&lt;='Gastos Gerais'!$E$4:$E$1076),-('Gastos Gerais'!$C$4:$C$1076))</f>
        <v>0</v>
      </c>
      <c r="W69" s="147">
        <f>SUMPRODUCT(-('Gastos Gerais'!$B$4:$B$1076=Analítico!$B69),-(Analítico!W$1&gt;='Gastos Gerais'!$D$4:$D$1076),-(Analítico!W$1&lt;='Gastos Gerais'!$E$4:$E$1076),-('Gastos Gerais'!$C$4:$C$1076))</f>
        <v>0</v>
      </c>
      <c r="X69" s="147">
        <f>SUMPRODUCT(-('Gastos Gerais'!$B$4:$B$1076=Analítico!$B69),-(Analítico!X$1&gt;='Gastos Gerais'!$D$4:$D$1076),-(Analítico!X$1&lt;='Gastos Gerais'!$E$4:$E$1076),-('Gastos Gerais'!$C$4:$C$1076))</f>
        <v>0</v>
      </c>
      <c r="Y69" s="147">
        <f>SUMPRODUCT(-('Gastos Gerais'!$B$4:$B$1076=Analítico!$B69),-(Analítico!Y$1&gt;='Gastos Gerais'!$D$4:$D$1076),-(Analítico!Y$1&lt;='Gastos Gerais'!$E$4:$E$1076),-('Gastos Gerais'!$C$4:$C$1076))</f>
        <v>0</v>
      </c>
      <c r="Z69" s="147">
        <f>SUMPRODUCT(-('Gastos Gerais'!$B$4:$B$1076=Analítico!$B69),-(Analítico!Z$1&gt;='Gastos Gerais'!$D$4:$D$1076),-(Analítico!Z$1&lt;='Gastos Gerais'!$E$4:$E$1076),-('Gastos Gerais'!$C$4:$C$1076))</f>
        <v>0</v>
      </c>
      <c r="AA69" s="147">
        <f>SUMPRODUCT(-('Gastos Gerais'!$B$4:$B$1076=Analítico!$B69),-(Analítico!AA$1&gt;='Gastos Gerais'!$D$4:$D$1076),-(Analítico!AA$1&lt;='Gastos Gerais'!$E$4:$E$1076),-('Gastos Gerais'!$C$4:$C$1076))</f>
        <v>0</v>
      </c>
      <c r="AB69" s="147">
        <f>SUMPRODUCT(-('Gastos Gerais'!$B$4:$B$1076=Analítico!$B69),-(Analítico!AB$1&gt;='Gastos Gerais'!$D$4:$D$1076),-(Analítico!AB$1&lt;='Gastos Gerais'!$E$4:$E$1076),-('Gastos Gerais'!$C$4:$C$1076))</f>
        <v>0</v>
      </c>
      <c r="AC69" s="147">
        <f>SUMPRODUCT(-('Gastos Gerais'!$B$4:$B$1076=Analítico!$B69),-(Analítico!AC$1&gt;='Gastos Gerais'!$D$4:$D$1076),-(Analítico!AC$1&lt;='Gastos Gerais'!$E$4:$E$1076),-('Gastos Gerais'!$C$4:$C$1076))</f>
        <v>0</v>
      </c>
      <c r="AD69" s="147">
        <f>SUMPRODUCT(-('Gastos Gerais'!$B$4:$B$1076=Analítico!$B69),-(Analítico!AD$1&gt;='Gastos Gerais'!$D$4:$D$1076),-(Analítico!AD$1&lt;='Gastos Gerais'!$E$4:$E$1076),-('Gastos Gerais'!$C$4:$C$1076))</f>
        <v>0</v>
      </c>
      <c r="AE69" s="147">
        <f>SUMPRODUCT(-('Gastos Gerais'!$B$4:$B$1076=Analítico!$B69),-(Analítico!AE$1&gt;='Gastos Gerais'!$D$4:$D$1076),-(Analítico!AE$1&lt;='Gastos Gerais'!$E$4:$E$1076),-('Gastos Gerais'!$C$4:$C$1076))</f>
        <v>0</v>
      </c>
      <c r="AF69" s="147">
        <f>SUMPRODUCT(-('Gastos Gerais'!$B$4:$B$1076=Analítico!$B69),-(Analítico!AF$1&gt;='Gastos Gerais'!$D$4:$D$1076),-(Analítico!AF$1&lt;='Gastos Gerais'!$E$4:$E$1076),-('Gastos Gerais'!$C$4:$C$1076))</f>
        <v>0</v>
      </c>
      <c r="AG69" s="147">
        <f>SUMPRODUCT(-('Gastos Gerais'!$B$4:$B$1076=Analítico!$B69),-(Analítico!AG$1&gt;='Gastos Gerais'!$D$4:$D$1076),-(Analítico!AG$1&lt;='Gastos Gerais'!$E$4:$E$1076),-('Gastos Gerais'!$C$4:$C$1076))</f>
        <v>0</v>
      </c>
      <c r="AH69" s="147">
        <f>SUMPRODUCT(-('Gastos Gerais'!$B$4:$B$1076=Analítico!$B69),-(Analítico!AH$1&gt;='Gastos Gerais'!$D$4:$D$1076),-(Analítico!AH$1&lt;='Gastos Gerais'!$E$4:$E$1076),-('Gastos Gerais'!$C$4:$C$1076))</f>
        <v>0</v>
      </c>
      <c r="AI69" s="147">
        <f>SUMPRODUCT(-('Gastos Gerais'!$B$4:$B$1076=Analítico!$B69),-(Analítico!AI$1&gt;='Gastos Gerais'!$D$4:$D$1076),-(Analítico!AI$1&lt;='Gastos Gerais'!$E$4:$E$1076),-('Gastos Gerais'!$C$4:$C$1076))</f>
        <v>0</v>
      </c>
      <c r="AJ69" s="147">
        <f>SUMPRODUCT(-('Gastos Gerais'!$B$4:$B$1076=Analítico!$B69),-(Analítico!AJ$1&gt;='Gastos Gerais'!$D$4:$D$1076),-(Analítico!AJ$1&lt;='Gastos Gerais'!$E$4:$E$1076),-('Gastos Gerais'!$C$4:$C$1076))</f>
        <v>0</v>
      </c>
      <c r="AK69" s="147">
        <f>SUMPRODUCT(-('Gastos Gerais'!$B$4:$B$1076=Analítico!$B69),-(Analítico!AK$1&gt;='Gastos Gerais'!$D$4:$D$1076),-(Analítico!AK$1&lt;='Gastos Gerais'!$E$4:$E$1076),-('Gastos Gerais'!$C$4:$C$1076))</f>
        <v>0</v>
      </c>
      <c r="AL69" s="147">
        <f>SUMPRODUCT(-('Gastos Gerais'!$B$4:$B$1076=Analítico!$B69),-(Analítico!AL$1&gt;='Gastos Gerais'!$D$4:$D$1076),-(Analítico!AL$1&lt;='Gastos Gerais'!$E$4:$E$1076),-('Gastos Gerais'!$C$4:$C$1076))</f>
        <v>0</v>
      </c>
      <c r="AM69" s="147">
        <f>SUMPRODUCT(-('Gastos Gerais'!$B$4:$B$1076=Analítico!$B69),-(Analítico!AM$1&gt;='Gastos Gerais'!$D$4:$D$1076),-(Analítico!AM$1&lt;='Gastos Gerais'!$E$4:$E$1076),-('Gastos Gerais'!$C$4:$C$1076))</f>
        <v>0</v>
      </c>
      <c r="AN69" s="147">
        <f>SUMPRODUCT(-('Gastos Gerais'!$B$4:$B$1076=Analítico!$B69),-(Analítico!AN$1&gt;='Gastos Gerais'!$D$4:$D$1076),-(Analítico!AN$1&lt;='Gastos Gerais'!$E$4:$E$1076),-('Gastos Gerais'!$C$4:$C$1076))</f>
        <v>0</v>
      </c>
      <c r="AO69" s="147">
        <f>SUMPRODUCT(-('Gastos Gerais'!$B$4:$B$1076=Analítico!$B69),-(Analítico!AO$1&gt;='Gastos Gerais'!$D$4:$D$1076),-(Analítico!AO$1&lt;='Gastos Gerais'!$E$4:$E$1076),-('Gastos Gerais'!$C$4:$C$1076))</f>
        <v>0</v>
      </c>
      <c r="AP69" s="147">
        <f>SUMPRODUCT(-('Gastos Gerais'!$B$4:$B$1076=Analítico!$B69),-(Analítico!AP$1&gt;='Gastos Gerais'!$D$4:$D$1076),-(Analítico!AP$1&lt;='Gastos Gerais'!$E$4:$E$1076),-('Gastos Gerais'!$C$4:$C$1076))</f>
        <v>0</v>
      </c>
      <c r="AQ69" s="147">
        <f>SUMPRODUCT(-('Gastos Gerais'!$B$4:$B$1076=Analítico!$B69),-(Analítico!AQ$1&gt;='Gastos Gerais'!$D$4:$D$1076),-(Analítico!AQ$1&lt;='Gastos Gerais'!$E$4:$E$1076),-('Gastos Gerais'!$C$4:$C$1076))</f>
        <v>0</v>
      </c>
      <c r="AR69" s="147">
        <f>SUMPRODUCT(-('Gastos Gerais'!$B$4:$B$1076=Analítico!$B69),-(Analítico!AR$1&gt;='Gastos Gerais'!$D$4:$D$1076),-(Analítico!AR$1&lt;='Gastos Gerais'!$E$4:$E$1076),-('Gastos Gerais'!$C$4:$C$1076))</f>
        <v>0</v>
      </c>
      <c r="AS69" s="147">
        <f>SUMPRODUCT(-('Gastos Gerais'!$B$4:$B$1076=Analítico!$B69),-(Analítico!AS$1&gt;='Gastos Gerais'!$D$4:$D$1076),-(Analítico!AS$1&lt;='Gastos Gerais'!$E$4:$E$1076),-('Gastos Gerais'!$C$4:$C$1076))</f>
        <v>0</v>
      </c>
      <c r="AT69" s="147">
        <f>SUMPRODUCT(-('Gastos Gerais'!$B$4:$B$1076=Analítico!$B69),-(Analítico!AT$1&gt;='Gastos Gerais'!$D$4:$D$1076),-(Analítico!AT$1&lt;='Gastos Gerais'!$E$4:$E$1076),-('Gastos Gerais'!$C$4:$C$1076))</f>
        <v>0</v>
      </c>
      <c r="AU69" s="147">
        <f>SUMPRODUCT(-('Gastos Gerais'!$B$4:$B$1076=Analítico!$B69),-(Analítico!AU$1&gt;='Gastos Gerais'!$D$4:$D$1076),-(Analítico!AU$1&lt;='Gastos Gerais'!$E$4:$E$1076),-('Gastos Gerais'!$C$4:$C$1076))</f>
        <v>0</v>
      </c>
      <c r="AV69" s="147">
        <f>SUMPRODUCT(-('Gastos Gerais'!$B$4:$B$1076=Analítico!$B69),-(Analítico!AV$1&gt;='Gastos Gerais'!$D$4:$D$1076),-(Analítico!AV$1&lt;='Gastos Gerais'!$E$4:$E$1076),-('Gastos Gerais'!$C$4:$C$1076))</f>
        <v>0</v>
      </c>
      <c r="AW69" s="147">
        <f>SUMPRODUCT(-('Gastos Gerais'!$B$4:$B$1076=Analítico!$B69),-(Analítico!AW$1&gt;='Gastos Gerais'!$D$4:$D$1076),-(Analítico!AW$1&lt;='Gastos Gerais'!$E$4:$E$1076),-('Gastos Gerais'!$C$4:$C$1076))</f>
        <v>0</v>
      </c>
      <c r="AX69" s="147">
        <f>SUMPRODUCT(-('Gastos Gerais'!$B$4:$B$1076=Analítico!$B69),-(Analítico!AX$1&gt;='Gastos Gerais'!$D$4:$D$1076),-(Analítico!AX$1&lt;='Gastos Gerais'!$E$4:$E$1076),-('Gastos Gerais'!$C$4:$C$1076))</f>
        <v>0</v>
      </c>
      <c r="AY69" s="147">
        <f>SUMPRODUCT(-('Gastos Gerais'!$B$4:$B$1076=Analítico!$B69),-(Analítico!AY$1&gt;='Gastos Gerais'!$D$4:$D$1076),-(Analítico!AY$1&lt;='Gastos Gerais'!$E$4:$E$1076),-('Gastos Gerais'!$C$4:$C$1076))</f>
        <v>0</v>
      </c>
      <c r="AZ69" s="147">
        <f>SUMPRODUCT(-('Gastos Gerais'!$B$4:$B$1076=Analítico!$B69),-(Analítico!AZ$1&gt;='Gastos Gerais'!$D$4:$D$1076),-(Analítico!AZ$1&lt;='Gastos Gerais'!$E$4:$E$1076),-('Gastos Gerais'!$C$4:$C$1076))</f>
        <v>0</v>
      </c>
      <c r="BA69" s="147">
        <f>SUMPRODUCT(-('Gastos Gerais'!$B$4:$B$1076=Analítico!$B69),-(Analítico!BA$1&gt;='Gastos Gerais'!$D$4:$D$1076),-(Analítico!BA$1&lt;='Gastos Gerais'!$E$4:$E$1076),-('Gastos Gerais'!$C$4:$C$1076))</f>
        <v>0</v>
      </c>
      <c r="BB69" s="147">
        <f>SUMPRODUCT(-('Gastos Gerais'!$B$4:$B$1076=Analítico!$B69),-(Analítico!BB$1&gt;='Gastos Gerais'!$D$4:$D$1076),-(Analítico!BB$1&lt;='Gastos Gerais'!$E$4:$E$1076),-('Gastos Gerais'!$C$4:$C$1076))</f>
        <v>0</v>
      </c>
      <c r="BC69" s="147">
        <f>SUMPRODUCT(-('Gastos Gerais'!$B$4:$B$1076=Analítico!$B69),-(Analítico!BC$1&gt;='Gastos Gerais'!$D$4:$D$1076),-(Analítico!BC$1&lt;='Gastos Gerais'!$E$4:$E$1076),-('Gastos Gerais'!$C$4:$C$1076))</f>
        <v>0</v>
      </c>
      <c r="BD69" s="147">
        <f>SUMPRODUCT(-('Gastos Gerais'!$B$4:$B$1076=Analítico!$B69),-(Analítico!BD$1&gt;='Gastos Gerais'!$D$4:$D$1076),-(Analítico!BD$1&lt;='Gastos Gerais'!$E$4:$E$1076),-('Gastos Gerais'!$C$4:$C$1076))</f>
        <v>0</v>
      </c>
      <c r="BE69" s="147">
        <f>SUMPRODUCT(-('Gastos Gerais'!$B$4:$B$1076=Analítico!$B69),-(Analítico!BE$1&gt;='Gastos Gerais'!$D$4:$D$1076),-(Analítico!BE$1&lt;='Gastos Gerais'!$E$4:$E$1076),-('Gastos Gerais'!$C$4:$C$1076))</f>
        <v>0</v>
      </c>
      <c r="BF69" s="147">
        <f>SUMPRODUCT(-('Gastos Gerais'!$B$4:$B$1076=Analítico!$B69),-(Analítico!BF$1&gt;='Gastos Gerais'!$D$4:$D$1076),-(Analítico!BF$1&lt;='Gastos Gerais'!$E$4:$E$1076),-('Gastos Gerais'!$C$4:$C$1076))</f>
        <v>0</v>
      </c>
      <c r="BG69" s="147">
        <f>SUMPRODUCT(-('Gastos Gerais'!$B$4:$B$1076=Analítico!$B69),-(Analítico!BG$1&gt;='Gastos Gerais'!$D$4:$D$1076),-(Analítico!BG$1&lt;='Gastos Gerais'!$E$4:$E$1076),-('Gastos Gerais'!$C$4:$C$1076))</f>
        <v>0</v>
      </c>
      <c r="BH69" s="147">
        <f>SUMPRODUCT(-('Gastos Gerais'!$B$4:$B$1076=Analítico!$B69),-(Analítico!BH$1&gt;='Gastos Gerais'!$D$4:$D$1076),-(Analítico!BH$1&lt;='Gastos Gerais'!$E$4:$E$1076),-('Gastos Gerais'!$C$4:$C$1076))</f>
        <v>0</v>
      </c>
      <c r="BI69" s="147">
        <f>SUMPRODUCT(-('Gastos Gerais'!$B$4:$B$1076=Analítico!$B69),-(Analítico!BI$1&gt;='Gastos Gerais'!$D$4:$D$1076),-(Analítico!BI$1&lt;='Gastos Gerais'!$E$4:$E$1076),-('Gastos Gerais'!$C$4:$C$1076))</f>
        <v>0</v>
      </c>
      <c r="BJ69" s="147">
        <f>SUMPRODUCT(-('Gastos Gerais'!$B$4:$B$1076=Analítico!$B69),-(Analítico!BJ$1&gt;='Gastos Gerais'!$D$4:$D$1076),-(Analítico!BJ$1&lt;='Gastos Gerais'!$E$4:$E$1076),-('Gastos Gerais'!$C$4:$C$1076))</f>
        <v>0</v>
      </c>
      <c r="BK69" s="143">
        <f t="shared" si="90"/>
        <v>0</v>
      </c>
      <c r="BL69" s="152">
        <f t="shared" ca="1" si="91"/>
        <v>0</v>
      </c>
      <c r="BV69" s="3"/>
      <c r="BW69" s="3"/>
    </row>
    <row r="70" spans="1:75" s="98" customFormat="1" ht="23.25" customHeight="1">
      <c r="A70" s="207" t="s">
        <v>276</v>
      </c>
      <c r="B70" s="208" t="s">
        <v>277</v>
      </c>
      <c r="C70" s="147">
        <f>SUMPRODUCT(-('Gastos Gerais'!$B$4:$B$1076=Analítico!$B70),-(Analítico!C$1&gt;='Gastos Gerais'!$D$4:$D$1076),-(Analítico!C$1&lt;='Gastos Gerais'!$E$4:$E$1076),-('Gastos Gerais'!$C$4:$C$1076))</f>
        <v>0</v>
      </c>
      <c r="D70" s="147">
        <f>SUMPRODUCT(-('Gastos Gerais'!$B$4:$B$1076=Analítico!$B70),-(Analítico!D$1&gt;='Gastos Gerais'!$D$4:$D$1076),-(Analítico!D$1&lt;='Gastos Gerais'!$E$4:$E$1076),-('Gastos Gerais'!$C$4:$C$1076))</f>
        <v>0</v>
      </c>
      <c r="E70" s="147">
        <f>SUMPRODUCT(-('Gastos Gerais'!$B$4:$B$1076=Analítico!$B70),-(Analítico!E$1&gt;='Gastos Gerais'!$D$4:$D$1076),-(Analítico!E$1&lt;='Gastos Gerais'!$E$4:$E$1076),-('Gastos Gerais'!$C$4:$C$1076))</f>
        <v>0</v>
      </c>
      <c r="F70" s="147">
        <f>SUMPRODUCT(-('Gastos Gerais'!$B$4:$B$1076=Analítico!$B70),-(Analítico!F$1&gt;='Gastos Gerais'!$D$4:$D$1076),-(Analítico!F$1&lt;='Gastos Gerais'!$E$4:$E$1076),-('Gastos Gerais'!$C$4:$C$1076))</f>
        <v>0</v>
      </c>
      <c r="G70" s="147">
        <f>SUMPRODUCT(-('Gastos Gerais'!$B$4:$B$1076=Analítico!$B70),-(Analítico!G$1&gt;='Gastos Gerais'!$D$4:$D$1076),-(Analítico!G$1&lt;='Gastos Gerais'!$E$4:$E$1076),-('Gastos Gerais'!$C$4:$C$1076))</f>
        <v>0</v>
      </c>
      <c r="H70" s="147">
        <f>SUMPRODUCT(-('Gastos Gerais'!$B$4:$B$1076=Analítico!$B70),-(Analítico!H$1&gt;='Gastos Gerais'!$D$4:$D$1076),-(Analítico!H$1&lt;='Gastos Gerais'!$E$4:$E$1076),-('Gastos Gerais'!$C$4:$C$1076))</f>
        <v>0</v>
      </c>
      <c r="I70" s="147">
        <f>SUMPRODUCT(-('Gastos Gerais'!$B$4:$B$1076=Analítico!$B70),-(Analítico!I$1&gt;='Gastos Gerais'!$D$4:$D$1076),-(Analítico!I$1&lt;='Gastos Gerais'!$E$4:$E$1076),-('Gastos Gerais'!$C$4:$C$1076))</f>
        <v>0</v>
      </c>
      <c r="J70" s="147">
        <f>SUMPRODUCT(-('Gastos Gerais'!$B$4:$B$1076=Analítico!$B70),-(Analítico!J$1&gt;='Gastos Gerais'!$D$4:$D$1076),-(Analítico!J$1&lt;='Gastos Gerais'!$E$4:$E$1076),-('Gastos Gerais'!$C$4:$C$1076))</f>
        <v>0</v>
      </c>
      <c r="K70" s="147">
        <f>SUMPRODUCT(-('Gastos Gerais'!$B$4:$B$1076=Analítico!$B70),-(Analítico!K$1&gt;='Gastos Gerais'!$D$4:$D$1076),-(Analítico!K$1&lt;='Gastos Gerais'!$E$4:$E$1076),-('Gastos Gerais'!$C$4:$C$1076))</f>
        <v>0</v>
      </c>
      <c r="L70" s="147">
        <f>SUMPRODUCT(-('Gastos Gerais'!$B$4:$B$1076=Analítico!$B70),-(Analítico!L$1&gt;='Gastos Gerais'!$D$4:$D$1076),-(Analítico!L$1&lt;='Gastos Gerais'!$E$4:$E$1076),-('Gastos Gerais'!$C$4:$C$1076))</f>
        <v>0</v>
      </c>
      <c r="M70" s="147">
        <f>SUMPRODUCT(-('Gastos Gerais'!$B$4:$B$1076=Analítico!$B70),-(Analítico!M$1&gt;='Gastos Gerais'!$D$4:$D$1076),-(Analítico!M$1&lt;='Gastos Gerais'!$E$4:$E$1076),-('Gastos Gerais'!$C$4:$C$1076))</f>
        <v>0</v>
      </c>
      <c r="N70" s="147">
        <f>SUMPRODUCT(-('Gastos Gerais'!$B$4:$B$1076=Analítico!$B70),-(Analítico!N$1&gt;='Gastos Gerais'!$D$4:$D$1076),-(Analítico!N$1&lt;='Gastos Gerais'!$E$4:$E$1076),-('Gastos Gerais'!$C$4:$C$1076))</f>
        <v>0</v>
      </c>
      <c r="O70" s="147">
        <f>SUMPRODUCT(-('Gastos Gerais'!$B$4:$B$1076=Analítico!$B70),-(Analítico!O$1&gt;='Gastos Gerais'!$D$4:$D$1076),-(Analítico!O$1&lt;='Gastos Gerais'!$E$4:$E$1076),-('Gastos Gerais'!$C$4:$C$1076))</f>
        <v>0</v>
      </c>
      <c r="P70" s="147">
        <f>SUMPRODUCT(-('Gastos Gerais'!$B$4:$B$1076=Analítico!$B70),-(Analítico!P$1&gt;='Gastos Gerais'!$D$4:$D$1076),-(Analítico!P$1&lt;='Gastos Gerais'!$E$4:$E$1076),-('Gastos Gerais'!$C$4:$C$1076))</f>
        <v>0</v>
      </c>
      <c r="Q70" s="147">
        <f>SUMPRODUCT(-('Gastos Gerais'!$B$4:$B$1076=Analítico!$B70),-(Analítico!Q$1&gt;='Gastos Gerais'!$D$4:$D$1076),-(Analítico!Q$1&lt;='Gastos Gerais'!$E$4:$E$1076),-('Gastos Gerais'!$C$4:$C$1076))</f>
        <v>0</v>
      </c>
      <c r="R70" s="147">
        <f>SUMPRODUCT(-('Gastos Gerais'!$B$4:$B$1076=Analítico!$B70),-(Analítico!R$1&gt;='Gastos Gerais'!$D$4:$D$1076),-(Analítico!R$1&lt;='Gastos Gerais'!$E$4:$E$1076),-('Gastos Gerais'!$C$4:$C$1076))</f>
        <v>0</v>
      </c>
      <c r="S70" s="147">
        <f>SUMPRODUCT(-('Gastos Gerais'!$B$4:$B$1076=Analítico!$B70),-(Analítico!S$1&gt;='Gastos Gerais'!$D$4:$D$1076),-(Analítico!S$1&lt;='Gastos Gerais'!$E$4:$E$1076),-('Gastos Gerais'!$C$4:$C$1076))</f>
        <v>0</v>
      </c>
      <c r="T70" s="147">
        <f>SUMPRODUCT(-('Gastos Gerais'!$B$4:$B$1076=Analítico!$B70),-(Analítico!T$1&gt;='Gastos Gerais'!$D$4:$D$1076),-(Analítico!T$1&lt;='Gastos Gerais'!$E$4:$E$1076),-('Gastos Gerais'!$C$4:$C$1076))</f>
        <v>0</v>
      </c>
      <c r="U70" s="147">
        <f>SUMPRODUCT(-('Gastos Gerais'!$B$4:$B$1076=Analítico!$B70),-(Analítico!U$1&gt;='Gastos Gerais'!$D$4:$D$1076),-(Analítico!U$1&lt;='Gastos Gerais'!$E$4:$E$1076),-('Gastos Gerais'!$C$4:$C$1076))</f>
        <v>0</v>
      </c>
      <c r="V70" s="147">
        <f>SUMPRODUCT(-('Gastos Gerais'!$B$4:$B$1076=Analítico!$B70),-(Analítico!V$1&gt;='Gastos Gerais'!$D$4:$D$1076),-(Analítico!V$1&lt;='Gastos Gerais'!$E$4:$E$1076),-('Gastos Gerais'!$C$4:$C$1076))</f>
        <v>0</v>
      </c>
      <c r="W70" s="147">
        <f>SUMPRODUCT(-('Gastos Gerais'!$B$4:$B$1076=Analítico!$B70),-(Analítico!W$1&gt;='Gastos Gerais'!$D$4:$D$1076),-(Analítico!W$1&lt;='Gastos Gerais'!$E$4:$E$1076),-('Gastos Gerais'!$C$4:$C$1076))</f>
        <v>0</v>
      </c>
      <c r="X70" s="147">
        <f>SUMPRODUCT(-('Gastos Gerais'!$B$4:$B$1076=Analítico!$B70),-(Analítico!X$1&gt;='Gastos Gerais'!$D$4:$D$1076),-(Analítico!X$1&lt;='Gastos Gerais'!$E$4:$E$1076),-('Gastos Gerais'!$C$4:$C$1076))</f>
        <v>0</v>
      </c>
      <c r="Y70" s="147">
        <f>SUMPRODUCT(-('Gastos Gerais'!$B$4:$B$1076=Analítico!$B70),-(Analítico!Y$1&gt;='Gastos Gerais'!$D$4:$D$1076),-(Analítico!Y$1&lt;='Gastos Gerais'!$E$4:$E$1076),-('Gastos Gerais'!$C$4:$C$1076))</f>
        <v>0</v>
      </c>
      <c r="Z70" s="147">
        <f>SUMPRODUCT(-('Gastos Gerais'!$B$4:$B$1076=Analítico!$B70),-(Analítico!Z$1&gt;='Gastos Gerais'!$D$4:$D$1076),-(Analítico!Z$1&lt;='Gastos Gerais'!$E$4:$E$1076),-('Gastos Gerais'!$C$4:$C$1076))</f>
        <v>0</v>
      </c>
      <c r="AA70" s="147">
        <f>SUMPRODUCT(-('Gastos Gerais'!$B$4:$B$1076=Analítico!$B70),-(Analítico!AA$1&gt;='Gastos Gerais'!$D$4:$D$1076),-(Analítico!AA$1&lt;='Gastos Gerais'!$E$4:$E$1076),-('Gastos Gerais'!$C$4:$C$1076))</f>
        <v>0</v>
      </c>
      <c r="AB70" s="147">
        <f>SUMPRODUCT(-('Gastos Gerais'!$B$4:$B$1076=Analítico!$B70),-(Analítico!AB$1&gt;='Gastos Gerais'!$D$4:$D$1076),-(Analítico!AB$1&lt;='Gastos Gerais'!$E$4:$E$1076),-('Gastos Gerais'!$C$4:$C$1076))</f>
        <v>0</v>
      </c>
      <c r="AC70" s="147">
        <f>SUMPRODUCT(-('Gastos Gerais'!$B$4:$B$1076=Analítico!$B70),-(Analítico!AC$1&gt;='Gastos Gerais'!$D$4:$D$1076),-(Analítico!AC$1&lt;='Gastos Gerais'!$E$4:$E$1076),-('Gastos Gerais'!$C$4:$C$1076))</f>
        <v>0</v>
      </c>
      <c r="AD70" s="147">
        <f>SUMPRODUCT(-('Gastos Gerais'!$B$4:$B$1076=Analítico!$B70),-(Analítico!AD$1&gt;='Gastos Gerais'!$D$4:$D$1076),-(Analítico!AD$1&lt;='Gastos Gerais'!$E$4:$E$1076),-('Gastos Gerais'!$C$4:$C$1076))</f>
        <v>0</v>
      </c>
      <c r="AE70" s="147">
        <f>SUMPRODUCT(-('Gastos Gerais'!$B$4:$B$1076=Analítico!$B70),-(Analítico!AE$1&gt;='Gastos Gerais'!$D$4:$D$1076),-(Analítico!AE$1&lt;='Gastos Gerais'!$E$4:$E$1076),-('Gastos Gerais'!$C$4:$C$1076))</f>
        <v>0</v>
      </c>
      <c r="AF70" s="147">
        <f>SUMPRODUCT(-('Gastos Gerais'!$B$4:$B$1076=Analítico!$B70),-(Analítico!AF$1&gt;='Gastos Gerais'!$D$4:$D$1076),-(Analítico!AF$1&lt;='Gastos Gerais'!$E$4:$E$1076),-('Gastos Gerais'!$C$4:$C$1076))</f>
        <v>0</v>
      </c>
      <c r="AG70" s="147">
        <f>SUMPRODUCT(-('Gastos Gerais'!$B$4:$B$1076=Analítico!$B70),-(Analítico!AG$1&gt;='Gastos Gerais'!$D$4:$D$1076),-(Analítico!AG$1&lt;='Gastos Gerais'!$E$4:$E$1076),-('Gastos Gerais'!$C$4:$C$1076))</f>
        <v>0</v>
      </c>
      <c r="AH70" s="147">
        <f>SUMPRODUCT(-('Gastos Gerais'!$B$4:$B$1076=Analítico!$B70),-(Analítico!AH$1&gt;='Gastos Gerais'!$D$4:$D$1076),-(Analítico!AH$1&lt;='Gastos Gerais'!$E$4:$E$1076),-('Gastos Gerais'!$C$4:$C$1076))</f>
        <v>0</v>
      </c>
      <c r="AI70" s="147">
        <f>SUMPRODUCT(-('Gastos Gerais'!$B$4:$B$1076=Analítico!$B70),-(Analítico!AI$1&gt;='Gastos Gerais'!$D$4:$D$1076),-(Analítico!AI$1&lt;='Gastos Gerais'!$E$4:$E$1076),-('Gastos Gerais'!$C$4:$C$1076))</f>
        <v>0</v>
      </c>
      <c r="AJ70" s="147">
        <f>SUMPRODUCT(-('Gastos Gerais'!$B$4:$B$1076=Analítico!$B70),-(Analítico!AJ$1&gt;='Gastos Gerais'!$D$4:$D$1076),-(Analítico!AJ$1&lt;='Gastos Gerais'!$E$4:$E$1076),-('Gastos Gerais'!$C$4:$C$1076))</f>
        <v>0</v>
      </c>
      <c r="AK70" s="147">
        <f>SUMPRODUCT(-('Gastos Gerais'!$B$4:$B$1076=Analítico!$B70),-(Analítico!AK$1&gt;='Gastos Gerais'!$D$4:$D$1076),-(Analítico!AK$1&lt;='Gastos Gerais'!$E$4:$E$1076),-('Gastos Gerais'!$C$4:$C$1076))</f>
        <v>0</v>
      </c>
      <c r="AL70" s="147">
        <f>SUMPRODUCT(-('Gastos Gerais'!$B$4:$B$1076=Analítico!$B70),-(Analítico!AL$1&gt;='Gastos Gerais'!$D$4:$D$1076),-(Analítico!AL$1&lt;='Gastos Gerais'!$E$4:$E$1076),-('Gastos Gerais'!$C$4:$C$1076))</f>
        <v>0</v>
      </c>
      <c r="AM70" s="147">
        <f>SUMPRODUCT(-('Gastos Gerais'!$B$4:$B$1076=Analítico!$B70),-(Analítico!AM$1&gt;='Gastos Gerais'!$D$4:$D$1076),-(Analítico!AM$1&lt;='Gastos Gerais'!$E$4:$E$1076),-('Gastos Gerais'!$C$4:$C$1076))</f>
        <v>0</v>
      </c>
      <c r="AN70" s="147">
        <f>SUMPRODUCT(-('Gastos Gerais'!$B$4:$B$1076=Analítico!$B70),-(Analítico!AN$1&gt;='Gastos Gerais'!$D$4:$D$1076),-(Analítico!AN$1&lt;='Gastos Gerais'!$E$4:$E$1076),-('Gastos Gerais'!$C$4:$C$1076))</f>
        <v>0</v>
      </c>
      <c r="AO70" s="147">
        <f>SUMPRODUCT(-('Gastos Gerais'!$B$4:$B$1076=Analítico!$B70),-(Analítico!AO$1&gt;='Gastos Gerais'!$D$4:$D$1076),-(Analítico!AO$1&lt;='Gastos Gerais'!$E$4:$E$1076),-('Gastos Gerais'!$C$4:$C$1076))</f>
        <v>0</v>
      </c>
      <c r="AP70" s="147">
        <f>SUMPRODUCT(-('Gastos Gerais'!$B$4:$B$1076=Analítico!$B70),-(Analítico!AP$1&gt;='Gastos Gerais'!$D$4:$D$1076),-(Analítico!AP$1&lt;='Gastos Gerais'!$E$4:$E$1076),-('Gastos Gerais'!$C$4:$C$1076))</f>
        <v>0</v>
      </c>
      <c r="AQ70" s="147">
        <f>SUMPRODUCT(-('Gastos Gerais'!$B$4:$B$1076=Analítico!$B70),-(Analítico!AQ$1&gt;='Gastos Gerais'!$D$4:$D$1076),-(Analítico!AQ$1&lt;='Gastos Gerais'!$E$4:$E$1076),-('Gastos Gerais'!$C$4:$C$1076))</f>
        <v>0</v>
      </c>
      <c r="AR70" s="147">
        <f>SUMPRODUCT(-('Gastos Gerais'!$B$4:$B$1076=Analítico!$B70),-(Analítico!AR$1&gt;='Gastos Gerais'!$D$4:$D$1076),-(Analítico!AR$1&lt;='Gastos Gerais'!$E$4:$E$1076),-('Gastos Gerais'!$C$4:$C$1076))</f>
        <v>0</v>
      </c>
      <c r="AS70" s="147">
        <f>SUMPRODUCT(-('Gastos Gerais'!$B$4:$B$1076=Analítico!$B70),-(Analítico!AS$1&gt;='Gastos Gerais'!$D$4:$D$1076),-(Analítico!AS$1&lt;='Gastos Gerais'!$E$4:$E$1076),-('Gastos Gerais'!$C$4:$C$1076))</f>
        <v>0</v>
      </c>
      <c r="AT70" s="147">
        <f>SUMPRODUCT(-('Gastos Gerais'!$B$4:$B$1076=Analítico!$B70),-(Analítico!AT$1&gt;='Gastos Gerais'!$D$4:$D$1076),-(Analítico!AT$1&lt;='Gastos Gerais'!$E$4:$E$1076),-('Gastos Gerais'!$C$4:$C$1076))</f>
        <v>0</v>
      </c>
      <c r="AU70" s="147">
        <f>SUMPRODUCT(-('Gastos Gerais'!$B$4:$B$1076=Analítico!$B70),-(Analítico!AU$1&gt;='Gastos Gerais'!$D$4:$D$1076),-(Analítico!AU$1&lt;='Gastos Gerais'!$E$4:$E$1076),-('Gastos Gerais'!$C$4:$C$1076))</f>
        <v>0</v>
      </c>
      <c r="AV70" s="147">
        <f>SUMPRODUCT(-('Gastos Gerais'!$B$4:$B$1076=Analítico!$B70),-(Analítico!AV$1&gt;='Gastos Gerais'!$D$4:$D$1076),-(Analítico!AV$1&lt;='Gastos Gerais'!$E$4:$E$1076),-('Gastos Gerais'!$C$4:$C$1076))</f>
        <v>0</v>
      </c>
      <c r="AW70" s="147">
        <f>SUMPRODUCT(-('Gastos Gerais'!$B$4:$B$1076=Analítico!$B70),-(Analítico!AW$1&gt;='Gastos Gerais'!$D$4:$D$1076),-(Analítico!AW$1&lt;='Gastos Gerais'!$E$4:$E$1076),-('Gastos Gerais'!$C$4:$C$1076))</f>
        <v>0</v>
      </c>
      <c r="AX70" s="147">
        <f>SUMPRODUCT(-('Gastos Gerais'!$B$4:$B$1076=Analítico!$B70),-(Analítico!AX$1&gt;='Gastos Gerais'!$D$4:$D$1076),-(Analítico!AX$1&lt;='Gastos Gerais'!$E$4:$E$1076),-('Gastos Gerais'!$C$4:$C$1076))</f>
        <v>0</v>
      </c>
      <c r="AY70" s="147">
        <f>SUMPRODUCT(-('Gastos Gerais'!$B$4:$B$1076=Analítico!$B70),-(Analítico!AY$1&gt;='Gastos Gerais'!$D$4:$D$1076),-(Analítico!AY$1&lt;='Gastos Gerais'!$E$4:$E$1076),-('Gastos Gerais'!$C$4:$C$1076))</f>
        <v>0</v>
      </c>
      <c r="AZ70" s="147">
        <f>SUMPRODUCT(-('Gastos Gerais'!$B$4:$B$1076=Analítico!$B70),-(Analítico!AZ$1&gt;='Gastos Gerais'!$D$4:$D$1076),-(Analítico!AZ$1&lt;='Gastos Gerais'!$E$4:$E$1076),-('Gastos Gerais'!$C$4:$C$1076))</f>
        <v>0</v>
      </c>
      <c r="BA70" s="147">
        <f>SUMPRODUCT(-('Gastos Gerais'!$B$4:$B$1076=Analítico!$B70),-(Analítico!BA$1&gt;='Gastos Gerais'!$D$4:$D$1076),-(Analítico!BA$1&lt;='Gastos Gerais'!$E$4:$E$1076),-('Gastos Gerais'!$C$4:$C$1076))</f>
        <v>0</v>
      </c>
      <c r="BB70" s="147">
        <f>SUMPRODUCT(-('Gastos Gerais'!$B$4:$B$1076=Analítico!$B70),-(Analítico!BB$1&gt;='Gastos Gerais'!$D$4:$D$1076),-(Analítico!BB$1&lt;='Gastos Gerais'!$E$4:$E$1076),-('Gastos Gerais'!$C$4:$C$1076))</f>
        <v>0</v>
      </c>
      <c r="BC70" s="147">
        <f>SUMPRODUCT(-('Gastos Gerais'!$B$4:$B$1076=Analítico!$B70),-(Analítico!BC$1&gt;='Gastos Gerais'!$D$4:$D$1076),-(Analítico!BC$1&lt;='Gastos Gerais'!$E$4:$E$1076),-('Gastos Gerais'!$C$4:$C$1076))</f>
        <v>0</v>
      </c>
      <c r="BD70" s="147">
        <f>SUMPRODUCT(-('Gastos Gerais'!$B$4:$B$1076=Analítico!$B70),-(Analítico!BD$1&gt;='Gastos Gerais'!$D$4:$D$1076),-(Analítico!BD$1&lt;='Gastos Gerais'!$E$4:$E$1076),-('Gastos Gerais'!$C$4:$C$1076))</f>
        <v>0</v>
      </c>
      <c r="BE70" s="147">
        <f>SUMPRODUCT(-('Gastos Gerais'!$B$4:$B$1076=Analítico!$B70),-(Analítico!BE$1&gt;='Gastos Gerais'!$D$4:$D$1076),-(Analítico!BE$1&lt;='Gastos Gerais'!$E$4:$E$1076),-('Gastos Gerais'!$C$4:$C$1076))</f>
        <v>0</v>
      </c>
      <c r="BF70" s="147">
        <f>SUMPRODUCT(-('Gastos Gerais'!$B$4:$B$1076=Analítico!$B70),-(Analítico!BF$1&gt;='Gastos Gerais'!$D$4:$D$1076),-(Analítico!BF$1&lt;='Gastos Gerais'!$E$4:$E$1076),-('Gastos Gerais'!$C$4:$C$1076))</f>
        <v>0</v>
      </c>
      <c r="BG70" s="147">
        <f>SUMPRODUCT(-('Gastos Gerais'!$B$4:$B$1076=Analítico!$B70),-(Analítico!BG$1&gt;='Gastos Gerais'!$D$4:$D$1076),-(Analítico!BG$1&lt;='Gastos Gerais'!$E$4:$E$1076),-('Gastos Gerais'!$C$4:$C$1076))</f>
        <v>0</v>
      </c>
      <c r="BH70" s="147">
        <f>SUMPRODUCT(-('Gastos Gerais'!$B$4:$B$1076=Analítico!$B70),-(Analítico!BH$1&gt;='Gastos Gerais'!$D$4:$D$1076),-(Analítico!BH$1&lt;='Gastos Gerais'!$E$4:$E$1076),-('Gastos Gerais'!$C$4:$C$1076))</f>
        <v>0</v>
      </c>
      <c r="BI70" s="147">
        <f>SUMPRODUCT(-('Gastos Gerais'!$B$4:$B$1076=Analítico!$B70),-(Analítico!BI$1&gt;='Gastos Gerais'!$D$4:$D$1076),-(Analítico!BI$1&lt;='Gastos Gerais'!$E$4:$E$1076),-('Gastos Gerais'!$C$4:$C$1076))</f>
        <v>0</v>
      </c>
      <c r="BJ70" s="147">
        <f>SUMPRODUCT(-('Gastos Gerais'!$B$4:$B$1076=Analítico!$B70),-(Analítico!BJ$1&gt;='Gastos Gerais'!$D$4:$D$1076),-(Analítico!BJ$1&lt;='Gastos Gerais'!$E$4:$E$1076),-('Gastos Gerais'!$C$4:$C$1076))</f>
        <v>0</v>
      </c>
      <c r="BK70" s="143">
        <f t="shared" si="90"/>
        <v>0</v>
      </c>
      <c r="BL70" s="152">
        <f t="shared" ca="1" si="91"/>
        <v>0</v>
      </c>
      <c r="BV70" s="3"/>
      <c r="BW70" s="3"/>
    </row>
    <row r="71" spans="1:75" s="98" customFormat="1" ht="23.25" customHeight="1">
      <c r="A71" s="207" t="s">
        <v>278</v>
      </c>
      <c r="B71" s="208" t="s">
        <v>279</v>
      </c>
      <c r="C71" s="147">
        <f>SUMPRODUCT(-('Gastos Gerais'!$B$4:$B$1076=Analítico!$B71),-(Analítico!C$1&gt;='Gastos Gerais'!$D$4:$D$1076),-(Analítico!C$1&lt;='Gastos Gerais'!$E$4:$E$1076),-('Gastos Gerais'!$C$4:$C$1076))</f>
        <v>0</v>
      </c>
      <c r="D71" s="147">
        <f>SUMPRODUCT(-('Gastos Gerais'!$B$4:$B$1076=Analítico!$B71),-(Analítico!D$1&gt;='Gastos Gerais'!$D$4:$D$1076),-(Analítico!D$1&lt;='Gastos Gerais'!$E$4:$E$1076),-('Gastos Gerais'!$C$4:$C$1076))</f>
        <v>0</v>
      </c>
      <c r="E71" s="147">
        <f>SUMPRODUCT(-('Gastos Gerais'!$B$4:$B$1076=Analítico!$B71),-(Analítico!E$1&gt;='Gastos Gerais'!$D$4:$D$1076),-(Analítico!E$1&lt;='Gastos Gerais'!$E$4:$E$1076),-('Gastos Gerais'!$C$4:$C$1076))</f>
        <v>0</v>
      </c>
      <c r="F71" s="147">
        <f>SUMPRODUCT(-('Gastos Gerais'!$B$4:$B$1076=Analítico!$B71),-(Analítico!F$1&gt;='Gastos Gerais'!$D$4:$D$1076),-(Analítico!F$1&lt;='Gastos Gerais'!$E$4:$E$1076),-('Gastos Gerais'!$C$4:$C$1076))</f>
        <v>0</v>
      </c>
      <c r="G71" s="147">
        <f>SUMPRODUCT(-('Gastos Gerais'!$B$4:$B$1076=Analítico!$B71),-(Analítico!G$1&gt;='Gastos Gerais'!$D$4:$D$1076),-(Analítico!G$1&lt;='Gastos Gerais'!$E$4:$E$1076),-('Gastos Gerais'!$C$4:$C$1076))</f>
        <v>0</v>
      </c>
      <c r="H71" s="147">
        <f>SUMPRODUCT(-('Gastos Gerais'!$B$4:$B$1076=Analítico!$B71),-(Analítico!H$1&gt;='Gastos Gerais'!$D$4:$D$1076),-(Analítico!H$1&lt;='Gastos Gerais'!$E$4:$E$1076),-('Gastos Gerais'!$C$4:$C$1076))</f>
        <v>0</v>
      </c>
      <c r="I71" s="147">
        <f>SUMPRODUCT(-('Gastos Gerais'!$B$4:$B$1076=Analítico!$B71),-(Analítico!I$1&gt;='Gastos Gerais'!$D$4:$D$1076),-(Analítico!I$1&lt;='Gastos Gerais'!$E$4:$E$1076),-('Gastos Gerais'!$C$4:$C$1076))</f>
        <v>0</v>
      </c>
      <c r="J71" s="147">
        <f>SUMPRODUCT(-('Gastos Gerais'!$B$4:$B$1076=Analítico!$B71),-(Analítico!J$1&gt;='Gastos Gerais'!$D$4:$D$1076),-(Analítico!J$1&lt;='Gastos Gerais'!$E$4:$E$1076),-('Gastos Gerais'!$C$4:$C$1076))</f>
        <v>0</v>
      </c>
      <c r="K71" s="147">
        <f>SUMPRODUCT(-('Gastos Gerais'!$B$4:$B$1076=Analítico!$B71),-(Analítico!K$1&gt;='Gastos Gerais'!$D$4:$D$1076),-(Analítico!K$1&lt;='Gastos Gerais'!$E$4:$E$1076),-('Gastos Gerais'!$C$4:$C$1076))</f>
        <v>0</v>
      </c>
      <c r="L71" s="147">
        <f>SUMPRODUCT(-('Gastos Gerais'!$B$4:$B$1076=Analítico!$B71),-(Analítico!L$1&gt;='Gastos Gerais'!$D$4:$D$1076),-(Analítico!L$1&lt;='Gastos Gerais'!$E$4:$E$1076),-('Gastos Gerais'!$C$4:$C$1076))</f>
        <v>0</v>
      </c>
      <c r="M71" s="147">
        <f>SUMPRODUCT(-('Gastos Gerais'!$B$4:$B$1076=Analítico!$B71),-(Analítico!M$1&gt;='Gastos Gerais'!$D$4:$D$1076),-(Analítico!M$1&lt;='Gastos Gerais'!$E$4:$E$1076),-('Gastos Gerais'!$C$4:$C$1076))</f>
        <v>0</v>
      </c>
      <c r="N71" s="147">
        <f>SUMPRODUCT(-('Gastos Gerais'!$B$4:$B$1076=Analítico!$B71),-(Analítico!N$1&gt;='Gastos Gerais'!$D$4:$D$1076),-(Analítico!N$1&lt;='Gastos Gerais'!$E$4:$E$1076),-('Gastos Gerais'!$C$4:$C$1076))</f>
        <v>0</v>
      </c>
      <c r="O71" s="147">
        <f>SUMPRODUCT(-('Gastos Gerais'!$B$4:$B$1076=Analítico!$B71),-(Analítico!O$1&gt;='Gastos Gerais'!$D$4:$D$1076),-(Analítico!O$1&lt;='Gastos Gerais'!$E$4:$E$1076),-('Gastos Gerais'!$C$4:$C$1076))</f>
        <v>0</v>
      </c>
      <c r="P71" s="147">
        <f>SUMPRODUCT(-('Gastos Gerais'!$B$4:$B$1076=Analítico!$B71),-(Analítico!P$1&gt;='Gastos Gerais'!$D$4:$D$1076),-(Analítico!P$1&lt;='Gastos Gerais'!$E$4:$E$1076),-('Gastos Gerais'!$C$4:$C$1076))</f>
        <v>0</v>
      </c>
      <c r="Q71" s="147">
        <f>SUMPRODUCT(-('Gastos Gerais'!$B$4:$B$1076=Analítico!$B71),-(Analítico!Q$1&gt;='Gastos Gerais'!$D$4:$D$1076),-(Analítico!Q$1&lt;='Gastos Gerais'!$E$4:$E$1076),-('Gastos Gerais'!$C$4:$C$1076))</f>
        <v>0</v>
      </c>
      <c r="R71" s="147">
        <f>SUMPRODUCT(-('Gastos Gerais'!$B$4:$B$1076=Analítico!$B71),-(Analítico!R$1&gt;='Gastos Gerais'!$D$4:$D$1076),-(Analítico!R$1&lt;='Gastos Gerais'!$E$4:$E$1076),-('Gastos Gerais'!$C$4:$C$1076))</f>
        <v>0</v>
      </c>
      <c r="S71" s="147">
        <f>SUMPRODUCT(-('Gastos Gerais'!$B$4:$B$1076=Analítico!$B71),-(Analítico!S$1&gt;='Gastos Gerais'!$D$4:$D$1076),-(Analítico!S$1&lt;='Gastos Gerais'!$E$4:$E$1076),-('Gastos Gerais'!$C$4:$C$1076))</f>
        <v>0</v>
      </c>
      <c r="T71" s="147">
        <f>SUMPRODUCT(-('Gastos Gerais'!$B$4:$B$1076=Analítico!$B71),-(Analítico!T$1&gt;='Gastos Gerais'!$D$4:$D$1076),-(Analítico!T$1&lt;='Gastos Gerais'!$E$4:$E$1076),-('Gastos Gerais'!$C$4:$C$1076))</f>
        <v>0</v>
      </c>
      <c r="U71" s="147">
        <f>SUMPRODUCT(-('Gastos Gerais'!$B$4:$B$1076=Analítico!$B71),-(Analítico!U$1&gt;='Gastos Gerais'!$D$4:$D$1076),-(Analítico!U$1&lt;='Gastos Gerais'!$E$4:$E$1076),-('Gastos Gerais'!$C$4:$C$1076))</f>
        <v>0</v>
      </c>
      <c r="V71" s="147">
        <f>SUMPRODUCT(-('Gastos Gerais'!$B$4:$B$1076=Analítico!$B71),-(Analítico!V$1&gt;='Gastos Gerais'!$D$4:$D$1076),-(Analítico!V$1&lt;='Gastos Gerais'!$E$4:$E$1076),-('Gastos Gerais'!$C$4:$C$1076))</f>
        <v>0</v>
      </c>
      <c r="W71" s="147">
        <f>SUMPRODUCT(-('Gastos Gerais'!$B$4:$B$1076=Analítico!$B71),-(Analítico!W$1&gt;='Gastos Gerais'!$D$4:$D$1076),-(Analítico!W$1&lt;='Gastos Gerais'!$E$4:$E$1076),-('Gastos Gerais'!$C$4:$C$1076))</f>
        <v>0</v>
      </c>
      <c r="X71" s="147">
        <f>SUMPRODUCT(-('Gastos Gerais'!$B$4:$B$1076=Analítico!$B71),-(Analítico!X$1&gt;='Gastos Gerais'!$D$4:$D$1076),-(Analítico!X$1&lt;='Gastos Gerais'!$E$4:$E$1076),-('Gastos Gerais'!$C$4:$C$1076))</f>
        <v>0</v>
      </c>
      <c r="Y71" s="147">
        <f>SUMPRODUCT(-('Gastos Gerais'!$B$4:$B$1076=Analítico!$B71),-(Analítico!Y$1&gt;='Gastos Gerais'!$D$4:$D$1076),-(Analítico!Y$1&lt;='Gastos Gerais'!$E$4:$E$1076),-('Gastos Gerais'!$C$4:$C$1076))</f>
        <v>0</v>
      </c>
      <c r="Z71" s="147">
        <f>SUMPRODUCT(-('Gastos Gerais'!$B$4:$B$1076=Analítico!$B71),-(Analítico!Z$1&gt;='Gastos Gerais'!$D$4:$D$1076),-(Analítico!Z$1&lt;='Gastos Gerais'!$E$4:$E$1076),-('Gastos Gerais'!$C$4:$C$1076))</f>
        <v>0</v>
      </c>
      <c r="AA71" s="147">
        <f>SUMPRODUCT(-('Gastos Gerais'!$B$4:$B$1076=Analítico!$B71),-(Analítico!AA$1&gt;='Gastos Gerais'!$D$4:$D$1076),-(Analítico!AA$1&lt;='Gastos Gerais'!$E$4:$E$1076),-('Gastos Gerais'!$C$4:$C$1076))</f>
        <v>0</v>
      </c>
      <c r="AB71" s="147">
        <f>SUMPRODUCT(-('Gastos Gerais'!$B$4:$B$1076=Analítico!$B71),-(Analítico!AB$1&gt;='Gastos Gerais'!$D$4:$D$1076),-(Analítico!AB$1&lt;='Gastos Gerais'!$E$4:$E$1076),-('Gastos Gerais'!$C$4:$C$1076))</f>
        <v>0</v>
      </c>
      <c r="AC71" s="147">
        <f>SUMPRODUCT(-('Gastos Gerais'!$B$4:$B$1076=Analítico!$B71),-(Analítico!AC$1&gt;='Gastos Gerais'!$D$4:$D$1076),-(Analítico!AC$1&lt;='Gastos Gerais'!$E$4:$E$1076),-('Gastos Gerais'!$C$4:$C$1076))</f>
        <v>0</v>
      </c>
      <c r="AD71" s="147">
        <f>SUMPRODUCT(-('Gastos Gerais'!$B$4:$B$1076=Analítico!$B71),-(Analítico!AD$1&gt;='Gastos Gerais'!$D$4:$D$1076),-(Analítico!AD$1&lt;='Gastos Gerais'!$E$4:$E$1076),-('Gastos Gerais'!$C$4:$C$1076))</f>
        <v>0</v>
      </c>
      <c r="AE71" s="147">
        <f>SUMPRODUCT(-('Gastos Gerais'!$B$4:$B$1076=Analítico!$B71),-(Analítico!AE$1&gt;='Gastos Gerais'!$D$4:$D$1076),-(Analítico!AE$1&lt;='Gastos Gerais'!$E$4:$E$1076),-('Gastos Gerais'!$C$4:$C$1076))</f>
        <v>0</v>
      </c>
      <c r="AF71" s="147">
        <f>SUMPRODUCT(-('Gastos Gerais'!$B$4:$B$1076=Analítico!$B71),-(Analítico!AF$1&gt;='Gastos Gerais'!$D$4:$D$1076),-(Analítico!AF$1&lt;='Gastos Gerais'!$E$4:$E$1076),-('Gastos Gerais'!$C$4:$C$1076))</f>
        <v>0</v>
      </c>
      <c r="AG71" s="147">
        <f>SUMPRODUCT(-('Gastos Gerais'!$B$4:$B$1076=Analítico!$B71),-(Analítico!AG$1&gt;='Gastos Gerais'!$D$4:$D$1076),-(Analítico!AG$1&lt;='Gastos Gerais'!$E$4:$E$1076),-('Gastos Gerais'!$C$4:$C$1076))</f>
        <v>0</v>
      </c>
      <c r="AH71" s="147">
        <f>SUMPRODUCT(-('Gastos Gerais'!$B$4:$B$1076=Analítico!$B71),-(Analítico!AH$1&gt;='Gastos Gerais'!$D$4:$D$1076),-(Analítico!AH$1&lt;='Gastos Gerais'!$E$4:$E$1076),-('Gastos Gerais'!$C$4:$C$1076))</f>
        <v>0</v>
      </c>
      <c r="AI71" s="147">
        <f>SUMPRODUCT(-('Gastos Gerais'!$B$4:$B$1076=Analítico!$B71),-(Analítico!AI$1&gt;='Gastos Gerais'!$D$4:$D$1076),-(Analítico!AI$1&lt;='Gastos Gerais'!$E$4:$E$1076),-('Gastos Gerais'!$C$4:$C$1076))</f>
        <v>0</v>
      </c>
      <c r="AJ71" s="147">
        <f>SUMPRODUCT(-('Gastos Gerais'!$B$4:$B$1076=Analítico!$B71),-(Analítico!AJ$1&gt;='Gastos Gerais'!$D$4:$D$1076),-(Analítico!AJ$1&lt;='Gastos Gerais'!$E$4:$E$1076),-('Gastos Gerais'!$C$4:$C$1076))</f>
        <v>0</v>
      </c>
      <c r="AK71" s="147">
        <f>SUMPRODUCT(-('Gastos Gerais'!$B$4:$B$1076=Analítico!$B71),-(Analítico!AK$1&gt;='Gastos Gerais'!$D$4:$D$1076),-(Analítico!AK$1&lt;='Gastos Gerais'!$E$4:$E$1076),-('Gastos Gerais'!$C$4:$C$1076))</f>
        <v>0</v>
      </c>
      <c r="AL71" s="147">
        <f>SUMPRODUCT(-('Gastos Gerais'!$B$4:$B$1076=Analítico!$B71),-(Analítico!AL$1&gt;='Gastos Gerais'!$D$4:$D$1076),-(Analítico!AL$1&lt;='Gastos Gerais'!$E$4:$E$1076),-('Gastos Gerais'!$C$4:$C$1076))</f>
        <v>0</v>
      </c>
      <c r="AM71" s="147">
        <f>SUMPRODUCT(-('Gastos Gerais'!$B$4:$B$1076=Analítico!$B71),-(Analítico!AM$1&gt;='Gastos Gerais'!$D$4:$D$1076),-(Analítico!AM$1&lt;='Gastos Gerais'!$E$4:$E$1076),-('Gastos Gerais'!$C$4:$C$1076))</f>
        <v>0</v>
      </c>
      <c r="AN71" s="147">
        <f>SUMPRODUCT(-('Gastos Gerais'!$B$4:$B$1076=Analítico!$B71),-(Analítico!AN$1&gt;='Gastos Gerais'!$D$4:$D$1076),-(Analítico!AN$1&lt;='Gastos Gerais'!$E$4:$E$1076),-('Gastos Gerais'!$C$4:$C$1076))</f>
        <v>0</v>
      </c>
      <c r="AO71" s="147">
        <f>SUMPRODUCT(-('Gastos Gerais'!$B$4:$B$1076=Analítico!$B71),-(Analítico!AO$1&gt;='Gastos Gerais'!$D$4:$D$1076),-(Analítico!AO$1&lt;='Gastos Gerais'!$E$4:$E$1076),-('Gastos Gerais'!$C$4:$C$1076))</f>
        <v>0</v>
      </c>
      <c r="AP71" s="147">
        <f>SUMPRODUCT(-('Gastos Gerais'!$B$4:$B$1076=Analítico!$B71),-(Analítico!AP$1&gt;='Gastos Gerais'!$D$4:$D$1076),-(Analítico!AP$1&lt;='Gastos Gerais'!$E$4:$E$1076),-('Gastos Gerais'!$C$4:$C$1076))</f>
        <v>0</v>
      </c>
      <c r="AQ71" s="147">
        <f>SUMPRODUCT(-('Gastos Gerais'!$B$4:$B$1076=Analítico!$B71),-(Analítico!AQ$1&gt;='Gastos Gerais'!$D$4:$D$1076),-(Analítico!AQ$1&lt;='Gastos Gerais'!$E$4:$E$1076),-('Gastos Gerais'!$C$4:$C$1076))</f>
        <v>0</v>
      </c>
      <c r="AR71" s="147">
        <f>SUMPRODUCT(-('Gastos Gerais'!$B$4:$B$1076=Analítico!$B71),-(Analítico!AR$1&gt;='Gastos Gerais'!$D$4:$D$1076),-(Analítico!AR$1&lt;='Gastos Gerais'!$E$4:$E$1076),-('Gastos Gerais'!$C$4:$C$1076))</f>
        <v>0</v>
      </c>
      <c r="AS71" s="147">
        <f>SUMPRODUCT(-('Gastos Gerais'!$B$4:$B$1076=Analítico!$B71),-(Analítico!AS$1&gt;='Gastos Gerais'!$D$4:$D$1076),-(Analítico!AS$1&lt;='Gastos Gerais'!$E$4:$E$1076),-('Gastos Gerais'!$C$4:$C$1076))</f>
        <v>0</v>
      </c>
      <c r="AT71" s="147">
        <f>SUMPRODUCT(-('Gastos Gerais'!$B$4:$B$1076=Analítico!$B71),-(Analítico!AT$1&gt;='Gastos Gerais'!$D$4:$D$1076),-(Analítico!AT$1&lt;='Gastos Gerais'!$E$4:$E$1076),-('Gastos Gerais'!$C$4:$C$1076))</f>
        <v>0</v>
      </c>
      <c r="AU71" s="147">
        <f>SUMPRODUCT(-('Gastos Gerais'!$B$4:$B$1076=Analítico!$B71),-(Analítico!AU$1&gt;='Gastos Gerais'!$D$4:$D$1076),-(Analítico!AU$1&lt;='Gastos Gerais'!$E$4:$E$1076),-('Gastos Gerais'!$C$4:$C$1076))</f>
        <v>0</v>
      </c>
      <c r="AV71" s="147">
        <f>SUMPRODUCT(-('Gastos Gerais'!$B$4:$B$1076=Analítico!$B71),-(Analítico!AV$1&gt;='Gastos Gerais'!$D$4:$D$1076),-(Analítico!AV$1&lt;='Gastos Gerais'!$E$4:$E$1076),-('Gastos Gerais'!$C$4:$C$1076))</f>
        <v>0</v>
      </c>
      <c r="AW71" s="147">
        <f>SUMPRODUCT(-('Gastos Gerais'!$B$4:$B$1076=Analítico!$B71),-(Analítico!AW$1&gt;='Gastos Gerais'!$D$4:$D$1076),-(Analítico!AW$1&lt;='Gastos Gerais'!$E$4:$E$1076),-('Gastos Gerais'!$C$4:$C$1076))</f>
        <v>0</v>
      </c>
      <c r="AX71" s="147">
        <f>SUMPRODUCT(-('Gastos Gerais'!$B$4:$B$1076=Analítico!$B71),-(Analítico!AX$1&gt;='Gastos Gerais'!$D$4:$D$1076),-(Analítico!AX$1&lt;='Gastos Gerais'!$E$4:$E$1076),-('Gastos Gerais'!$C$4:$C$1076))</f>
        <v>0</v>
      </c>
      <c r="AY71" s="147">
        <f>SUMPRODUCT(-('Gastos Gerais'!$B$4:$B$1076=Analítico!$B71),-(Analítico!AY$1&gt;='Gastos Gerais'!$D$4:$D$1076),-(Analítico!AY$1&lt;='Gastos Gerais'!$E$4:$E$1076),-('Gastos Gerais'!$C$4:$C$1076))</f>
        <v>0</v>
      </c>
      <c r="AZ71" s="147">
        <f>SUMPRODUCT(-('Gastos Gerais'!$B$4:$B$1076=Analítico!$B71),-(Analítico!AZ$1&gt;='Gastos Gerais'!$D$4:$D$1076),-(Analítico!AZ$1&lt;='Gastos Gerais'!$E$4:$E$1076),-('Gastos Gerais'!$C$4:$C$1076))</f>
        <v>0</v>
      </c>
      <c r="BA71" s="147">
        <f>SUMPRODUCT(-('Gastos Gerais'!$B$4:$B$1076=Analítico!$B71),-(Analítico!BA$1&gt;='Gastos Gerais'!$D$4:$D$1076),-(Analítico!BA$1&lt;='Gastos Gerais'!$E$4:$E$1076),-('Gastos Gerais'!$C$4:$C$1076))</f>
        <v>0</v>
      </c>
      <c r="BB71" s="147">
        <f>SUMPRODUCT(-('Gastos Gerais'!$B$4:$B$1076=Analítico!$B71),-(Analítico!BB$1&gt;='Gastos Gerais'!$D$4:$D$1076),-(Analítico!BB$1&lt;='Gastos Gerais'!$E$4:$E$1076),-('Gastos Gerais'!$C$4:$C$1076))</f>
        <v>0</v>
      </c>
      <c r="BC71" s="147">
        <f>SUMPRODUCT(-('Gastos Gerais'!$B$4:$B$1076=Analítico!$B71),-(Analítico!BC$1&gt;='Gastos Gerais'!$D$4:$D$1076),-(Analítico!BC$1&lt;='Gastos Gerais'!$E$4:$E$1076),-('Gastos Gerais'!$C$4:$C$1076))</f>
        <v>0</v>
      </c>
      <c r="BD71" s="147">
        <f>SUMPRODUCT(-('Gastos Gerais'!$B$4:$B$1076=Analítico!$B71),-(Analítico!BD$1&gt;='Gastos Gerais'!$D$4:$D$1076),-(Analítico!BD$1&lt;='Gastos Gerais'!$E$4:$E$1076),-('Gastos Gerais'!$C$4:$C$1076))</f>
        <v>0</v>
      </c>
      <c r="BE71" s="147">
        <f>SUMPRODUCT(-('Gastos Gerais'!$B$4:$B$1076=Analítico!$B71),-(Analítico!BE$1&gt;='Gastos Gerais'!$D$4:$D$1076),-(Analítico!BE$1&lt;='Gastos Gerais'!$E$4:$E$1076),-('Gastos Gerais'!$C$4:$C$1076))</f>
        <v>0</v>
      </c>
      <c r="BF71" s="147">
        <f>SUMPRODUCT(-('Gastos Gerais'!$B$4:$B$1076=Analítico!$B71),-(Analítico!BF$1&gt;='Gastos Gerais'!$D$4:$D$1076),-(Analítico!BF$1&lt;='Gastos Gerais'!$E$4:$E$1076),-('Gastos Gerais'!$C$4:$C$1076))</f>
        <v>0</v>
      </c>
      <c r="BG71" s="147">
        <f>SUMPRODUCT(-('Gastos Gerais'!$B$4:$B$1076=Analítico!$B71),-(Analítico!BG$1&gt;='Gastos Gerais'!$D$4:$D$1076),-(Analítico!BG$1&lt;='Gastos Gerais'!$E$4:$E$1076),-('Gastos Gerais'!$C$4:$C$1076))</f>
        <v>0</v>
      </c>
      <c r="BH71" s="147">
        <f>SUMPRODUCT(-('Gastos Gerais'!$B$4:$B$1076=Analítico!$B71),-(Analítico!BH$1&gt;='Gastos Gerais'!$D$4:$D$1076),-(Analítico!BH$1&lt;='Gastos Gerais'!$E$4:$E$1076),-('Gastos Gerais'!$C$4:$C$1076))</f>
        <v>0</v>
      </c>
      <c r="BI71" s="147">
        <f>SUMPRODUCT(-('Gastos Gerais'!$B$4:$B$1076=Analítico!$B71),-(Analítico!BI$1&gt;='Gastos Gerais'!$D$4:$D$1076),-(Analítico!BI$1&lt;='Gastos Gerais'!$E$4:$E$1076),-('Gastos Gerais'!$C$4:$C$1076))</f>
        <v>0</v>
      </c>
      <c r="BJ71" s="147">
        <f>SUMPRODUCT(-('Gastos Gerais'!$B$4:$B$1076=Analítico!$B71),-(Analítico!BJ$1&gt;='Gastos Gerais'!$D$4:$D$1076),-(Analítico!BJ$1&lt;='Gastos Gerais'!$E$4:$E$1076),-('Gastos Gerais'!$C$4:$C$1076))</f>
        <v>0</v>
      </c>
      <c r="BK71" s="143">
        <f t="shared" si="90"/>
        <v>0</v>
      </c>
      <c r="BL71" s="152">
        <f t="shared" ca="1" si="91"/>
        <v>0</v>
      </c>
      <c r="BV71" s="3"/>
      <c r="BW71" s="3"/>
    </row>
    <row r="72" spans="1:75" s="98" customFormat="1" ht="23.25" customHeight="1">
      <c r="A72" s="207" t="s">
        <v>280</v>
      </c>
      <c r="B72" s="208" t="s">
        <v>281</v>
      </c>
      <c r="C72" s="147">
        <f>SUMPRODUCT(-('Gastos Gerais'!$B$4:$B$1076=Analítico!$B72),-(Analítico!C$1&gt;='Gastos Gerais'!$D$4:$D$1076),-(Analítico!C$1&lt;='Gastos Gerais'!$E$4:$E$1076),-('Gastos Gerais'!$C$4:$C$1076))</f>
        <v>0</v>
      </c>
      <c r="D72" s="147">
        <f>SUMPRODUCT(-('Gastos Gerais'!$B$4:$B$1076=Analítico!$B72),-(Analítico!D$1&gt;='Gastos Gerais'!$D$4:$D$1076),-(Analítico!D$1&lt;='Gastos Gerais'!$E$4:$E$1076),-('Gastos Gerais'!$C$4:$C$1076))</f>
        <v>0</v>
      </c>
      <c r="E72" s="147">
        <f>SUMPRODUCT(-('Gastos Gerais'!$B$4:$B$1076=Analítico!$B72),-(Analítico!E$1&gt;='Gastos Gerais'!$D$4:$D$1076),-(Analítico!E$1&lt;='Gastos Gerais'!$E$4:$E$1076),-('Gastos Gerais'!$C$4:$C$1076))</f>
        <v>0</v>
      </c>
      <c r="F72" s="147">
        <f>SUMPRODUCT(-('Gastos Gerais'!$B$4:$B$1076=Analítico!$B72),-(Analítico!F$1&gt;='Gastos Gerais'!$D$4:$D$1076),-(Analítico!F$1&lt;='Gastos Gerais'!$E$4:$E$1076),-('Gastos Gerais'!$C$4:$C$1076))</f>
        <v>0</v>
      </c>
      <c r="G72" s="147">
        <f>SUMPRODUCT(-('Gastos Gerais'!$B$4:$B$1076=Analítico!$B72),-(Analítico!G$1&gt;='Gastos Gerais'!$D$4:$D$1076),-(Analítico!G$1&lt;='Gastos Gerais'!$E$4:$E$1076),-('Gastos Gerais'!$C$4:$C$1076))</f>
        <v>0</v>
      </c>
      <c r="H72" s="147">
        <f>SUMPRODUCT(-('Gastos Gerais'!$B$4:$B$1076=Analítico!$B72),-(Analítico!H$1&gt;='Gastos Gerais'!$D$4:$D$1076),-(Analítico!H$1&lt;='Gastos Gerais'!$E$4:$E$1076),-('Gastos Gerais'!$C$4:$C$1076))</f>
        <v>0</v>
      </c>
      <c r="I72" s="147">
        <f>SUMPRODUCT(-('Gastos Gerais'!$B$4:$B$1076=Analítico!$B72),-(Analítico!I$1&gt;='Gastos Gerais'!$D$4:$D$1076),-(Analítico!I$1&lt;='Gastos Gerais'!$E$4:$E$1076),-('Gastos Gerais'!$C$4:$C$1076))</f>
        <v>0</v>
      </c>
      <c r="J72" s="147">
        <f>SUMPRODUCT(-('Gastos Gerais'!$B$4:$B$1076=Analítico!$B72),-(Analítico!J$1&gt;='Gastos Gerais'!$D$4:$D$1076),-(Analítico!J$1&lt;='Gastos Gerais'!$E$4:$E$1076),-('Gastos Gerais'!$C$4:$C$1076))</f>
        <v>0</v>
      </c>
      <c r="K72" s="147">
        <f>SUMPRODUCT(-('Gastos Gerais'!$B$4:$B$1076=Analítico!$B72),-(Analítico!K$1&gt;='Gastos Gerais'!$D$4:$D$1076),-(Analítico!K$1&lt;='Gastos Gerais'!$E$4:$E$1076),-('Gastos Gerais'!$C$4:$C$1076))</f>
        <v>0</v>
      </c>
      <c r="L72" s="147">
        <f>SUMPRODUCT(-('Gastos Gerais'!$B$4:$B$1076=Analítico!$B72),-(Analítico!L$1&gt;='Gastos Gerais'!$D$4:$D$1076),-(Analítico!L$1&lt;='Gastos Gerais'!$E$4:$E$1076),-('Gastos Gerais'!$C$4:$C$1076))</f>
        <v>0</v>
      </c>
      <c r="M72" s="147">
        <f>SUMPRODUCT(-('Gastos Gerais'!$B$4:$B$1076=Analítico!$B72),-(Analítico!M$1&gt;='Gastos Gerais'!$D$4:$D$1076),-(Analítico!M$1&lt;='Gastos Gerais'!$E$4:$E$1076),-('Gastos Gerais'!$C$4:$C$1076))</f>
        <v>0</v>
      </c>
      <c r="N72" s="147">
        <f>SUMPRODUCT(-('Gastos Gerais'!$B$4:$B$1076=Analítico!$B72),-(Analítico!N$1&gt;='Gastos Gerais'!$D$4:$D$1076),-(Analítico!N$1&lt;='Gastos Gerais'!$E$4:$E$1076),-('Gastos Gerais'!$C$4:$C$1076))</f>
        <v>0</v>
      </c>
      <c r="O72" s="147">
        <f>SUMPRODUCT(-('Gastos Gerais'!$B$4:$B$1076=Analítico!$B72),-(Analítico!O$1&gt;='Gastos Gerais'!$D$4:$D$1076),-(Analítico!O$1&lt;='Gastos Gerais'!$E$4:$E$1076),-('Gastos Gerais'!$C$4:$C$1076))</f>
        <v>0</v>
      </c>
      <c r="P72" s="147">
        <f>SUMPRODUCT(-('Gastos Gerais'!$B$4:$B$1076=Analítico!$B72),-(Analítico!P$1&gt;='Gastos Gerais'!$D$4:$D$1076),-(Analítico!P$1&lt;='Gastos Gerais'!$E$4:$E$1076),-('Gastos Gerais'!$C$4:$C$1076))</f>
        <v>0</v>
      </c>
      <c r="Q72" s="147">
        <f>SUMPRODUCT(-('Gastos Gerais'!$B$4:$B$1076=Analítico!$B72),-(Analítico!Q$1&gt;='Gastos Gerais'!$D$4:$D$1076),-(Analítico!Q$1&lt;='Gastos Gerais'!$E$4:$E$1076),-('Gastos Gerais'!$C$4:$C$1076))</f>
        <v>0</v>
      </c>
      <c r="R72" s="147">
        <f>SUMPRODUCT(-('Gastos Gerais'!$B$4:$B$1076=Analítico!$B72),-(Analítico!R$1&gt;='Gastos Gerais'!$D$4:$D$1076),-(Analítico!R$1&lt;='Gastos Gerais'!$E$4:$E$1076),-('Gastos Gerais'!$C$4:$C$1076))</f>
        <v>0</v>
      </c>
      <c r="S72" s="147">
        <f>SUMPRODUCT(-('Gastos Gerais'!$B$4:$B$1076=Analítico!$B72),-(Analítico!S$1&gt;='Gastos Gerais'!$D$4:$D$1076),-(Analítico!S$1&lt;='Gastos Gerais'!$E$4:$E$1076),-('Gastos Gerais'!$C$4:$C$1076))</f>
        <v>0</v>
      </c>
      <c r="T72" s="147">
        <f>SUMPRODUCT(-('Gastos Gerais'!$B$4:$B$1076=Analítico!$B72),-(Analítico!T$1&gt;='Gastos Gerais'!$D$4:$D$1076),-(Analítico!T$1&lt;='Gastos Gerais'!$E$4:$E$1076),-('Gastos Gerais'!$C$4:$C$1076))</f>
        <v>0</v>
      </c>
      <c r="U72" s="147">
        <f>SUMPRODUCT(-('Gastos Gerais'!$B$4:$B$1076=Analítico!$B72),-(Analítico!U$1&gt;='Gastos Gerais'!$D$4:$D$1076),-(Analítico!U$1&lt;='Gastos Gerais'!$E$4:$E$1076),-('Gastos Gerais'!$C$4:$C$1076))</f>
        <v>0</v>
      </c>
      <c r="V72" s="147">
        <f>SUMPRODUCT(-('Gastos Gerais'!$B$4:$B$1076=Analítico!$B72),-(Analítico!V$1&gt;='Gastos Gerais'!$D$4:$D$1076),-(Analítico!V$1&lt;='Gastos Gerais'!$E$4:$E$1076),-('Gastos Gerais'!$C$4:$C$1076))</f>
        <v>0</v>
      </c>
      <c r="W72" s="147">
        <f>SUMPRODUCT(-('Gastos Gerais'!$B$4:$B$1076=Analítico!$B72),-(Analítico!W$1&gt;='Gastos Gerais'!$D$4:$D$1076),-(Analítico!W$1&lt;='Gastos Gerais'!$E$4:$E$1076),-('Gastos Gerais'!$C$4:$C$1076))</f>
        <v>0</v>
      </c>
      <c r="X72" s="147">
        <f>SUMPRODUCT(-('Gastos Gerais'!$B$4:$B$1076=Analítico!$B72),-(Analítico!X$1&gt;='Gastos Gerais'!$D$4:$D$1076),-(Analítico!X$1&lt;='Gastos Gerais'!$E$4:$E$1076),-('Gastos Gerais'!$C$4:$C$1076))</f>
        <v>0</v>
      </c>
      <c r="Y72" s="147">
        <f>SUMPRODUCT(-('Gastos Gerais'!$B$4:$B$1076=Analítico!$B72),-(Analítico!Y$1&gt;='Gastos Gerais'!$D$4:$D$1076),-(Analítico!Y$1&lt;='Gastos Gerais'!$E$4:$E$1076),-('Gastos Gerais'!$C$4:$C$1076))</f>
        <v>0</v>
      </c>
      <c r="Z72" s="147">
        <f>SUMPRODUCT(-('Gastos Gerais'!$B$4:$B$1076=Analítico!$B72),-(Analítico!Z$1&gt;='Gastos Gerais'!$D$4:$D$1076),-(Analítico!Z$1&lt;='Gastos Gerais'!$E$4:$E$1076),-('Gastos Gerais'!$C$4:$C$1076))</f>
        <v>0</v>
      </c>
      <c r="AA72" s="147">
        <f>SUMPRODUCT(-('Gastos Gerais'!$B$4:$B$1076=Analítico!$B72),-(Analítico!AA$1&gt;='Gastos Gerais'!$D$4:$D$1076),-(Analítico!AA$1&lt;='Gastos Gerais'!$E$4:$E$1076),-('Gastos Gerais'!$C$4:$C$1076))</f>
        <v>0</v>
      </c>
      <c r="AB72" s="147">
        <f>SUMPRODUCT(-('Gastos Gerais'!$B$4:$B$1076=Analítico!$B72),-(Analítico!AB$1&gt;='Gastos Gerais'!$D$4:$D$1076),-(Analítico!AB$1&lt;='Gastos Gerais'!$E$4:$E$1076),-('Gastos Gerais'!$C$4:$C$1076))</f>
        <v>0</v>
      </c>
      <c r="AC72" s="147">
        <f>SUMPRODUCT(-('Gastos Gerais'!$B$4:$B$1076=Analítico!$B72),-(Analítico!AC$1&gt;='Gastos Gerais'!$D$4:$D$1076),-(Analítico!AC$1&lt;='Gastos Gerais'!$E$4:$E$1076),-('Gastos Gerais'!$C$4:$C$1076))</f>
        <v>0</v>
      </c>
      <c r="AD72" s="147">
        <f>SUMPRODUCT(-('Gastos Gerais'!$B$4:$B$1076=Analítico!$B72),-(Analítico!AD$1&gt;='Gastos Gerais'!$D$4:$D$1076),-(Analítico!AD$1&lt;='Gastos Gerais'!$E$4:$E$1076),-('Gastos Gerais'!$C$4:$C$1076))</f>
        <v>0</v>
      </c>
      <c r="AE72" s="147">
        <f>SUMPRODUCT(-('Gastos Gerais'!$B$4:$B$1076=Analítico!$B72),-(Analítico!AE$1&gt;='Gastos Gerais'!$D$4:$D$1076),-(Analítico!AE$1&lt;='Gastos Gerais'!$E$4:$E$1076),-('Gastos Gerais'!$C$4:$C$1076))</f>
        <v>0</v>
      </c>
      <c r="AF72" s="147">
        <f>SUMPRODUCT(-('Gastos Gerais'!$B$4:$B$1076=Analítico!$B72),-(Analítico!AF$1&gt;='Gastos Gerais'!$D$4:$D$1076),-(Analítico!AF$1&lt;='Gastos Gerais'!$E$4:$E$1076),-('Gastos Gerais'!$C$4:$C$1076))</f>
        <v>0</v>
      </c>
      <c r="AG72" s="147">
        <f>SUMPRODUCT(-('Gastos Gerais'!$B$4:$B$1076=Analítico!$B72),-(Analítico!AG$1&gt;='Gastos Gerais'!$D$4:$D$1076),-(Analítico!AG$1&lt;='Gastos Gerais'!$E$4:$E$1076),-('Gastos Gerais'!$C$4:$C$1076))</f>
        <v>0</v>
      </c>
      <c r="AH72" s="147">
        <f>SUMPRODUCT(-('Gastos Gerais'!$B$4:$B$1076=Analítico!$B72),-(Analítico!AH$1&gt;='Gastos Gerais'!$D$4:$D$1076),-(Analítico!AH$1&lt;='Gastos Gerais'!$E$4:$E$1076),-('Gastos Gerais'!$C$4:$C$1076))</f>
        <v>0</v>
      </c>
      <c r="AI72" s="147">
        <f>SUMPRODUCT(-('Gastos Gerais'!$B$4:$B$1076=Analítico!$B72),-(Analítico!AI$1&gt;='Gastos Gerais'!$D$4:$D$1076),-(Analítico!AI$1&lt;='Gastos Gerais'!$E$4:$E$1076),-('Gastos Gerais'!$C$4:$C$1076))</f>
        <v>0</v>
      </c>
      <c r="AJ72" s="147">
        <f>SUMPRODUCT(-('Gastos Gerais'!$B$4:$B$1076=Analítico!$B72),-(Analítico!AJ$1&gt;='Gastos Gerais'!$D$4:$D$1076),-(Analítico!AJ$1&lt;='Gastos Gerais'!$E$4:$E$1076),-('Gastos Gerais'!$C$4:$C$1076))</f>
        <v>0</v>
      </c>
      <c r="AK72" s="147">
        <f>SUMPRODUCT(-('Gastos Gerais'!$B$4:$B$1076=Analítico!$B72),-(Analítico!AK$1&gt;='Gastos Gerais'!$D$4:$D$1076),-(Analítico!AK$1&lt;='Gastos Gerais'!$E$4:$E$1076),-('Gastos Gerais'!$C$4:$C$1076))</f>
        <v>0</v>
      </c>
      <c r="AL72" s="147">
        <f>SUMPRODUCT(-('Gastos Gerais'!$B$4:$B$1076=Analítico!$B72),-(Analítico!AL$1&gt;='Gastos Gerais'!$D$4:$D$1076),-(Analítico!AL$1&lt;='Gastos Gerais'!$E$4:$E$1076),-('Gastos Gerais'!$C$4:$C$1076))</f>
        <v>0</v>
      </c>
      <c r="AM72" s="147">
        <f>SUMPRODUCT(-('Gastos Gerais'!$B$4:$B$1076=Analítico!$B72),-(Analítico!AM$1&gt;='Gastos Gerais'!$D$4:$D$1076),-(Analítico!AM$1&lt;='Gastos Gerais'!$E$4:$E$1076),-('Gastos Gerais'!$C$4:$C$1076))</f>
        <v>0</v>
      </c>
      <c r="AN72" s="147">
        <f>SUMPRODUCT(-('Gastos Gerais'!$B$4:$B$1076=Analítico!$B72),-(Analítico!AN$1&gt;='Gastos Gerais'!$D$4:$D$1076),-(Analítico!AN$1&lt;='Gastos Gerais'!$E$4:$E$1076),-('Gastos Gerais'!$C$4:$C$1076))</f>
        <v>0</v>
      </c>
      <c r="AO72" s="147">
        <f>SUMPRODUCT(-('Gastos Gerais'!$B$4:$B$1076=Analítico!$B72),-(Analítico!AO$1&gt;='Gastos Gerais'!$D$4:$D$1076),-(Analítico!AO$1&lt;='Gastos Gerais'!$E$4:$E$1076),-('Gastos Gerais'!$C$4:$C$1076))</f>
        <v>0</v>
      </c>
      <c r="AP72" s="147">
        <f>SUMPRODUCT(-('Gastos Gerais'!$B$4:$B$1076=Analítico!$B72),-(Analítico!AP$1&gt;='Gastos Gerais'!$D$4:$D$1076),-(Analítico!AP$1&lt;='Gastos Gerais'!$E$4:$E$1076),-('Gastos Gerais'!$C$4:$C$1076))</f>
        <v>0</v>
      </c>
      <c r="AQ72" s="147">
        <f>SUMPRODUCT(-('Gastos Gerais'!$B$4:$B$1076=Analítico!$B72),-(Analítico!AQ$1&gt;='Gastos Gerais'!$D$4:$D$1076),-(Analítico!AQ$1&lt;='Gastos Gerais'!$E$4:$E$1076),-('Gastos Gerais'!$C$4:$C$1076))</f>
        <v>0</v>
      </c>
      <c r="AR72" s="147">
        <f>SUMPRODUCT(-('Gastos Gerais'!$B$4:$B$1076=Analítico!$B72),-(Analítico!AR$1&gt;='Gastos Gerais'!$D$4:$D$1076),-(Analítico!AR$1&lt;='Gastos Gerais'!$E$4:$E$1076),-('Gastos Gerais'!$C$4:$C$1076))</f>
        <v>0</v>
      </c>
      <c r="AS72" s="147">
        <f>SUMPRODUCT(-('Gastos Gerais'!$B$4:$B$1076=Analítico!$B72),-(Analítico!AS$1&gt;='Gastos Gerais'!$D$4:$D$1076),-(Analítico!AS$1&lt;='Gastos Gerais'!$E$4:$E$1076),-('Gastos Gerais'!$C$4:$C$1076))</f>
        <v>0</v>
      </c>
      <c r="AT72" s="147">
        <f>SUMPRODUCT(-('Gastos Gerais'!$B$4:$B$1076=Analítico!$B72),-(Analítico!AT$1&gt;='Gastos Gerais'!$D$4:$D$1076),-(Analítico!AT$1&lt;='Gastos Gerais'!$E$4:$E$1076),-('Gastos Gerais'!$C$4:$C$1076))</f>
        <v>0</v>
      </c>
      <c r="AU72" s="147">
        <f>SUMPRODUCT(-('Gastos Gerais'!$B$4:$B$1076=Analítico!$B72),-(Analítico!AU$1&gt;='Gastos Gerais'!$D$4:$D$1076),-(Analítico!AU$1&lt;='Gastos Gerais'!$E$4:$E$1076),-('Gastos Gerais'!$C$4:$C$1076))</f>
        <v>0</v>
      </c>
      <c r="AV72" s="147">
        <f>SUMPRODUCT(-('Gastos Gerais'!$B$4:$B$1076=Analítico!$B72),-(Analítico!AV$1&gt;='Gastos Gerais'!$D$4:$D$1076),-(Analítico!AV$1&lt;='Gastos Gerais'!$E$4:$E$1076),-('Gastos Gerais'!$C$4:$C$1076))</f>
        <v>0</v>
      </c>
      <c r="AW72" s="147">
        <f>SUMPRODUCT(-('Gastos Gerais'!$B$4:$B$1076=Analítico!$B72),-(Analítico!AW$1&gt;='Gastos Gerais'!$D$4:$D$1076),-(Analítico!AW$1&lt;='Gastos Gerais'!$E$4:$E$1076),-('Gastos Gerais'!$C$4:$C$1076))</f>
        <v>0</v>
      </c>
      <c r="AX72" s="147">
        <f>SUMPRODUCT(-('Gastos Gerais'!$B$4:$B$1076=Analítico!$B72),-(Analítico!AX$1&gt;='Gastos Gerais'!$D$4:$D$1076),-(Analítico!AX$1&lt;='Gastos Gerais'!$E$4:$E$1076),-('Gastos Gerais'!$C$4:$C$1076))</f>
        <v>0</v>
      </c>
      <c r="AY72" s="147">
        <f>SUMPRODUCT(-('Gastos Gerais'!$B$4:$B$1076=Analítico!$B72),-(Analítico!AY$1&gt;='Gastos Gerais'!$D$4:$D$1076),-(Analítico!AY$1&lt;='Gastos Gerais'!$E$4:$E$1076),-('Gastos Gerais'!$C$4:$C$1076))</f>
        <v>0</v>
      </c>
      <c r="AZ72" s="147">
        <f>SUMPRODUCT(-('Gastos Gerais'!$B$4:$B$1076=Analítico!$B72),-(Analítico!AZ$1&gt;='Gastos Gerais'!$D$4:$D$1076),-(Analítico!AZ$1&lt;='Gastos Gerais'!$E$4:$E$1076),-('Gastos Gerais'!$C$4:$C$1076))</f>
        <v>0</v>
      </c>
      <c r="BA72" s="147">
        <f>SUMPRODUCT(-('Gastos Gerais'!$B$4:$B$1076=Analítico!$B72),-(Analítico!BA$1&gt;='Gastos Gerais'!$D$4:$D$1076),-(Analítico!BA$1&lt;='Gastos Gerais'!$E$4:$E$1076),-('Gastos Gerais'!$C$4:$C$1076))</f>
        <v>0</v>
      </c>
      <c r="BB72" s="147">
        <f>SUMPRODUCT(-('Gastos Gerais'!$B$4:$B$1076=Analítico!$B72),-(Analítico!BB$1&gt;='Gastos Gerais'!$D$4:$D$1076),-(Analítico!BB$1&lt;='Gastos Gerais'!$E$4:$E$1076),-('Gastos Gerais'!$C$4:$C$1076))</f>
        <v>0</v>
      </c>
      <c r="BC72" s="147">
        <f>SUMPRODUCT(-('Gastos Gerais'!$B$4:$B$1076=Analítico!$B72),-(Analítico!BC$1&gt;='Gastos Gerais'!$D$4:$D$1076),-(Analítico!BC$1&lt;='Gastos Gerais'!$E$4:$E$1076),-('Gastos Gerais'!$C$4:$C$1076))</f>
        <v>0</v>
      </c>
      <c r="BD72" s="147">
        <f>SUMPRODUCT(-('Gastos Gerais'!$B$4:$B$1076=Analítico!$B72),-(Analítico!BD$1&gt;='Gastos Gerais'!$D$4:$D$1076),-(Analítico!BD$1&lt;='Gastos Gerais'!$E$4:$E$1076),-('Gastos Gerais'!$C$4:$C$1076))</f>
        <v>0</v>
      </c>
      <c r="BE72" s="147">
        <f>SUMPRODUCT(-('Gastos Gerais'!$B$4:$B$1076=Analítico!$B72),-(Analítico!BE$1&gt;='Gastos Gerais'!$D$4:$D$1076),-(Analítico!BE$1&lt;='Gastos Gerais'!$E$4:$E$1076),-('Gastos Gerais'!$C$4:$C$1076))</f>
        <v>0</v>
      </c>
      <c r="BF72" s="147">
        <f>SUMPRODUCT(-('Gastos Gerais'!$B$4:$B$1076=Analítico!$B72),-(Analítico!BF$1&gt;='Gastos Gerais'!$D$4:$D$1076),-(Analítico!BF$1&lt;='Gastos Gerais'!$E$4:$E$1076),-('Gastos Gerais'!$C$4:$C$1076))</f>
        <v>0</v>
      </c>
      <c r="BG72" s="147">
        <f>SUMPRODUCT(-('Gastos Gerais'!$B$4:$B$1076=Analítico!$B72),-(Analítico!BG$1&gt;='Gastos Gerais'!$D$4:$D$1076),-(Analítico!BG$1&lt;='Gastos Gerais'!$E$4:$E$1076),-('Gastos Gerais'!$C$4:$C$1076))</f>
        <v>0</v>
      </c>
      <c r="BH72" s="147">
        <f>SUMPRODUCT(-('Gastos Gerais'!$B$4:$B$1076=Analítico!$B72),-(Analítico!BH$1&gt;='Gastos Gerais'!$D$4:$D$1076),-(Analítico!BH$1&lt;='Gastos Gerais'!$E$4:$E$1076),-('Gastos Gerais'!$C$4:$C$1076))</f>
        <v>0</v>
      </c>
      <c r="BI72" s="147">
        <f>SUMPRODUCT(-('Gastos Gerais'!$B$4:$B$1076=Analítico!$B72),-(Analítico!BI$1&gt;='Gastos Gerais'!$D$4:$D$1076),-(Analítico!BI$1&lt;='Gastos Gerais'!$E$4:$E$1076),-('Gastos Gerais'!$C$4:$C$1076))</f>
        <v>0</v>
      </c>
      <c r="BJ72" s="147">
        <f>SUMPRODUCT(-('Gastos Gerais'!$B$4:$B$1076=Analítico!$B72),-(Analítico!BJ$1&gt;='Gastos Gerais'!$D$4:$D$1076),-(Analítico!BJ$1&lt;='Gastos Gerais'!$E$4:$E$1076),-('Gastos Gerais'!$C$4:$C$1076))</f>
        <v>0</v>
      </c>
      <c r="BK72" s="143">
        <f t="shared" si="90"/>
        <v>0</v>
      </c>
      <c r="BL72" s="152">
        <f t="shared" ca="1" si="91"/>
        <v>0</v>
      </c>
      <c r="BV72" s="3"/>
      <c r="BW72" s="3"/>
    </row>
    <row r="73" spans="1:75" s="98" customFormat="1" ht="23.25" customHeight="1">
      <c r="A73" s="207" t="s">
        <v>282</v>
      </c>
      <c r="B73" s="210" t="s">
        <v>283</v>
      </c>
      <c r="C73" s="147">
        <f>SUMPRODUCT(-('Gastos Gerais'!$B$4:$B$1076=Analítico!$B73),-(Analítico!C$1&gt;='Gastos Gerais'!$D$4:$D$1076),-(Analítico!C$1&lt;='Gastos Gerais'!$E$4:$E$1076),-('Gastos Gerais'!$C$4:$C$1076))</f>
        <v>300</v>
      </c>
      <c r="D73" s="147">
        <f>SUMPRODUCT(-('Gastos Gerais'!$B$4:$B$1076=Analítico!$B73),-(Analítico!D$1&gt;='Gastos Gerais'!$D$4:$D$1076),-(Analítico!D$1&lt;='Gastos Gerais'!$E$4:$E$1076),-('Gastos Gerais'!$C$4:$C$1076))</f>
        <v>300</v>
      </c>
      <c r="E73" s="147">
        <f>SUMPRODUCT(-('Gastos Gerais'!$B$4:$B$1076=Analítico!$B73),-(Analítico!E$1&gt;='Gastos Gerais'!$D$4:$D$1076),-(Analítico!E$1&lt;='Gastos Gerais'!$E$4:$E$1076),-('Gastos Gerais'!$C$4:$C$1076))</f>
        <v>300</v>
      </c>
      <c r="F73" s="147">
        <f>SUMPRODUCT(-('Gastos Gerais'!$B$4:$B$1076=Analítico!$B73),-(Analítico!F$1&gt;='Gastos Gerais'!$D$4:$D$1076),-(Analítico!F$1&lt;='Gastos Gerais'!$E$4:$E$1076),-('Gastos Gerais'!$C$4:$C$1076))</f>
        <v>300</v>
      </c>
      <c r="G73" s="147">
        <f>SUMPRODUCT(-('Gastos Gerais'!$B$4:$B$1076=Analítico!$B73),-(Analítico!G$1&gt;='Gastos Gerais'!$D$4:$D$1076),-(Analítico!G$1&lt;='Gastos Gerais'!$E$4:$E$1076),-('Gastos Gerais'!$C$4:$C$1076))</f>
        <v>300</v>
      </c>
      <c r="H73" s="147">
        <f>SUMPRODUCT(-('Gastos Gerais'!$B$4:$B$1076=Analítico!$B73),-(Analítico!H$1&gt;='Gastos Gerais'!$D$4:$D$1076),-(Analítico!H$1&lt;='Gastos Gerais'!$E$4:$E$1076),-('Gastos Gerais'!$C$4:$C$1076))</f>
        <v>300</v>
      </c>
      <c r="I73" s="147">
        <f>SUMPRODUCT(-('Gastos Gerais'!$B$4:$B$1076=Analítico!$B73),-(Analítico!I$1&gt;='Gastos Gerais'!$D$4:$D$1076),-(Analítico!I$1&lt;='Gastos Gerais'!$E$4:$E$1076),-('Gastos Gerais'!$C$4:$C$1076))</f>
        <v>300</v>
      </c>
      <c r="J73" s="147">
        <f>SUMPRODUCT(-('Gastos Gerais'!$B$4:$B$1076=Analítico!$B73),-(Analítico!J$1&gt;='Gastos Gerais'!$D$4:$D$1076),-(Analítico!J$1&lt;='Gastos Gerais'!$E$4:$E$1076),-('Gastos Gerais'!$C$4:$C$1076))</f>
        <v>300</v>
      </c>
      <c r="K73" s="147">
        <f>SUMPRODUCT(-('Gastos Gerais'!$B$4:$B$1076=Analítico!$B73),-(Analítico!K$1&gt;='Gastos Gerais'!$D$4:$D$1076),-(Analítico!K$1&lt;='Gastos Gerais'!$E$4:$E$1076),-('Gastos Gerais'!$C$4:$C$1076))</f>
        <v>300</v>
      </c>
      <c r="L73" s="147">
        <f>SUMPRODUCT(-('Gastos Gerais'!$B$4:$B$1076=Analítico!$B73),-(Analítico!L$1&gt;='Gastos Gerais'!$D$4:$D$1076),-(Analítico!L$1&lt;='Gastos Gerais'!$E$4:$E$1076),-('Gastos Gerais'!$C$4:$C$1076))</f>
        <v>300</v>
      </c>
      <c r="M73" s="147">
        <f>SUMPRODUCT(-('Gastos Gerais'!$B$4:$B$1076=Analítico!$B73),-(Analítico!M$1&gt;='Gastos Gerais'!$D$4:$D$1076),-(Analítico!M$1&lt;='Gastos Gerais'!$E$4:$E$1076),-('Gastos Gerais'!$C$4:$C$1076))</f>
        <v>300</v>
      </c>
      <c r="N73" s="147">
        <f>SUMPRODUCT(-('Gastos Gerais'!$B$4:$B$1076=Analítico!$B73),-(Analítico!N$1&gt;='Gastos Gerais'!$D$4:$D$1076),-(Analítico!N$1&lt;='Gastos Gerais'!$E$4:$E$1076),-('Gastos Gerais'!$C$4:$C$1076))</f>
        <v>300</v>
      </c>
      <c r="O73" s="147">
        <f>SUMPRODUCT(-('Gastos Gerais'!$B$4:$B$1076=Analítico!$B73),-(Analítico!O$1&gt;='Gastos Gerais'!$D$4:$D$1076),-(Analítico!O$1&lt;='Gastos Gerais'!$E$4:$E$1076),-('Gastos Gerais'!$C$4:$C$1076))</f>
        <v>315</v>
      </c>
      <c r="P73" s="147">
        <f>SUMPRODUCT(-('Gastos Gerais'!$B$4:$B$1076=Analítico!$B73),-(Analítico!P$1&gt;='Gastos Gerais'!$D$4:$D$1076),-(Analítico!P$1&lt;='Gastos Gerais'!$E$4:$E$1076),-('Gastos Gerais'!$C$4:$C$1076))</f>
        <v>315</v>
      </c>
      <c r="Q73" s="147">
        <f>SUMPRODUCT(-('Gastos Gerais'!$B$4:$B$1076=Analítico!$B73),-(Analítico!Q$1&gt;='Gastos Gerais'!$D$4:$D$1076),-(Analítico!Q$1&lt;='Gastos Gerais'!$E$4:$E$1076),-('Gastos Gerais'!$C$4:$C$1076))</f>
        <v>315</v>
      </c>
      <c r="R73" s="147">
        <f>SUMPRODUCT(-('Gastos Gerais'!$B$4:$B$1076=Analítico!$B73),-(Analítico!R$1&gt;='Gastos Gerais'!$D$4:$D$1076),-(Analítico!R$1&lt;='Gastos Gerais'!$E$4:$E$1076),-('Gastos Gerais'!$C$4:$C$1076))</f>
        <v>315</v>
      </c>
      <c r="S73" s="147">
        <f>SUMPRODUCT(-('Gastos Gerais'!$B$4:$B$1076=Analítico!$B73),-(Analítico!S$1&gt;='Gastos Gerais'!$D$4:$D$1076),-(Analítico!S$1&lt;='Gastos Gerais'!$E$4:$E$1076),-('Gastos Gerais'!$C$4:$C$1076))</f>
        <v>315</v>
      </c>
      <c r="T73" s="147">
        <f>SUMPRODUCT(-('Gastos Gerais'!$B$4:$B$1076=Analítico!$B73),-(Analítico!T$1&gt;='Gastos Gerais'!$D$4:$D$1076),-(Analítico!T$1&lt;='Gastos Gerais'!$E$4:$E$1076),-('Gastos Gerais'!$C$4:$C$1076))</f>
        <v>315</v>
      </c>
      <c r="U73" s="147">
        <f>SUMPRODUCT(-('Gastos Gerais'!$B$4:$B$1076=Analítico!$B73),-(Analítico!U$1&gt;='Gastos Gerais'!$D$4:$D$1076),-(Analítico!U$1&lt;='Gastos Gerais'!$E$4:$E$1076),-('Gastos Gerais'!$C$4:$C$1076))</f>
        <v>315</v>
      </c>
      <c r="V73" s="147">
        <f>SUMPRODUCT(-('Gastos Gerais'!$B$4:$B$1076=Analítico!$B73),-(Analítico!V$1&gt;='Gastos Gerais'!$D$4:$D$1076),-(Analítico!V$1&lt;='Gastos Gerais'!$E$4:$E$1076),-('Gastos Gerais'!$C$4:$C$1076))</f>
        <v>315</v>
      </c>
      <c r="W73" s="147">
        <f>SUMPRODUCT(-('Gastos Gerais'!$B$4:$B$1076=Analítico!$B73),-(Analítico!W$1&gt;='Gastos Gerais'!$D$4:$D$1076),-(Analítico!W$1&lt;='Gastos Gerais'!$E$4:$E$1076),-('Gastos Gerais'!$C$4:$C$1076))</f>
        <v>315</v>
      </c>
      <c r="X73" s="147">
        <f>SUMPRODUCT(-('Gastos Gerais'!$B$4:$B$1076=Analítico!$B73),-(Analítico!X$1&gt;='Gastos Gerais'!$D$4:$D$1076),-(Analítico!X$1&lt;='Gastos Gerais'!$E$4:$E$1076),-('Gastos Gerais'!$C$4:$C$1076))</f>
        <v>315</v>
      </c>
      <c r="Y73" s="147">
        <f>SUMPRODUCT(-('Gastos Gerais'!$B$4:$B$1076=Analítico!$B73),-(Analítico!Y$1&gt;='Gastos Gerais'!$D$4:$D$1076),-(Analítico!Y$1&lt;='Gastos Gerais'!$E$4:$E$1076),-('Gastos Gerais'!$C$4:$C$1076))</f>
        <v>315</v>
      </c>
      <c r="Z73" s="147">
        <f>SUMPRODUCT(-('Gastos Gerais'!$B$4:$B$1076=Analítico!$B73),-(Analítico!Z$1&gt;='Gastos Gerais'!$D$4:$D$1076),-(Analítico!Z$1&lt;='Gastos Gerais'!$E$4:$E$1076),-('Gastos Gerais'!$C$4:$C$1076))</f>
        <v>315</v>
      </c>
      <c r="AA73" s="147">
        <f>SUMPRODUCT(-('Gastos Gerais'!$B$4:$B$1076=Analítico!$B73),-(Analítico!AA$1&gt;='Gastos Gerais'!$D$4:$D$1076),-(Analítico!AA$1&lt;='Gastos Gerais'!$E$4:$E$1076),-('Gastos Gerais'!$C$4:$C$1076))</f>
        <v>330.75</v>
      </c>
      <c r="AB73" s="147">
        <f>SUMPRODUCT(-('Gastos Gerais'!$B$4:$B$1076=Analítico!$B73),-(Analítico!AB$1&gt;='Gastos Gerais'!$D$4:$D$1076),-(Analítico!AB$1&lt;='Gastos Gerais'!$E$4:$E$1076),-('Gastos Gerais'!$C$4:$C$1076))</f>
        <v>330.75</v>
      </c>
      <c r="AC73" s="147">
        <f>SUMPRODUCT(-('Gastos Gerais'!$B$4:$B$1076=Analítico!$B73),-(Analítico!AC$1&gt;='Gastos Gerais'!$D$4:$D$1076),-(Analítico!AC$1&lt;='Gastos Gerais'!$E$4:$E$1076),-('Gastos Gerais'!$C$4:$C$1076))</f>
        <v>330.75</v>
      </c>
      <c r="AD73" s="147">
        <f>SUMPRODUCT(-('Gastos Gerais'!$B$4:$B$1076=Analítico!$B73),-(Analítico!AD$1&gt;='Gastos Gerais'!$D$4:$D$1076),-(Analítico!AD$1&lt;='Gastos Gerais'!$E$4:$E$1076),-('Gastos Gerais'!$C$4:$C$1076))</f>
        <v>330.75</v>
      </c>
      <c r="AE73" s="147">
        <f>SUMPRODUCT(-('Gastos Gerais'!$B$4:$B$1076=Analítico!$B73),-(Analítico!AE$1&gt;='Gastos Gerais'!$D$4:$D$1076),-(Analítico!AE$1&lt;='Gastos Gerais'!$E$4:$E$1076),-('Gastos Gerais'!$C$4:$C$1076))</f>
        <v>330.75</v>
      </c>
      <c r="AF73" s="147">
        <f>SUMPRODUCT(-('Gastos Gerais'!$B$4:$B$1076=Analítico!$B73),-(Analítico!AF$1&gt;='Gastos Gerais'!$D$4:$D$1076),-(Analítico!AF$1&lt;='Gastos Gerais'!$E$4:$E$1076),-('Gastos Gerais'!$C$4:$C$1076))</f>
        <v>330.75</v>
      </c>
      <c r="AG73" s="147">
        <f>SUMPRODUCT(-('Gastos Gerais'!$B$4:$B$1076=Analítico!$B73),-(Analítico!AG$1&gt;='Gastos Gerais'!$D$4:$D$1076),-(Analítico!AG$1&lt;='Gastos Gerais'!$E$4:$E$1076),-('Gastos Gerais'!$C$4:$C$1076))</f>
        <v>330.75</v>
      </c>
      <c r="AH73" s="147">
        <f>SUMPRODUCT(-('Gastos Gerais'!$B$4:$B$1076=Analítico!$B73),-(Analítico!AH$1&gt;='Gastos Gerais'!$D$4:$D$1076),-(Analítico!AH$1&lt;='Gastos Gerais'!$E$4:$E$1076),-('Gastos Gerais'!$C$4:$C$1076))</f>
        <v>330.75</v>
      </c>
      <c r="AI73" s="147">
        <f>SUMPRODUCT(-('Gastos Gerais'!$B$4:$B$1076=Analítico!$B73),-(Analítico!AI$1&gt;='Gastos Gerais'!$D$4:$D$1076),-(Analítico!AI$1&lt;='Gastos Gerais'!$E$4:$E$1076),-('Gastos Gerais'!$C$4:$C$1076))</f>
        <v>330.75</v>
      </c>
      <c r="AJ73" s="147">
        <f>SUMPRODUCT(-('Gastos Gerais'!$B$4:$B$1076=Analítico!$B73),-(Analítico!AJ$1&gt;='Gastos Gerais'!$D$4:$D$1076),-(Analítico!AJ$1&lt;='Gastos Gerais'!$E$4:$E$1076),-('Gastos Gerais'!$C$4:$C$1076))</f>
        <v>330.75</v>
      </c>
      <c r="AK73" s="147">
        <f>SUMPRODUCT(-('Gastos Gerais'!$B$4:$B$1076=Analítico!$B73),-(Analítico!AK$1&gt;='Gastos Gerais'!$D$4:$D$1076),-(Analítico!AK$1&lt;='Gastos Gerais'!$E$4:$E$1076),-('Gastos Gerais'!$C$4:$C$1076))</f>
        <v>330.75</v>
      </c>
      <c r="AL73" s="147">
        <f>SUMPRODUCT(-('Gastos Gerais'!$B$4:$B$1076=Analítico!$B73),-(Analítico!AL$1&gt;='Gastos Gerais'!$D$4:$D$1076),-(Analítico!AL$1&lt;='Gastos Gerais'!$E$4:$E$1076),-('Gastos Gerais'!$C$4:$C$1076))</f>
        <v>330.75</v>
      </c>
      <c r="AM73" s="147">
        <f>SUMPRODUCT(-('Gastos Gerais'!$B$4:$B$1076=Analítico!$B73),-(Analítico!AM$1&gt;='Gastos Gerais'!$D$4:$D$1076),-(Analítico!AM$1&lt;='Gastos Gerais'!$E$4:$E$1076),-('Gastos Gerais'!$C$4:$C$1076))</f>
        <v>347.28750000000002</v>
      </c>
      <c r="AN73" s="147">
        <f>SUMPRODUCT(-('Gastos Gerais'!$B$4:$B$1076=Analítico!$B73),-(Analítico!AN$1&gt;='Gastos Gerais'!$D$4:$D$1076),-(Analítico!AN$1&lt;='Gastos Gerais'!$E$4:$E$1076),-('Gastos Gerais'!$C$4:$C$1076))</f>
        <v>347.28750000000002</v>
      </c>
      <c r="AO73" s="147">
        <f>SUMPRODUCT(-('Gastos Gerais'!$B$4:$B$1076=Analítico!$B73),-(Analítico!AO$1&gt;='Gastos Gerais'!$D$4:$D$1076),-(Analítico!AO$1&lt;='Gastos Gerais'!$E$4:$E$1076),-('Gastos Gerais'!$C$4:$C$1076))</f>
        <v>347.28750000000002</v>
      </c>
      <c r="AP73" s="147">
        <f>SUMPRODUCT(-('Gastos Gerais'!$B$4:$B$1076=Analítico!$B73),-(Analítico!AP$1&gt;='Gastos Gerais'!$D$4:$D$1076),-(Analítico!AP$1&lt;='Gastos Gerais'!$E$4:$E$1076),-('Gastos Gerais'!$C$4:$C$1076))</f>
        <v>347.28750000000002</v>
      </c>
      <c r="AQ73" s="147">
        <f>SUMPRODUCT(-('Gastos Gerais'!$B$4:$B$1076=Analítico!$B73),-(Analítico!AQ$1&gt;='Gastos Gerais'!$D$4:$D$1076),-(Analítico!AQ$1&lt;='Gastos Gerais'!$E$4:$E$1076),-('Gastos Gerais'!$C$4:$C$1076))</f>
        <v>347.28750000000002</v>
      </c>
      <c r="AR73" s="147">
        <f>SUMPRODUCT(-('Gastos Gerais'!$B$4:$B$1076=Analítico!$B73),-(Analítico!AR$1&gt;='Gastos Gerais'!$D$4:$D$1076),-(Analítico!AR$1&lt;='Gastos Gerais'!$E$4:$E$1076),-('Gastos Gerais'!$C$4:$C$1076))</f>
        <v>347.28750000000002</v>
      </c>
      <c r="AS73" s="147">
        <f>SUMPRODUCT(-('Gastos Gerais'!$B$4:$B$1076=Analítico!$B73),-(Analítico!AS$1&gt;='Gastos Gerais'!$D$4:$D$1076),-(Analítico!AS$1&lt;='Gastos Gerais'!$E$4:$E$1076),-('Gastos Gerais'!$C$4:$C$1076))</f>
        <v>347.28750000000002</v>
      </c>
      <c r="AT73" s="147">
        <f>SUMPRODUCT(-('Gastos Gerais'!$B$4:$B$1076=Analítico!$B73),-(Analítico!AT$1&gt;='Gastos Gerais'!$D$4:$D$1076),-(Analítico!AT$1&lt;='Gastos Gerais'!$E$4:$E$1076),-('Gastos Gerais'!$C$4:$C$1076))</f>
        <v>347.28750000000002</v>
      </c>
      <c r="AU73" s="147">
        <f>SUMPRODUCT(-('Gastos Gerais'!$B$4:$B$1076=Analítico!$B73),-(Analítico!AU$1&gt;='Gastos Gerais'!$D$4:$D$1076),-(Analítico!AU$1&lt;='Gastos Gerais'!$E$4:$E$1076),-('Gastos Gerais'!$C$4:$C$1076))</f>
        <v>347.28750000000002</v>
      </c>
      <c r="AV73" s="147">
        <f>SUMPRODUCT(-('Gastos Gerais'!$B$4:$B$1076=Analítico!$B73),-(Analítico!AV$1&gt;='Gastos Gerais'!$D$4:$D$1076),-(Analítico!AV$1&lt;='Gastos Gerais'!$E$4:$E$1076),-('Gastos Gerais'!$C$4:$C$1076))</f>
        <v>347.28750000000002</v>
      </c>
      <c r="AW73" s="147">
        <f>SUMPRODUCT(-('Gastos Gerais'!$B$4:$B$1076=Analítico!$B73),-(Analítico!AW$1&gt;='Gastos Gerais'!$D$4:$D$1076),-(Analítico!AW$1&lt;='Gastos Gerais'!$E$4:$E$1076),-('Gastos Gerais'!$C$4:$C$1076))</f>
        <v>347.28750000000002</v>
      </c>
      <c r="AX73" s="147">
        <f>SUMPRODUCT(-('Gastos Gerais'!$B$4:$B$1076=Analítico!$B73),-(Analítico!AX$1&gt;='Gastos Gerais'!$D$4:$D$1076),-(Analítico!AX$1&lt;='Gastos Gerais'!$E$4:$E$1076),-('Gastos Gerais'!$C$4:$C$1076))</f>
        <v>347.28750000000002</v>
      </c>
      <c r="AY73" s="147">
        <f>SUMPRODUCT(-('Gastos Gerais'!$B$4:$B$1076=Analítico!$B73),-(Analítico!AY$1&gt;='Gastos Gerais'!$D$4:$D$1076),-(Analítico!AY$1&lt;='Gastos Gerais'!$E$4:$E$1076),-('Gastos Gerais'!$C$4:$C$1076))</f>
        <v>0</v>
      </c>
      <c r="AZ73" s="147">
        <f>SUMPRODUCT(-('Gastos Gerais'!$B$4:$B$1076=Analítico!$B73),-(Analítico!AZ$1&gt;='Gastos Gerais'!$D$4:$D$1076),-(Analítico!AZ$1&lt;='Gastos Gerais'!$E$4:$E$1076),-('Gastos Gerais'!$C$4:$C$1076))</f>
        <v>0</v>
      </c>
      <c r="BA73" s="147">
        <f>SUMPRODUCT(-('Gastos Gerais'!$B$4:$B$1076=Analítico!$B73),-(Analítico!BA$1&gt;='Gastos Gerais'!$D$4:$D$1076),-(Analítico!BA$1&lt;='Gastos Gerais'!$E$4:$E$1076),-('Gastos Gerais'!$C$4:$C$1076))</f>
        <v>0</v>
      </c>
      <c r="BB73" s="147">
        <f>SUMPRODUCT(-('Gastos Gerais'!$B$4:$B$1076=Analítico!$B73),-(Analítico!BB$1&gt;='Gastos Gerais'!$D$4:$D$1076),-(Analítico!BB$1&lt;='Gastos Gerais'!$E$4:$E$1076),-('Gastos Gerais'!$C$4:$C$1076))</f>
        <v>0</v>
      </c>
      <c r="BC73" s="147">
        <f>SUMPRODUCT(-('Gastos Gerais'!$B$4:$B$1076=Analítico!$B73),-(Analítico!BC$1&gt;='Gastos Gerais'!$D$4:$D$1076),-(Analítico!BC$1&lt;='Gastos Gerais'!$E$4:$E$1076),-('Gastos Gerais'!$C$4:$C$1076))</f>
        <v>0</v>
      </c>
      <c r="BD73" s="147">
        <f>SUMPRODUCT(-('Gastos Gerais'!$B$4:$B$1076=Analítico!$B73),-(Analítico!BD$1&gt;='Gastos Gerais'!$D$4:$D$1076),-(Analítico!BD$1&lt;='Gastos Gerais'!$E$4:$E$1076),-('Gastos Gerais'!$C$4:$C$1076))</f>
        <v>0</v>
      </c>
      <c r="BE73" s="147">
        <f>SUMPRODUCT(-('Gastos Gerais'!$B$4:$B$1076=Analítico!$B73),-(Analítico!BE$1&gt;='Gastos Gerais'!$D$4:$D$1076),-(Analítico!BE$1&lt;='Gastos Gerais'!$E$4:$E$1076),-('Gastos Gerais'!$C$4:$C$1076))</f>
        <v>0</v>
      </c>
      <c r="BF73" s="147">
        <f>SUMPRODUCT(-('Gastos Gerais'!$B$4:$B$1076=Analítico!$B73),-(Analítico!BF$1&gt;='Gastos Gerais'!$D$4:$D$1076),-(Analítico!BF$1&lt;='Gastos Gerais'!$E$4:$E$1076),-('Gastos Gerais'!$C$4:$C$1076))</f>
        <v>0</v>
      </c>
      <c r="BG73" s="147">
        <f>SUMPRODUCT(-('Gastos Gerais'!$B$4:$B$1076=Analítico!$B73),-(Analítico!BG$1&gt;='Gastos Gerais'!$D$4:$D$1076),-(Analítico!BG$1&lt;='Gastos Gerais'!$E$4:$E$1076),-('Gastos Gerais'!$C$4:$C$1076))</f>
        <v>0</v>
      </c>
      <c r="BH73" s="147">
        <f>SUMPRODUCT(-('Gastos Gerais'!$B$4:$B$1076=Analítico!$B73),-(Analítico!BH$1&gt;='Gastos Gerais'!$D$4:$D$1076),-(Analítico!BH$1&lt;='Gastos Gerais'!$E$4:$E$1076),-('Gastos Gerais'!$C$4:$C$1076))</f>
        <v>0</v>
      </c>
      <c r="BI73" s="147">
        <f>SUMPRODUCT(-('Gastos Gerais'!$B$4:$B$1076=Analítico!$B73),-(Analítico!BI$1&gt;='Gastos Gerais'!$D$4:$D$1076),-(Analítico!BI$1&lt;='Gastos Gerais'!$E$4:$E$1076),-('Gastos Gerais'!$C$4:$C$1076))</f>
        <v>0</v>
      </c>
      <c r="BJ73" s="147">
        <f>SUMPRODUCT(-('Gastos Gerais'!$B$4:$B$1076=Analítico!$B73),-(Analítico!BJ$1&gt;='Gastos Gerais'!$D$4:$D$1076),-(Analítico!BJ$1&lt;='Gastos Gerais'!$E$4:$E$1076),-('Gastos Gerais'!$C$4:$C$1076))</f>
        <v>0</v>
      </c>
      <c r="BK73" s="143">
        <f t="shared" si="90"/>
        <v>15516.450000000004</v>
      </c>
      <c r="BL73" s="152">
        <f t="shared" ca="1" si="91"/>
        <v>7.3887857144563094E-4</v>
      </c>
      <c r="BV73" s="3"/>
      <c r="BW73" s="3"/>
    </row>
    <row r="74" spans="1:75" s="98" customFormat="1" ht="23.25" customHeight="1">
      <c r="A74" s="207" t="s">
        <v>284</v>
      </c>
      <c r="B74" s="210" t="s">
        <v>285</v>
      </c>
      <c r="C74" s="147">
        <f>SUMPRODUCT(-('Gastos Gerais'!$B$4:$B$1076=Analítico!$B74),-(Analítico!C$1&gt;='Gastos Gerais'!$D$4:$D$1076),-(Analítico!C$1&lt;='Gastos Gerais'!$E$4:$E$1076),-('Gastos Gerais'!$C$4:$C$1076))</f>
        <v>0</v>
      </c>
      <c r="D74" s="147">
        <f>SUMPRODUCT(-('Gastos Gerais'!$B$4:$B$1076=Analítico!$B74),-(Analítico!D$1&gt;='Gastos Gerais'!$D$4:$D$1076),-(Analítico!D$1&lt;='Gastos Gerais'!$E$4:$E$1076),-('Gastos Gerais'!$C$4:$C$1076))</f>
        <v>0</v>
      </c>
      <c r="E74" s="147">
        <f>SUMPRODUCT(-('Gastos Gerais'!$B$4:$B$1076=Analítico!$B74),-(Analítico!E$1&gt;='Gastos Gerais'!$D$4:$D$1076),-(Analítico!E$1&lt;='Gastos Gerais'!$E$4:$E$1076),-('Gastos Gerais'!$C$4:$C$1076))</f>
        <v>0</v>
      </c>
      <c r="F74" s="147">
        <f>SUMPRODUCT(-('Gastos Gerais'!$B$4:$B$1076=Analítico!$B74),-(Analítico!F$1&gt;='Gastos Gerais'!$D$4:$D$1076),-(Analítico!F$1&lt;='Gastos Gerais'!$E$4:$E$1076),-('Gastos Gerais'!$C$4:$C$1076))</f>
        <v>0</v>
      </c>
      <c r="G74" s="147">
        <f>SUMPRODUCT(-('Gastos Gerais'!$B$4:$B$1076=Analítico!$B74),-(Analítico!G$1&gt;='Gastos Gerais'!$D$4:$D$1076),-(Analítico!G$1&lt;='Gastos Gerais'!$E$4:$E$1076),-('Gastos Gerais'!$C$4:$C$1076))</f>
        <v>0</v>
      </c>
      <c r="H74" s="147">
        <f>SUMPRODUCT(-('Gastos Gerais'!$B$4:$B$1076=Analítico!$B74),-(Analítico!H$1&gt;='Gastos Gerais'!$D$4:$D$1076),-(Analítico!H$1&lt;='Gastos Gerais'!$E$4:$E$1076),-('Gastos Gerais'!$C$4:$C$1076))</f>
        <v>0</v>
      </c>
      <c r="I74" s="147">
        <f>SUMPRODUCT(-('Gastos Gerais'!$B$4:$B$1076=Analítico!$B74),-(Analítico!I$1&gt;='Gastos Gerais'!$D$4:$D$1076),-(Analítico!I$1&lt;='Gastos Gerais'!$E$4:$E$1076),-('Gastos Gerais'!$C$4:$C$1076))</f>
        <v>0</v>
      </c>
      <c r="J74" s="147">
        <f>SUMPRODUCT(-('Gastos Gerais'!$B$4:$B$1076=Analítico!$B74),-(Analítico!J$1&gt;='Gastos Gerais'!$D$4:$D$1076),-(Analítico!J$1&lt;='Gastos Gerais'!$E$4:$E$1076),-('Gastos Gerais'!$C$4:$C$1076))</f>
        <v>0</v>
      </c>
      <c r="K74" s="147">
        <f>SUMPRODUCT(-('Gastos Gerais'!$B$4:$B$1076=Analítico!$B74),-(Analítico!K$1&gt;='Gastos Gerais'!$D$4:$D$1076),-(Analítico!K$1&lt;='Gastos Gerais'!$E$4:$E$1076),-('Gastos Gerais'!$C$4:$C$1076))</f>
        <v>0</v>
      </c>
      <c r="L74" s="147">
        <f>SUMPRODUCT(-('Gastos Gerais'!$B$4:$B$1076=Analítico!$B74),-(Analítico!L$1&gt;='Gastos Gerais'!$D$4:$D$1076),-(Analítico!L$1&lt;='Gastos Gerais'!$E$4:$E$1076),-('Gastos Gerais'!$C$4:$C$1076))</f>
        <v>0</v>
      </c>
      <c r="M74" s="147">
        <f>SUMPRODUCT(-('Gastos Gerais'!$B$4:$B$1076=Analítico!$B74),-(Analítico!M$1&gt;='Gastos Gerais'!$D$4:$D$1076),-(Analítico!M$1&lt;='Gastos Gerais'!$E$4:$E$1076),-('Gastos Gerais'!$C$4:$C$1076))</f>
        <v>0</v>
      </c>
      <c r="N74" s="147">
        <f>SUMPRODUCT(-('Gastos Gerais'!$B$4:$B$1076=Analítico!$B74),-(Analítico!N$1&gt;='Gastos Gerais'!$D$4:$D$1076),-(Analítico!N$1&lt;='Gastos Gerais'!$E$4:$E$1076),-('Gastos Gerais'!$C$4:$C$1076))</f>
        <v>0</v>
      </c>
      <c r="O74" s="147">
        <f>SUMPRODUCT(-('Gastos Gerais'!$B$4:$B$1076=Analítico!$B74),-(Analítico!O$1&gt;='Gastos Gerais'!$D$4:$D$1076),-(Analítico!O$1&lt;='Gastos Gerais'!$E$4:$E$1076),-('Gastos Gerais'!$C$4:$C$1076))</f>
        <v>0</v>
      </c>
      <c r="P74" s="147">
        <f>SUMPRODUCT(-('Gastos Gerais'!$B$4:$B$1076=Analítico!$B74),-(Analítico!P$1&gt;='Gastos Gerais'!$D$4:$D$1076),-(Analítico!P$1&lt;='Gastos Gerais'!$E$4:$E$1076),-('Gastos Gerais'!$C$4:$C$1076))</f>
        <v>0</v>
      </c>
      <c r="Q74" s="147">
        <f>SUMPRODUCT(-('Gastos Gerais'!$B$4:$B$1076=Analítico!$B74),-(Analítico!Q$1&gt;='Gastos Gerais'!$D$4:$D$1076),-(Analítico!Q$1&lt;='Gastos Gerais'!$E$4:$E$1076),-('Gastos Gerais'!$C$4:$C$1076))</f>
        <v>0</v>
      </c>
      <c r="R74" s="147">
        <f>SUMPRODUCT(-('Gastos Gerais'!$B$4:$B$1076=Analítico!$B74),-(Analítico!R$1&gt;='Gastos Gerais'!$D$4:$D$1076),-(Analítico!R$1&lt;='Gastos Gerais'!$E$4:$E$1076),-('Gastos Gerais'!$C$4:$C$1076))</f>
        <v>0</v>
      </c>
      <c r="S74" s="147">
        <f>SUMPRODUCT(-('Gastos Gerais'!$B$4:$B$1076=Analítico!$B74),-(Analítico!S$1&gt;='Gastos Gerais'!$D$4:$D$1076),-(Analítico!S$1&lt;='Gastos Gerais'!$E$4:$E$1076),-('Gastos Gerais'!$C$4:$C$1076))</f>
        <v>0</v>
      </c>
      <c r="T74" s="147">
        <f>SUMPRODUCT(-('Gastos Gerais'!$B$4:$B$1076=Analítico!$B74),-(Analítico!T$1&gt;='Gastos Gerais'!$D$4:$D$1076),-(Analítico!T$1&lt;='Gastos Gerais'!$E$4:$E$1076),-('Gastos Gerais'!$C$4:$C$1076))</f>
        <v>0</v>
      </c>
      <c r="U74" s="147">
        <f>SUMPRODUCT(-('Gastos Gerais'!$B$4:$B$1076=Analítico!$B74),-(Analítico!U$1&gt;='Gastos Gerais'!$D$4:$D$1076),-(Analítico!U$1&lt;='Gastos Gerais'!$E$4:$E$1076),-('Gastos Gerais'!$C$4:$C$1076))</f>
        <v>0</v>
      </c>
      <c r="V74" s="147">
        <f>SUMPRODUCT(-('Gastos Gerais'!$B$4:$B$1076=Analítico!$B74),-(Analítico!V$1&gt;='Gastos Gerais'!$D$4:$D$1076),-(Analítico!V$1&lt;='Gastos Gerais'!$E$4:$E$1076),-('Gastos Gerais'!$C$4:$C$1076))</f>
        <v>0</v>
      </c>
      <c r="W74" s="147">
        <f>SUMPRODUCT(-('Gastos Gerais'!$B$4:$B$1076=Analítico!$B74),-(Analítico!W$1&gt;='Gastos Gerais'!$D$4:$D$1076),-(Analítico!W$1&lt;='Gastos Gerais'!$E$4:$E$1076),-('Gastos Gerais'!$C$4:$C$1076))</f>
        <v>0</v>
      </c>
      <c r="X74" s="147">
        <f>SUMPRODUCT(-('Gastos Gerais'!$B$4:$B$1076=Analítico!$B74),-(Analítico!X$1&gt;='Gastos Gerais'!$D$4:$D$1076),-(Analítico!X$1&lt;='Gastos Gerais'!$E$4:$E$1076),-('Gastos Gerais'!$C$4:$C$1076))</f>
        <v>0</v>
      </c>
      <c r="Y74" s="147">
        <f>SUMPRODUCT(-('Gastos Gerais'!$B$4:$B$1076=Analítico!$B74),-(Analítico!Y$1&gt;='Gastos Gerais'!$D$4:$D$1076),-(Analítico!Y$1&lt;='Gastos Gerais'!$E$4:$E$1076),-('Gastos Gerais'!$C$4:$C$1076))</f>
        <v>0</v>
      </c>
      <c r="Z74" s="147">
        <f>SUMPRODUCT(-('Gastos Gerais'!$B$4:$B$1076=Analítico!$B74),-(Analítico!Z$1&gt;='Gastos Gerais'!$D$4:$D$1076),-(Analítico!Z$1&lt;='Gastos Gerais'!$E$4:$E$1076),-('Gastos Gerais'!$C$4:$C$1076))</f>
        <v>0</v>
      </c>
      <c r="AA74" s="147">
        <f>SUMPRODUCT(-('Gastos Gerais'!$B$4:$B$1076=Analítico!$B74),-(Analítico!AA$1&gt;='Gastos Gerais'!$D$4:$D$1076),-(Analítico!AA$1&lt;='Gastos Gerais'!$E$4:$E$1076),-('Gastos Gerais'!$C$4:$C$1076))</f>
        <v>0</v>
      </c>
      <c r="AB74" s="147">
        <f>SUMPRODUCT(-('Gastos Gerais'!$B$4:$B$1076=Analítico!$B74),-(Analítico!AB$1&gt;='Gastos Gerais'!$D$4:$D$1076),-(Analítico!AB$1&lt;='Gastos Gerais'!$E$4:$E$1076),-('Gastos Gerais'!$C$4:$C$1076))</f>
        <v>0</v>
      </c>
      <c r="AC74" s="147">
        <f>SUMPRODUCT(-('Gastos Gerais'!$B$4:$B$1076=Analítico!$B74),-(Analítico!AC$1&gt;='Gastos Gerais'!$D$4:$D$1076),-(Analítico!AC$1&lt;='Gastos Gerais'!$E$4:$E$1076),-('Gastos Gerais'!$C$4:$C$1076))</f>
        <v>0</v>
      </c>
      <c r="AD74" s="147">
        <f>SUMPRODUCT(-('Gastos Gerais'!$B$4:$B$1076=Analítico!$B74),-(Analítico!AD$1&gt;='Gastos Gerais'!$D$4:$D$1076),-(Analítico!AD$1&lt;='Gastos Gerais'!$E$4:$E$1076),-('Gastos Gerais'!$C$4:$C$1076))</f>
        <v>0</v>
      </c>
      <c r="AE74" s="147">
        <f>SUMPRODUCT(-('Gastos Gerais'!$B$4:$B$1076=Analítico!$B74),-(Analítico!AE$1&gt;='Gastos Gerais'!$D$4:$D$1076),-(Analítico!AE$1&lt;='Gastos Gerais'!$E$4:$E$1076),-('Gastos Gerais'!$C$4:$C$1076))</f>
        <v>0</v>
      </c>
      <c r="AF74" s="147">
        <f>SUMPRODUCT(-('Gastos Gerais'!$B$4:$B$1076=Analítico!$B74),-(Analítico!AF$1&gt;='Gastos Gerais'!$D$4:$D$1076),-(Analítico!AF$1&lt;='Gastos Gerais'!$E$4:$E$1076),-('Gastos Gerais'!$C$4:$C$1076))</f>
        <v>0</v>
      </c>
      <c r="AG74" s="147">
        <f>SUMPRODUCT(-('Gastos Gerais'!$B$4:$B$1076=Analítico!$B74),-(Analítico!AG$1&gt;='Gastos Gerais'!$D$4:$D$1076),-(Analítico!AG$1&lt;='Gastos Gerais'!$E$4:$E$1076),-('Gastos Gerais'!$C$4:$C$1076))</f>
        <v>0</v>
      </c>
      <c r="AH74" s="147">
        <f>SUMPRODUCT(-('Gastos Gerais'!$B$4:$B$1076=Analítico!$B74),-(Analítico!AH$1&gt;='Gastos Gerais'!$D$4:$D$1076),-(Analítico!AH$1&lt;='Gastos Gerais'!$E$4:$E$1076),-('Gastos Gerais'!$C$4:$C$1076))</f>
        <v>0</v>
      </c>
      <c r="AI74" s="147">
        <f>SUMPRODUCT(-('Gastos Gerais'!$B$4:$B$1076=Analítico!$B74),-(Analítico!AI$1&gt;='Gastos Gerais'!$D$4:$D$1076),-(Analítico!AI$1&lt;='Gastos Gerais'!$E$4:$E$1076),-('Gastos Gerais'!$C$4:$C$1076))</f>
        <v>0</v>
      </c>
      <c r="AJ74" s="147">
        <f>SUMPRODUCT(-('Gastos Gerais'!$B$4:$B$1076=Analítico!$B74),-(Analítico!AJ$1&gt;='Gastos Gerais'!$D$4:$D$1076),-(Analítico!AJ$1&lt;='Gastos Gerais'!$E$4:$E$1076),-('Gastos Gerais'!$C$4:$C$1076))</f>
        <v>0</v>
      </c>
      <c r="AK74" s="147">
        <f>SUMPRODUCT(-('Gastos Gerais'!$B$4:$B$1076=Analítico!$B74),-(Analítico!AK$1&gt;='Gastos Gerais'!$D$4:$D$1076),-(Analítico!AK$1&lt;='Gastos Gerais'!$E$4:$E$1076),-('Gastos Gerais'!$C$4:$C$1076))</f>
        <v>0</v>
      </c>
      <c r="AL74" s="147">
        <f>SUMPRODUCT(-('Gastos Gerais'!$B$4:$B$1076=Analítico!$B74),-(Analítico!AL$1&gt;='Gastos Gerais'!$D$4:$D$1076),-(Analítico!AL$1&lt;='Gastos Gerais'!$E$4:$E$1076),-('Gastos Gerais'!$C$4:$C$1076))</f>
        <v>0</v>
      </c>
      <c r="AM74" s="147">
        <f>SUMPRODUCT(-('Gastos Gerais'!$B$4:$B$1076=Analítico!$B74),-(Analítico!AM$1&gt;='Gastos Gerais'!$D$4:$D$1076),-(Analítico!AM$1&lt;='Gastos Gerais'!$E$4:$E$1076),-('Gastos Gerais'!$C$4:$C$1076))</f>
        <v>0</v>
      </c>
      <c r="AN74" s="147">
        <f>SUMPRODUCT(-('Gastos Gerais'!$B$4:$B$1076=Analítico!$B74),-(Analítico!AN$1&gt;='Gastos Gerais'!$D$4:$D$1076),-(Analítico!AN$1&lt;='Gastos Gerais'!$E$4:$E$1076),-('Gastos Gerais'!$C$4:$C$1076))</f>
        <v>0</v>
      </c>
      <c r="AO74" s="147">
        <f>SUMPRODUCT(-('Gastos Gerais'!$B$4:$B$1076=Analítico!$B74),-(Analítico!AO$1&gt;='Gastos Gerais'!$D$4:$D$1076),-(Analítico!AO$1&lt;='Gastos Gerais'!$E$4:$E$1076),-('Gastos Gerais'!$C$4:$C$1076))</f>
        <v>0</v>
      </c>
      <c r="AP74" s="147">
        <f>SUMPRODUCT(-('Gastos Gerais'!$B$4:$B$1076=Analítico!$B74),-(Analítico!AP$1&gt;='Gastos Gerais'!$D$4:$D$1076),-(Analítico!AP$1&lt;='Gastos Gerais'!$E$4:$E$1076),-('Gastos Gerais'!$C$4:$C$1076))</f>
        <v>0</v>
      </c>
      <c r="AQ74" s="147">
        <f>SUMPRODUCT(-('Gastos Gerais'!$B$4:$B$1076=Analítico!$B74),-(Analítico!AQ$1&gt;='Gastos Gerais'!$D$4:$D$1076),-(Analítico!AQ$1&lt;='Gastos Gerais'!$E$4:$E$1076),-('Gastos Gerais'!$C$4:$C$1076))</f>
        <v>0</v>
      </c>
      <c r="AR74" s="147">
        <f>SUMPRODUCT(-('Gastos Gerais'!$B$4:$B$1076=Analítico!$B74),-(Analítico!AR$1&gt;='Gastos Gerais'!$D$4:$D$1076),-(Analítico!AR$1&lt;='Gastos Gerais'!$E$4:$E$1076),-('Gastos Gerais'!$C$4:$C$1076))</f>
        <v>0</v>
      </c>
      <c r="AS74" s="147">
        <f>SUMPRODUCT(-('Gastos Gerais'!$B$4:$B$1076=Analítico!$B74),-(Analítico!AS$1&gt;='Gastos Gerais'!$D$4:$D$1076),-(Analítico!AS$1&lt;='Gastos Gerais'!$E$4:$E$1076),-('Gastos Gerais'!$C$4:$C$1076))</f>
        <v>0</v>
      </c>
      <c r="AT74" s="147">
        <f>SUMPRODUCT(-('Gastos Gerais'!$B$4:$B$1076=Analítico!$B74),-(Analítico!AT$1&gt;='Gastos Gerais'!$D$4:$D$1076),-(Analítico!AT$1&lt;='Gastos Gerais'!$E$4:$E$1076),-('Gastos Gerais'!$C$4:$C$1076))</f>
        <v>0</v>
      </c>
      <c r="AU74" s="147">
        <f>SUMPRODUCT(-('Gastos Gerais'!$B$4:$B$1076=Analítico!$B74),-(Analítico!AU$1&gt;='Gastos Gerais'!$D$4:$D$1076),-(Analítico!AU$1&lt;='Gastos Gerais'!$E$4:$E$1076),-('Gastos Gerais'!$C$4:$C$1076))</f>
        <v>0</v>
      </c>
      <c r="AV74" s="147">
        <f>SUMPRODUCT(-('Gastos Gerais'!$B$4:$B$1076=Analítico!$B74),-(Analítico!AV$1&gt;='Gastos Gerais'!$D$4:$D$1076),-(Analítico!AV$1&lt;='Gastos Gerais'!$E$4:$E$1076),-('Gastos Gerais'!$C$4:$C$1076))</f>
        <v>0</v>
      </c>
      <c r="AW74" s="147">
        <f>SUMPRODUCT(-('Gastos Gerais'!$B$4:$B$1076=Analítico!$B74),-(Analítico!AW$1&gt;='Gastos Gerais'!$D$4:$D$1076),-(Analítico!AW$1&lt;='Gastos Gerais'!$E$4:$E$1076),-('Gastos Gerais'!$C$4:$C$1076))</f>
        <v>0</v>
      </c>
      <c r="AX74" s="147">
        <f>SUMPRODUCT(-('Gastos Gerais'!$B$4:$B$1076=Analítico!$B74),-(Analítico!AX$1&gt;='Gastos Gerais'!$D$4:$D$1076),-(Analítico!AX$1&lt;='Gastos Gerais'!$E$4:$E$1076),-('Gastos Gerais'!$C$4:$C$1076))</f>
        <v>0</v>
      </c>
      <c r="AY74" s="147">
        <f>SUMPRODUCT(-('Gastos Gerais'!$B$4:$B$1076=Analítico!$B74),-(Analítico!AY$1&gt;='Gastos Gerais'!$D$4:$D$1076),-(Analítico!AY$1&lt;='Gastos Gerais'!$E$4:$E$1076),-('Gastos Gerais'!$C$4:$C$1076))</f>
        <v>0</v>
      </c>
      <c r="AZ74" s="147">
        <f>SUMPRODUCT(-('Gastos Gerais'!$B$4:$B$1076=Analítico!$B74),-(Analítico!AZ$1&gt;='Gastos Gerais'!$D$4:$D$1076),-(Analítico!AZ$1&lt;='Gastos Gerais'!$E$4:$E$1076),-('Gastos Gerais'!$C$4:$C$1076))</f>
        <v>0</v>
      </c>
      <c r="BA74" s="147">
        <f>SUMPRODUCT(-('Gastos Gerais'!$B$4:$B$1076=Analítico!$B74),-(Analítico!BA$1&gt;='Gastos Gerais'!$D$4:$D$1076),-(Analítico!BA$1&lt;='Gastos Gerais'!$E$4:$E$1076),-('Gastos Gerais'!$C$4:$C$1076))</f>
        <v>0</v>
      </c>
      <c r="BB74" s="147">
        <f>SUMPRODUCT(-('Gastos Gerais'!$B$4:$B$1076=Analítico!$B74),-(Analítico!BB$1&gt;='Gastos Gerais'!$D$4:$D$1076),-(Analítico!BB$1&lt;='Gastos Gerais'!$E$4:$E$1076),-('Gastos Gerais'!$C$4:$C$1076))</f>
        <v>0</v>
      </c>
      <c r="BC74" s="147">
        <f>SUMPRODUCT(-('Gastos Gerais'!$B$4:$B$1076=Analítico!$B74),-(Analítico!BC$1&gt;='Gastos Gerais'!$D$4:$D$1076),-(Analítico!BC$1&lt;='Gastos Gerais'!$E$4:$E$1076),-('Gastos Gerais'!$C$4:$C$1076))</f>
        <v>0</v>
      </c>
      <c r="BD74" s="147">
        <f>SUMPRODUCT(-('Gastos Gerais'!$B$4:$B$1076=Analítico!$B74),-(Analítico!BD$1&gt;='Gastos Gerais'!$D$4:$D$1076),-(Analítico!BD$1&lt;='Gastos Gerais'!$E$4:$E$1076),-('Gastos Gerais'!$C$4:$C$1076))</f>
        <v>0</v>
      </c>
      <c r="BE74" s="147">
        <f>SUMPRODUCT(-('Gastos Gerais'!$B$4:$B$1076=Analítico!$B74),-(Analítico!BE$1&gt;='Gastos Gerais'!$D$4:$D$1076),-(Analítico!BE$1&lt;='Gastos Gerais'!$E$4:$E$1076),-('Gastos Gerais'!$C$4:$C$1076))</f>
        <v>0</v>
      </c>
      <c r="BF74" s="147">
        <f>SUMPRODUCT(-('Gastos Gerais'!$B$4:$B$1076=Analítico!$B74),-(Analítico!BF$1&gt;='Gastos Gerais'!$D$4:$D$1076),-(Analítico!BF$1&lt;='Gastos Gerais'!$E$4:$E$1076),-('Gastos Gerais'!$C$4:$C$1076))</f>
        <v>0</v>
      </c>
      <c r="BG74" s="147">
        <f>SUMPRODUCT(-('Gastos Gerais'!$B$4:$B$1076=Analítico!$B74),-(Analítico!BG$1&gt;='Gastos Gerais'!$D$4:$D$1076),-(Analítico!BG$1&lt;='Gastos Gerais'!$E$4:$E$1076),-('Gastos Gerais'!$C$4:$C$1076))</f>
        <v>0</v>
      </c>
      <c r="BH74" s="147">
        <f>SUMPRODUCT(-('Gastos Gerais'!$B$4:$B$1076=Analítico!$B74),-(Analítico!BH$1&gt;='Gastos Gerais'!$D$4:$D$1076),-(Analítico!BH$1&lt;='Gastos Gerais'!$E$4:$E$1076),-('Gastos Gerais'!$C$4:$C$1076))</f>
        <v>0</v>
      </c>
      <c r="BI74" s="147">
        <f>SUMPRODUCT(-('Gastos Gerais'!$B$4:$B$1076=Analítico!$B74),-(Analítico!BI$1&gt;='Gastos Gerais'!$D$4:$D$1076),-(Analítico!BI$1&lt;='Gastos Gerais'!$E$4:$E$1076),-('Gastos Gerais'!$C$4:$C$1076))</f>
        <v>0</v>
      </c>
      <c r="BJ74" s="147">
        <f>SUMPRODUCT(-('Gastos Gerais'!$B$4:$B$1076=Analítico!$B74),-(Analítico!BJ$1&gt;='Gastos Gerais'!$D$4:$D$1076),-(Analítico!BJ$1&lt;='Gastos Gerais'!$E$4:$E$1076),-('Gastos Gerais'!$C$4:$C$1076))</f>
        <v>0</v>
      </c>
      <c r="BK74" s="143">
        <f t="shared" si="90"/>
        <v>0</v>
      </c>
      <c r="BL74" s="152">
        <f t="shared" ca="1" si="91"/>
        <v>0</v>
      </c>
      <c r="BV74" s="3"/>
      <c r="BW74" s="3"/>
    </row>
    <row r="75" spans="1:75" s="98" customFormat="1" ht="22.5">
      <c r="A75" s="207" t="s">
        <v>286</v>
      </c>
      <c r="B75" s="210" t="s">
        <v>287</v>
      </c>
      <c r="C75" s="147">
        <f>SUMPRODUCT(-('Gastos Gerais'!$B$4:$B$1076=Analítico!$B75),-(Analítico!C$1&gt;='Gastos Gerais'!$D$4:$D$1076),-(Analítico!C$1&lt;='Gastos Gerais'!$E$4:$E$1076),-('Gastos Gerais'!$C$4:$C$1076))</f>
        <v>0</v>
      </c>
      <c r="D75" s="147">
        <f>SUMPRODUCT(-('Gastos Gerais'!$B$4:$B$1076=Analítico!$B75),-(Analítico!D$1&gt;='Gastos Gerais'!$D$4:$D$1076),-(Analítico!D$1&lt;='Gastos Gerais'!$E$4:$E$1076),-('Gastos Gerais'!$C$4:$C$1076))</f>
        <v>0</v>
      </c>
      <c r="E75" s="147">
        <f>SUMPRODUCT(-('Gastos Gerais'!$B$4:$B$1076=Analítico!$B75),-(Analítico!E$1&gt;='Gastos Gerais'!$D$4:$D$1076),-(Analítico!E$1&lt;='Gastos Gerais'!$E$4:$E$1076),-('Gastos Gerais'!$C$4:$C$1076))</f>
        <v>0</v>
      </c>
      <c r="F75" s="147">
        <f>SUMPRODUCT(-('Gastos Gerais'!$B$4:$B$1076=Analítico!$B75),-(Analítico!F$1&gt;='Gastos Gerais'!$D$4:$D$1076),-(Analítico!F$1&lt;='Gastos Gerais'!$E$4:$E$1076),-('Gastos Gerais'!$C$4:$C$1076))</f>
        <v>0</v>
      </c>
      <c r="G75" s="147">
        <f>SUMPRODUCT(-('Gastos Gerais'!$B$4:$B$1076=Analítico!$B75),-(Analítico!G$1&gt;='Gastos Gerais'!$D$4:$D$1076),-(Analítico!G$1&lt;='Gastos Gerais'!$E$4:$E$1076),-('Gastos Gerais'!$C$4:$C$1076))</f>
        <v>0</v>
      </c>
      <c r="H75" s="147">
        <f>SUMPRODUCT(-('Gastos Gerais'!$B$4:$B$1076=Analítico!$B75),-(Analítico!H$1&gt;='Gastos Gerais'!$D$4:$D$1076),-(Analítico!H$1&lt;='Gastos Gerais'!$E$4:$E$1076),-('Gastos Gerais'!$C$4:$C$1076))</f>
        <v>0</v>
      </c>
      <c r="I75" s="147">
        <f>SUMPRODUCT(-('Gastos Gerais'!$B$4:$B$1076=Analítico!$B75),-(Analítico!I$1&gt;='Gastos Gerais'!$D$4:$D$1076),-(Analítico!I$1&lt;='Gastos Gerais'!$E$4:$E$1076),-('Gastos Gerais'!$C$4:$C$1076))</f>
        <v>0</v>
      </c>
      <c r="J75" s="147">
        <f>SUMPRODUCT(-('Gastos Gerais'!$B$4:$B$1076=Analítico!$B75),-(Analítico!J$1&gt;='Gastos Gerais'!$D$4:$D$1076),-(Analítico!J$1&lt;='Gastos Gerais'!$E$4:$E$1076),-('Gastos Gerais'!$C$4:$C$1076))</f>
        <v>0</v>
      </c>
      <c r="K75" s="147">
        <f>SUMPRODUCT(-('Gastos Gerais'!$B$4:$B$1076=Analítico!$B75),-(Analítico!K$1&gt;='Gastos Gerais'!$D$4:$D$1076),-(Analítico!K$1&lt;='Gastos Gerais'!$E$4:$E$1076),-('Gastos Gerais'!$C$4:$C$1076))</f>
        <v>0</v>
      </c>
      <c r="L75" s="147">
        <f>SUMPRODUCT(-('Gastos Gerais'!$B$4:$B$1076=Analítico!$B75),-(Analítico!L$1&gt;='Gastos Gerais'!$D$4:$D$1076),-(Analítico!L$1&lt;='Gastos Gerais'!$E$4:$E$1076),-('Gastos Gerais'!$C$4:$C$1076))</f>
        <v>0</v>
      </c>
      <c r="M75" s="147">
        <f>SUMPRODUCT(-('Gastos Gerais'!$B$4:$B$1076=Analítico!$B75),-(Analítico!M$1&gt;='Gastos Gerais'!$D$4:$D$1076),-(Analítico!M$1&lt;='Gastos Gerais'!$E$4:$E$1076),-('Gastos Gerais'!$C$4:$C$1076))</f>
        <v>0</v>
      </c>
      <c r="N75" s="147">
        <f>SUMPRODUCT(-('Gastos Gerais'!$B$4:$B$1076=Analítico!$B75),-(Analítico!N$1&gt;='Gastos Gerais'!$D$4:$D$1076),-(Analítico!N$1&lt;='Gastos Gerais'!$E$4:$E$1076),-('Gastos Gerais'!$C$4:$C$1076))</f>
        <v>0</v>
      </c>
      <c r="O75" s="147">
        <f>SUMPRODUCT(-('Gastos Gerais'!$B$4:$B$1076=Analítico!$B75),-(Analítico!O$1&gt;='Gastos Gerais'!$D$4:$D$1076),-(Analítico!O$1&lt;='Gastos Gerais'!$E$4:$E$1076),-('Gastos Gerais'!$C$4:$C$1076))</f>
        <v>0</v>
      </c>
      <c r="P75" s="147">
        <f>SUMPRODUCT(-('Gastos Gerais'!$B$4:$B$1076=Analítico!$B75),-(Analítico!P$1&gt;='Gastos Gerais'!$D$4:$D$1076),-(Analítico!P$1&lt;='Gastos Gerais'!$E$4:$E$1076),-('Gastos Gerais'!$C$4:$C$1076))</f>
        <v>0</v>
      </c>
      <c r="Q75" s="147">
        <f>SUMPRODUCT(-('Gastos Gerais'!$B$4:$B$1076=Analítico!$B75),-(Analítico!Q$1&gt;='Gastos Gerais'!$D$4:$D$1076),-(Analítico!Q$1&lt;='Gastos Gerais'!$E$4:$E$1076),-('Gastos Gerais'!$C$4:$C$1076))</f>
        <v>0</v>
      </c>
      <c r="R75" s="147">
        <f>SUMPRODUCT(-('Gastos Gerais'!$B$4:$B$1076=Analítico!$B75),-(Analítico!R$1&gt;='Gastos Gerais'!$D$4:$D$1076),-(Analítico!R$1&lt;='Gastos Gerais'!$E$4:$E$1076),-('Gastos Gerais'!$C$4:$C$1076))</f>
        <v>0</v>
      </c>
      <c r="S75" s="147">
        <f>SUMPRODUCT(-('Gastos Gerais'!$B$4:$B$1076=Analítico!$B75),-(Analítico!S$1&gt;='Gastos Gerais'!$D$4:$D$1076),-(Analítico!S$1&lt;='Gastos Gerais'!$E$4:$E$1076),-('Gastos Gerais'!$C$4:$C$1076))</f>
        <v>0</v>
      </c>
      <c r="T75" s="147">
        <f>SUMPRODUCT(-('Gastos Gerais'!$B$4:$B$1076=Analítico!$B75),-(Analítico!T$1&gt;='Gastos Gerais'!$D$4:$D$1076),-(Analítico!T$1&lt;='Gastos Gerais'!$E$4:$E$1076),-('Gastos Gerais'!$C$4:$C$1076))</f>
        <v>0</v>
      </c>
      <c r="U75" s="147">
        <f>SUMPRODUCT(-('Gastos Gerais'!$B$4:$B$1076=Analítico!$B75),-(Analítico!U$1&gt;='Gastos Gerais'!$D$4:$D$1076),-(Analítico!U$1&lt;='Gastos Gerais'!$E$4:$E$1076),-('Gastos Gerais'!$C$4:$C$1076))</f>
        <v>0</v>
      </c>
      <c r="V75" s="147">
        <f>SUMPRODUCT(-('Gastos Gerais'!$B$4:$B$1076=Analítico!$B75),-(Analítico!V$1&gt;='Gastos Gerais'!$D$4:$D$1076),-(Analítico!V$1&lt;='Gastos Gerais'!$E$4:$E$1076),-('Gastos Gerais'!$C$4:$C$1076))</f>
        <v>0</v>
      </c>
      <c r="W75" s="147">
        <f>SUMPRODUCT(-('Gastos Gerais'!$B$4:$B$1076=Analítico!$B75),-(Analítico!W$1&gt;='Gastos Gerais'!$D$4:$D$1076),-(Analítico!W$1&lt;='Gastos Gerais'!$E$4:$E$1076),-('Gastos Gerais'!$C$4:$C$1076))</f>
        <v>0</v>
      </c>
      <c r="X75" s="147">
        <f>SUMPRODUCT(-('Gastos Gerais'!$B$4:$B$1076=Analítico!$B75),-(Analítico!X$1&gt;='Gastos Gerais'!$D$4:$D$1076),-(Analítico!X$1&lt;='Gastos Gerais'!$E$4:$E$1076),-('Gastos Gerais'!$C$4:$C$1076))</f>
        <v>0</v>
      </c>
      <c r="Y75" s="147">
        <f>SUMPRODUCT(-('Gastos Gerais'!$B$4:$B$1076=Analítico!$B75),-(Analítico!Y$1&gt;='Gastos Gerais'!$D$4:$D$1076),-(Analítico!Y$1&lt;='Gastos Gerais'!$E$4:$E$1076),-('Gastos Gerais'!$C$4:$C$1076))</f>
        <v>0</v>
      </c>
      <c r="Z75" s="147">
        <f>SUMPRODUCT(-('Gastos Gerais'!$B$4:$B$1076=Analítico!$B75),-(Analítico!Z$1&gt;='Gastos Gerais'!$D$4:$D$1076),-(Analítico!Z$1&lt;='Gastos Gerais'!$E$4:$E$1076),-('Gastos Gerais'!$C$4:$C$1076))</f>
        <v>0</v>
      </c>
      <c r="AA75" s="147">
        <f>SUMPRODUCT(-('Gastos Gerais'!$B$4:$B$1076=Analítico!$B75),-(Analítico!AA$1&gt;='Gastos Gerais'!$D$4:$D$1076),-(Analítico!AA$1&lt;='Gastos Gerais'!$E$4:$E$1076),-('Gastos Gerais'!$C$4:$C$1076))</f>
        <v>0</v>
      </c>
      <c r="AB75" s="147">
        <f>SUMPRODUCT(-('Gastos Gerais'!$B$4:$B$1076=Analítico!$B75),-(Analítico!AB$1&gt;='Gastos Gerais'!$D$4:$D$1076),-(Analítico!AB$1&lt;='Gastos Gerais'!$E$4:$E$1076),-('Gastos Gerais'!$C$4:$C$1076))</f>
        <v>0</v>
      </c>
      <c r="AC75" s="147">
        <f>SUMPRODUCT(-('Gastos Gerais'!$B$4:$B$1076=Analítico!$B75),-(Analítico!AC$1&gt;='Gastos Gerais'!$D$4:$D$1076),-(Analítico!AC$1&lt;='Gastos Gerais'!$E$4:$E$1076),-('Gastos Gerais'!$C$4:$C$1076))</f>
        <v>0</v>
      </c>
      <c r="AD75" s="147">
        <f>SUMPRODUCT(-('Gastos Gerais'!$B$4:$B$1076=Analítico!$B75),-(Analítico!AD$1&gt;='Gastos Gerais'!$D$4:$D$1076),-(Analítico!AD$1&lt;='Gastos Gerais'!$E$4:$E$1076),-('Gastos Gerais'!$C$4:$C$1076))</f>
        <v>0</v>
      </c>
      <c r="AE75" s="147">
        <f>SUMPRODUCT(-('Gastos Gerais'!$B$4:$B$1076=Analítico!$B75),-(Analítico!AE$1&gt;='Gastos Gerais'!$D$4:$D$1076),-(Analítico!AE$1&lt;='Gastos Gerais'!$E$4:$E$1076),-('Gastos Gerais'!$C$4:$C$1076))</f>
        <v>0</v>
      </c>
      <c r="AF75" s="147">
        <f>SUMPRODUCT(-('Gastos Gerais'!$B$4:$B$1076=Analítico!$B75),-(Analítico!AF$1&gt;='Gastos Gerais'!$D$4:$D$1076),-(Analítico!AF$1&lt;='Gastos Gerais'!$E$4:$E$1076),-('Gastos Gerais'!$C$4:$C$1076))</f>
        <v>0</v>
      </c>
      <c r="AG75" s="147">
        <f>SUMPRODUCT(-('Gastos Gerais'!$B$4:$B$1076=Analítico!$B75),-(Analítico!AG$1&gt;='Gastos Gerais'!$D$4:$D$1076),-(Analítico!AG$1&lt;='Gastos Gerais'!$E$4:$E$1076),-('Gastos Gerais'!$C$4:$C$1076))</f>
        <v>0</v>
      </c>
      <c r="AH75" s="147">
        <f>SUMPRODUCT(-('Gastos Gerais'!$B$4:$B$1076=Analítico!$B75),-(Analítico!AH$1&gt;='Gastos Gerais'!$D$4:$D$1076),-(Analítico!AH$1&lt;='Gastos Gerais'!$E$4:$E$1076),-('Gastos Gerais'!$C$4:$C$1076))</f>
        <v>0</v>
      </c>
      <c r="AI75" s="147">
        <f>SUMPRODUCT(-('Gastos Gerais'!$B$4:$B$1076=Analítico!$B75),-(Analítico!AI$1&gt;='Gastos Gerais'!$D$4:$D$1076),-(Analítico!AI$1&lt;='Gastos Gerais'!$E$4:$E$1076),-('Gastos Gerais'!$C$4:$C$1076))</f>
        <v>0</v>
      </c>
      <c r="AJ75" s="147">
        <f>SUMPRODUCT(-('Gastos Gerais'!$B$4:$B$1076=Analítico!$B75),-(Analítico!AJ$1&gt;='Gastos Gerais'!$D$4:$D$1076),-(Analítico!AJ$1&lt;='Gastos Gerais'!$E$4:$E$1076),-('Gastos Gerais'!$C$4:$C$1076))</f>
        <v>0</v>
      </c>
      <c r="AK75" s="147">
        <f>SUMPRODUCT(-('Gastos Gerais'!$B$4:$B$1076=Analítico!$B75),-(Analítico!AK$1&gt;='Gastos Gerais'!$D$4:$D$1076),-(Analítico!AK$1&lt;='Gastos Gerais'!$E$4:$E$1076),-('Gastos Gerais'!$C$4:$C$1076))</f>
        <v>0</v>
      </c>
      <c r="AL75" s="147">
        <f>SUMPRODUCT(-('Gastos Gerais'!$B$4:$B$1076=Analítico!$B75),-(Analítico!AL$1&gt;='Gastos Gerais'!$D$4:$D$1076),-(Analítico!AL$1&lt;='Gastos Gerais'!$E$4:$E$1076),-('Gastos Gerais'!$C$4:$C$1076))</f>
        <v>0</v>
      </c>
      <c r="AM75" s="147">
        <f>SUMPRODUCT(-('Gastos Gerais'!$B$4:$B$1076=Analítico!$B75),-(Analítico!AM$1&gt;='Gastos Gerais'!$D$4:$D$1076),-(Analítico!AM$1&lt;='Gastos Gerais'!$E$4:$E$1076),-('Gastos Gerais'!$C$4:$C$1076))</f>
        <v>0</v>
      </c>
      <c r="AN75" s="147">
        <f>SUMPRODUCT(-('Gastos Gerais'!$B$4:$B$1076=Analítico!$B75),-(Analítico!AN$1&gt;='Gastos Gerais'!$D$4:$D$1076),-(Analítico!AN$1&lt;='Gastos Gerais'!$E$4:$E$1076),-('Gastos Gerais'!$C$4:$C$1076))</f>
        <v>0</v>
      </c>
      <c r="AO75" s="147">
        <f>SUMPRODUCT(-('Gastos Gerais'!$B$4:$B$1076=Analítico!$B75),-(Analítico!AO$1&gt;='Gastos Gerais'!$D$4:$D$1076),-(Analítico!AO$1&lt;='Gastos Gerais'!$E$4:$E$1076),-('Gastos Gerais'!$C$4:$C$1076))</f>
        <v>0</v>
      </c>
      <c r="AP75" s="147">
        <f>SUMPRODUCT(-('Gastos Gerais'!$B$4:$B$1076=Analítico!$B75),-(Analítico!AP$1&gt;='Gastos Gerais'!$D$4:$D$1076),-(Analítico!AP$1&lt;='Gastos Gerais'!$E$4:$E$1076),-('Gastos Gerais'!$C$4:$C$1076))</f>
        <v>0</v>
      </c>
      <c r="AQ75" s="147">
        <f>SUMPRODUCT(-('Gastos Gerais'!$B$4:$B$1076=Analítico!$B75),-(Analítico!AQ$1&gt;='Gastos Gerais'!$D$4:$D$1076),-(Analítico!AQ$1&lt;='Gastos Gerais'!$E$4:$E$1076),-('Gastos Gerais'!$C$4:$C$1076))</f>
        <v>0</v>
      </c>
      <c r="AR75" s="147">
        <f>SUMPRODUCT(-('Gastos Gerais'!$B$4:$B$1076=Analítico!$B75),-(Analítico!AR$1&gt;='Gastos Gerais'!$D$4:$D$1076),-(Analítico!AR$1&lt;='Gastos Gerais'!$E$4:$E$1076),-('Gastos Gerais'!$C$4:$C$1076))</f>
        <v>0</v>
      </c>
      <c r="AS75" s="147">
        <f>SUMPRODUCT(-('Gastos Gerais'!$B$4:$B$1076=Analítico!$B75),-(Analítico!AS$1&gt;='Gastos Gerais'!$D$4:$D$1076),-(Analítico!AS$1&lt;='Gastos Gerais'!$E$4:$E$1076),-('Gastos Gerais'!$C$4:$C$1076))</f>
        <v>0</v>
      </c>
      <c r="AT75" s="147">
        <f>SUMPRODUCT(-('Gastos Gerais'!$B$4:$B$1076=Analítico!$B75),-(Analítico!AT$1&gt;='Gastos Gerais'!$D$4:$D$1076),-(Analítico!AT$1&lt;='Gastos Gerais'!$E$4:$E$1076),-('Gastos Gerais'!$C$4:$C$1076))</f>
        <v>0</v>
      </c>
      <c r="AU75" s="147">
        <f>SUMPRODUCT(-('Gastos Gerais'!$B$4:$B$1076=Analítico!$B75),-(Analítico!AU$1&gt;='Gastos Gerais'!$D$4:$D$1076),-(Analítico!AU$1&lt;='Gastos Gerais'!$E$4:$E$1076),-('Gastos Gerais'!$C$4:$C$1076))</f>
        <v>0</v>
      </c>
      <c r="AV75" s="147">
        <f>SUMPRODUCT(-('Gastos Gerais'!$B$4:$B$1076=Analítico!$B75),-(Analítico!AV$1&gt;='Gastos Gerais'!$D$4:$D$1076),-(Analítico!AV$1&lt;='Gastos Gerais'!$E$4:$E$1076),-('Gastos Gerais'!$C$4:$C$1076))</f>
        <v>0</v>
      </c>
      <c r="AW75" s="147">
        <f>SUMPRODUCT(-('Gastos Gerais'!$B$4:$B$1076=Analítico!$B75),-(Analítico!AW$1&gt;='Gastos Gerais'!$D$4:$D$1076),-(Analítico!AW$1&lt;='Gastos Gerais'!$E$4:$E$1076),-('Gastos Gerais'!$C$4:$C$1076))</f>
        <v>0</v>
      </c>
      <c r="AX75" s="147">
        <f>SUMPRODUCT(-('Gastos Gerais'!$B$4:$B$1076=Analítico!$B75),-(Analítico!AX$1&gt;='Gastos Gerais'!$D$4:$D$1076),-(Analítico!AX$1&lt;='Gastos Gerais'!$E$4:$E$1076),-('Gastos Gerais'!$C$4:$C$1076))</f>
        <v>0</v>
      </c>
      <c r="AY75" s="147">
        <f>SUMPRODUCT(-('Gastos Gerais'!$B$4:$B$1076=Analítico!$B75),-(Analítico!AY$1&gt;='Gastos Gerais'!$D$4:$D$1076),-(Analítico!AY$1&lt;='Gastos Gerais'!$E$4:$E$1076),-('Gastos Gerais'!$C$4:$C$1076))</f>
        <v>0</v>
      </c>
      <c r="AZ75" s="147">
        <f>SUMPRODUCT(-('Gastos Gerais'!$B$4:$B$1076=Analítico!$B75),-(Analítico!AZ$1&gt;='Gastos Gerais'!$D$4:$D$1076),-(Analítico!AZ$1&lt;='Gastos Gerais'!$E$4:$E$1076),-('Gastos Gerais'!$C$4:$C$1076))</f>
        <v>0</v>
      </c>
      <c r="BA75" s="147">
        <f>SUMPRODUCT(-('Gastos Gerais'!$B$4:$B$1076=Analítico!$B75),-(Analítico!BA$1&gt;='Gastos Gerais'!$D$4:$D$1076),-(Analítico!BA$1&lt;='Gastos Gerais'!$E$4:$E$1076),-('Gastos Gerais'!$C$4:$C$1076))</f>
        <v>0</v>
      </c>
      <c r="BB75" s="147">
        <f>SUMPRODUCT(-('Gastos Gerais'!$B$4:$B$1076=Analítico!$B75),-(Analítico!BB$1&gt;='Gastos Gerais'!$D$4:$D$1076),-(Analítico!BB$1&lt;='Gastos Gerais'!$E$4:$E$1076),-('Gastos Gerais'!$C$4:$C$1076))</f>
        <v>0</v>
      </c>
      <c r="BC75" s="147">
        <f>SUMPRODUCT(-('Gastos Gerais'!$B$4:$B$1076=Analítico!$B75),-(Analítico!BC$1&gt;='Gastos Gerais'!$D$4:$D$1076),-(Analítico!BC$1&lt;='Gastos Gerais'!$E$4:$E$1076),-('Gastos Gerais'!$C$4:$C$1076))</f>
        <v>0</v>
      </c>
      <c r="BD75" s="147">
        <f>SUMPRODUCT(-('Gastos Gerais'!$B$4:$B$1076=Analítico!$B75),-(Analítico!BD$1&gt;='Gastos Gerais'!$D$4:$D$1076),-(Analítico!BD$1&lt;='Gastos Gerais'!$E$4:$E$1076),-('Gastos Gerais'!$C$4:$C$1076))</f>
        <v>0</v>
      </c>
      <c r="BE75" s="147">
        <f>SUMPRODUCT(-('Gastos Gerais'!$B$4:$B$1076=Analítico!$B75),-(Analítico!BE$1&gt;='Gastos Gerais'!$D$4:$D$1076),-(Analítico!BE$1&lt;='Gastos Gerais'!$E$4:$E$1076),-('Gastos Gerais'!$C$4:$C$1076))</f>
        <v>0</v>
      </c>
      <c r="BF75" s="147">
        <f>SUMPRODUCT(-('Gastos Gerais'!$B$4:$B$1076=Analítico!$B75),-(Analítico!BF$1&gt;='Gastos Gerais'!$D$4:$D$1076),-(Analítico!BF$1&lt;='Gastos Gerais'!$E$4:$E$1076),-('Gastos Gerais'!$C$4:$C$1076))</f>
        <v>0</v>
      </c>
      <c r="BG75" s="147">
        <f>SUMPRODUCT(-('Gastos Gerais'!$B$4:$B$1076=Analítico!$B75),-(Analítico!BG$1&gt;='Gastos Gerais'!$D$4:$D$1076),-(Analítico!BG$1&lt;='Gastos Gerais'!$E$4:$E$1076),-('Gastos Gerais'!$C$4:$C$1076))</f>
        <v>0</v>
      </c>
      <c r="BH75" s="147">
        <f>SUMPRODUCT(-('Gastos Gerais'!$B$4:$B$1076=Analítico!$B75),-(Analítico!BH$1&gt;='Gastos Gerais'!$D$4:$D$1076),-(Analítico!BH$1&lt;='Gastos Gerais'!$E$4:$E$1076),-('Gastos Gerais'!$C$4:$C$1076))</f>
        <v>0</v>
      </c>
      <c r="BI75" s="147">
        <f>SUMPRODUCT(-('Gastos Gerais'!$B$4:$B$1076=Analítico!$B75),-(Analítico!BI$1&gt;='Gastos Gerais'!$D$4:$D$1076),-(Analítico!BI$1&lt;='Gastos Gerais'!$E$4:$E$1076),-('Gastos Gerais'!$C$4:$C$1076))</f>
        <v>0</v>
      </c>
      <c r="BJ75" s="147">
        <f>SUMPRODUCT(-('Gastos Gerais'!$B$4:$B$1076=Analítico!$B75),-(Analítico!BJ$1&gt;='Gastos Gerais'!$D$4:$D$1076),-(Analítico!BJ$1&lt;='Gastos Gerais'!$E$4:$E$1076),-('Gastos Gerais'!$C$4:$C$1076))</f>
        <v>0</v>
      </c>
      <c r="BK75" s="143">
        <f t="shared" si="90"/>
        <v>0</v>
      </c>
      <c r="BL75" s="152">
        <f t="shared" ca="1" si="91"/>
        <v>0</v>
      </c>
      <c r="BV75" s="3"/>
      <c r="BW75" s="3"/>
    </row>
    <row r="76" spans="1:75" s="98" customFormat="1" ht="23.25" customHeight="1">
      <c r="A76" s="207" t="s">
        <v>288</v>
      </c>
      <c r="B76" s="210" t="s">
        <v>289</v>
      </c>
      <c r="C76" s="147">
        <f>SUMPRODUCT(-('Gastos Gerais'!$B$4:$B$1076=Analítico!$B76),-(Analítico!C$1&gt;='Gastos Gerais'!$D$4:$D$1076),-(Analítico!C$1&lt;='Gastos Gerais'!$E$4:$E$1076),-('Gastos Gerais'!$C$4:$C$1076))</f>
        <v>0</v>
      </c>
      <c r="D76" s="147">
        <f>SUMPRODUCT(-('Gastos Gerais'!$B$4:$B$1076=Analítico!$B76),-(Analítico!D$1&gt;='Gastos Gerais'!$D$4:$D$1076),-(Analítico!D$1&lt;='Gastos Gerais'!$E$4:$E$1076),-('Gastos Gerais'!$C$4:$C$1076))</f>
        <v>0</v>
      </c>
      <c r="E76" s="147">
        <f>SUMPRODUCT(-('Gastos Gerais'!$B$4:$B$1076=Analítico!$B76),-(Analítico!E$1&gt;='Gastos Gerais'!$D$4:$D$1076),-(Analítico!E$1&lt;='Gastos Gerais'!$E$4:$E$1076),-('Gastos Gerais'!$C$4:$C$1076))</f>
        <v>0</v>
      </c>
      <c r="F76" s="147">
        <f>SUMPRODUCT(-('Gastos Gerais'!$B$4:$B$1076=Analítico!$B76),-(Analítico!F$1&gt;='Gastos Gerais'!$D$4:$D$1076),-(Analítico!F$1&lt;='Gastos Gerais'!$E$4:$E$1076),-('Gastos Gerais'!$C$4:$C$1076))</f>
        <v>0</v>
      </c>
      <c r="G76" s="147">
        <f>SUMPRODUCT(-('Gastos Gerais'!$B$4:$B$1076=Analítico!$B76),-(Analítico!G$1&gt;='Gastos Gerais'!$D$4:$D$1076),-(Analítico!G$1&lt;='Gastos Gerais'!$E$4:$E$1076),-('Gastos Gerais'!$C$4:$C$1076))</f>
        <v>0</v>
      </c>
      <c r="H76" s="147">
        <f>SUMPRODUCT(-('Gastos Gerais'!$B$4:$B$1076=Analítico!$B76),-(Analítico!H$1&gt;='Gastos Gerais'!$D$4:$D$1076),-(Analítico!H$1&lt;='Gastos Gerais'!$E$4:$E$1076),-('Gastos Gerais'!$C$4:$C$1076))</f>
        <v>0</v>
      </c>
      <c r="I76" s="147">
        <f>SUMPRODUCT(-('Gastos Gerais'!$B$4:$B$1076=Analítico!$B76),-(Analítico!I$1&gt;='Gastos Gerais'!$D$4:$D$1076),-(Analítico!I$1&lt;='Gastos Gerais'!$E$4:$E$1076),-('Gastos Gerais'!$C$4:$C$1076))</f>
        <v>0</v>
      </c>
      <c r="J76" s="147">
        <f>SUMPRODUCT(-('Gastos Gerais'!$B$4:$B$1076=Analítico!$B76),-(Analítico!J$1&gt;='Gastos Gerais'!$D$4:$D$1076),-(Analítico!J$1&lt;='Gastos Gerais'!$E$4:$E$1076),-('Gastos Gerais'!$C$4:$C$1076))</f>
        <v>0</v>
      </c>
      <c r="K76" s="147">
        <f>SUMPRODUCT(-('Gastos Gerais'!$B$4:$B$1076=Analítico!$B76),-(Analítico!K$1&gt;='Gastos Gerais'!$D$4:$D$1076),-(Analítico!K$1&lt;='Gastos Gerais'!$E$4:$E$1076),-('Gastos Gerais'!$C$4:$C$1076))</f>
        <v>0</v>
      </c>
      <c r="L76" s="147">
        <f>SUMPRODUCT(-('Gastos Gerais'!$B$4:$B$1076=Analítico!$B76),-(Analítico!L$1&gt;='Gastos Gerais'!$D$4:$D$1076),-(Analítico!L$1&lt;='Gastos Gerais'!$E$4:$E$1076),-('Gastos Gerais'!$C$4:$C$1076))</f>
        <v>0</v>
      </c>
      <c r="M76" s="147">
        <f>SUMPRODUCT(-('Gastos Gerais'!$B$4:$B$1076=Analítico!$B76),-(Analítico!M$1&gt;='Gastos Gerais'!$D$4:$D$1076),-(Analítico!M$1&lt;='Gastos Gerais'!$E$4:$E$1076),-('Gastos Gerais'!$C$4:$C$1076))</f>
        <v>0</v>
      </c>
      <c r="N76" s="147">
        <f>SUMPRODUCT(-('Gastos Gerais'!$B$4:$B$1076=Analítico!$B76),-(Analítico!N$1&gt;='Gastos Gerais'!$D$4:$D$1076),-(Analítico!N$1&lt;='Gastos Gerais'!$E$4:$E$1076),-('Gastos Gerais'!$C$4:$C$1076))</f>
        <v>0</v>
      </c>
      <c r="O76" s="147">
        <f>SUMPRODUCT(-('Gastos Gerais'!$B$4:$B$1076=Analítico!$B76),-(Analítico!O$1&gt;='Gastos Gerais'!$D$4:$D$1076),-(Analítico!O$1&lt;='Gastos Gerais'!$E$4:$E$1076),-('Gastos Gerais'!$C$4:$C$1076))</f>
        <v>0</v>
      </c>
      <c r="P76" s="147">
        <f>SUMPRODUCT(-('Gastos Gerais'!$B$4:$B$1076=Analítico!$B76),-(Analítico!P$1&gt;='Gastos Gerais'!$D$4:$D$1076),-(Analítico!P$1&lt;='Gastos Gerais'!$E$4:$E$1076),-('Gastos Gerais'!$C$4:$C$1076))</f>
        <v>0</v>
      </c>
      <c r="Q76" s="147">
        <f>SUMPRODUCT(-('Gastos Gerais'!$B$4:$B$1076=Analítico!$B76),-(Analítico!Q$1&gt;='Gastos Gerais'!$D$4:$D$1076),-(Analítico!Q$1&lt;='Gastos Gerais'!$E$4:$E$1076),-('Gastos Gerais'!$C$4:$C$1076))</f>
        <v>0</v>
      </c>
      <c r="R76" s="147">
        <f>SUMPRODUCT(-('Gastos Gerais'!$B$4:$B$1076=Analítico!$B76),-(Analítico!R$1&gt;='Gastos Gerais'!$D$4:$D$1076),-(Analítico!R$1&lt;='Gastos Gerais'!$E$4:$E$1076),-('Gastos Gerais'!$C$4:$C$1076))</f>
        <v>0</v>
      </c>
      <c r="S76" s="147">
        <f>SUMPRODUCT(-('Gastos Gerais'!$B$4:$B$1076=Analítico!$B76),-(Analítico!S$1&gt;='Gastos Gerais'!$D$4:$D$1076),-(Analítico!S$1&lt;='Gastos Gerais'!$E$4:$E$1076),-('Gastos Gerais'!$C$4:$C$1076))</f>
        <v>0</v>
      </c>
      <c r="T76" s="147">
        <f>SUMPRODUCT(-('Gastos Gerais'!$B$4:$B$1076=Analítico!$B76),-(Analítico!T$1&gt;='Gastos Gerais'!$D$4:$D$1076),-(Analítico!T$1&lt;='Gastos Gerais'!$E$4:$E$1076),-('Gastos Gerais'!$C$4:$C$1076))</f>
        <v>0</v>
      </c>
      <c r="U76" s="147">
        <f>SUMPRODUCT(-('Gastos Gerais'!$B$4:$B$1076=Analítico!$B76),-(Analítico!U$1&gt;='Gastos Gerais'!$D$4:$D$1076),-(Analítico!U$1&lt;='Gastos Gerais'!$E$4:$E$1076),-('Gastos Gerais'!$C$4:$C$1076))</f>
        <v>0</v>
      </c>
      <c r="V76" s="147">
        <f>SUMPRODUCT(-('Gastos Gerais'!$B$4:$B$1076=Analítico!$B76),-(Analítico!V$1&gt;='Gastos Gerais'!$D$4:$D$1076),-(Analítico!V$1&lt;='Gastos Gerais'!$E$4:$E$1076),-('Gastos Gerais'!$C$4:$C$1076))</f>
        <v>0</v>
      </c>
      <c r="W76" s="147">
        <f>SUMPRODUCT(-('Gastos Gerais'!$B$4:$B$1076=Analítico!$B76),-(Analítico!W$1&gt;='Gastos Gerais'!$D$4:$D$1076),-(Analítico!W$1&lt;='Gastos Gerais'!$E$4:$E$1076),-('Gastos Gerais'!$C$4:$C$1076))</f>
        <v>0</v>
      </c>
      <c r="X76" s="147">
        <f>SUMPRODUCT(-('Gastos Gerais'!$B$4:$B$1076=Analítico!$B76),-(Analítico!X$1&gt;='Gastos Gerais'!$D$4:$D$1076),-(Analítico!X$1&lt;='Gastos Gerais'!$E$4:$E$1076),-('Gastos Gerais'!$C$4:$C$1076))</f>
        <v>0</v>
      </c>
      <c r="Y76" s="147">
        <f>SUMPRODUCT(-('Gastos Gerais'!$B$4:$B$1076=Analítico!$B76),-(Analítico!Y$1&gt;='Gastos Gerais'!$D$4:$D$1076),-(Analítico!Y$1&lt;='Gastos Gerais'!$E$4:$E$1076),-('Gastos Gerais'!$C$4:$C$1076))</f>
        <v>0</v>
      </c>
      <c r="Z76" s="147">
        <f>SUMPRODUCT(-('Gastos Gerais'!$B$4:$B$1076=Analítico!$B76),-(Analítico!Z$1&gt;='Gastos Gerais'!$D$4:$D$1076),-(Analítico!Z$1&lt;='Gastos Gerais'!$E$4:$E$1076),-('Gastos Gerais'!$C$4:$C$1076))</f>
        <v>0</v>
      </c>
      <c r="AA76" s="147">
        <f>SUMPRODUCT(-('Gastos Gerais'!$B$4:$B$1076=Analítico!$B76),-(Analítico!AA$1&gt;='Gastos Gerais'!$D$4:$D$1076),-(Analítico!AA$1&lt;='Gastos Gerais'!$E$4:$E$1076),-('Gastos Gerais'!$C$4:$C$1076))</f>
        <v>0</v>
      </c>
      <c r="AB76" s="147">
        <f>SUMPRODUCT(-('Gastos Gerais'!$B$4:$B$1076=Analítico!$B76),-(Analítico!AB$1&gt;='Gastos Gerais'!$D$4:$D$1076),-(Analítico!AB$1&lt;='Gastos Gerais'!$E$4:$E$1076),-('Gastos Gerais'!$C$4:$C$1076))</f>
        <v>0</v>
      </c>
      <c r="AC76" s="147">
        <f>SUMPRODUCT(-('Gastos Gerais'!$B$4:$B$1076=Analítico!$B76),-(Analítico!AC$1&gt;='Gastos Gerais'!$D$4:$D$1076),-(Analítico!AC$1&lt;='Gastos Gerais'!$E$4:$E$1076),-('Gastos Gerais'!$C$4:$C$1076))</f>
        <v>0</v>
      </c>
      <c r="AD76" s="147">
        <f>SUMPRODUCT(-('Gastos Gerais'!$B$4:$B$1076=Analítico!$B76),-(Analítico!AD$1&gt;='Gastos Gerais'!$D$4:$D$1076),-(Analítico!AD$1&lt;='Gastos Gerais'!$E$4:$E$1076),-('Gastos Gerais'!$C$4:$C$1076))</f>
        <v>0</v>
      </c>
      <c r="AE76" s="147">
        <f>SUMPRODUCT(-('Gastos Gerais'!$B$4:$B$1076=Analítico!$B76),-(Analítico!AE$1&gt;='Gastos Gerais'!$D$4:$D$1076),-(Analítico!AE$1&lt;='Gastos Gerais'!$E$4:$E$1076),-('Gastos Gerais'!$C$4:$C$1076))</f>
        <v>0</v>
      </c>
      <c r="AF76" s="147">
        <f>SUMPRODUCT(-('Gastos Gerais'!$B$4:$B$1076=Analítico!$B76),-(Analítico!AF$1&gt;='Gastos Gerais'!$D$4:$D$1076),-(Analítico!AF$1&lt;='Gastos Gerais'!$E$4:$E$1076),-('Gastos Gerais'!$C$4:$C$1076))</f>
        <v>0</v>
      </c>
      <c r="AG76" s="147">
        <f>SUMPRODUCT(-('Gastos Gerais'!$B$4:$B$1076=Analítico!$B76),-(Analítico!AG$1&gt;='Gastos Gerais'!$D$4:$D$1076),-(Analítico!AG$1&lt;='Gastos Gerais'!$E$4:$E$1076),-('Gastos Gerais'!$C$4:$C$1076))</f>
        <v>0</v>
      </c>
      <c r="AH76" s="147">
        <f>SUMPRODUCT(-('Gastos Gerais'!$B$4:$B$1076=Analítico!$B76),-(Analítico!AH$1&gt;='Gastos Gerais'!$D$4:$D$1076),-(Analítico!AH$1&lt;='Gastos Gerais'!$E$4:$E$1076),-('Gastos Gerais'!$C$4:$C$1076))</f>
        <v>0</v>
      </c>
      <c r="AI76" s="147">
        <f>SUMPRODUCT(-('Gastos Gerais'!$B$4:$B$1076=Analítico!$B76),-(Analítico!AI$1&gt;='Gastos Gerais'!$D$4:$D$1076),-(Analítico!AI$1&lt;='Gastos Gerais'!$E$4:$E$1076),-('Gastos Gerais'!$C$4:$C$1076))</f>
        <v>0</v>
      </c>
      <c r="AJ76" s="147">
        <f>SUMPRODUCT(-('Gastos Gerais'!$B$4:$B$1076=Analítico!$B76),-(Analítico!AJ$1&gt;='Gastos Gerais'!$D$4:$D$1076),-(Analítico!AJ$1&lt;='Gastos Gerais'!$E$4:$E$1076),-('Gastos Gerais'!$C$4:$C$1076))</f>
        <v>0</v>
      </c>
      <c r="AK76" s="147">
        <f>SUMPRODUCT(-('Gastos Gerais'!$B$4:$B$1076=Analítico!$B76),-(Analítico!AK$1&gt;='Gastos Gerais'!$D$4:$D$1076),-(Analítico!AK$1&lt;='Gastos Gerais'!$E$4:$E$1076),-('Gastos Gerais'!$C$4:$C$1076))</f>
        <v>0</v>
      </c>
      <c r="AL76" s="147">
        <f>SUMPRODUCT(-('Gastos Gerais'!$B$4:$B$1076=Analítico!$B76),-(Analítico!AL$1&gt;='Gastos Gerais'!$D$4:$D$1076),-(Analítico!AL$1&lt;='Gastos Gerais'!$E$4:$E$1076),-('Gastos Gerais'!$C$4:$C$1076))</f>
        <v>0</v>
      </c>
      <c r="AM76" s="147">
        <f>SUMPRODUCT(-('Gastos Gerais'!$B$4:$B$1076=Analítico!$B76),-(Analítico!AM$1&gt;='Gastos Gerais'!$D$4:$D$1076),-(Analítico!AM$1&lt;='Gastos Gerais'!$E$4:$E$1076),-('Gastos Gerais'!$C$4:$C$1076))</f>
        <v>0</v>
      </c>
      <c r="AN76" s="147">
        <f>SUMPRODUCT(-('Gastos Gerais'!$B$4:$B$1076=Analítico!$B76),-(Analítico!AN$1&gt;='Gastos Gerais'!$D$4:$D$1076),-(Analítico!AN$1&lt;='Gastos Gerais'!$E$4:$E$1076),-('Gastos Gerais'!$C$4:$C$1076))</f>
        <v>0</v>
      </c>
      <c r="AO76" s="147">
        <f>SUMPRODUCT(-('Gastos Gerais'!$B$4:$B$1076=Analítico!$B76),-(Analítico!AO$1&gt;='Gastos Gerais'!$D$4:$D$1076),-(Analítico!AO$1&lt;='Gastos Gerais'!$E$4:$E$1076),-('Gastos Gerais'!$C$4:$C$1076))</f>
        <v>0</v>
      </c>
      <c r="AP76" s="147">
        <f>SUMPRODUCT(-('Gastos Gerais'!$B$4:$B$1076=Analítico!$B76),-(Analítico!AP$1&gt;='Gastos Gerais'!$D$4:$D$1076),-(Analítico!AP$1&lt;='Gastos Gerais'!$E$4:$E$1076),-('Gastos Gerais'!$C$4:$C$1076))</f>
        <v>0</v>
      </c>
      <c r="AQ76" s="147">
        <f>SUMPRODUCT(-('Gastos Gerais'!$B$4:$B$1076=Analítico!$B76),-(Analítico!AQ$1&gt;='Gastos Gerais'!$D$4:$D$1076),-(Analítico!AQ$1&lt;='Gastos Gerais'!$E$4:$E$1076),-('Gastos Gerais'!$C$4:$C$1076))</f>
        <v>0</v>
      </c>
      <c r="AR76" s="147">
        <f>SUMPRODUCT(-('Gastos Gerais'!$B$4:$B$1076=Analítico!$B76),-(Analítico!AR$1&gt;='Gastos Gerais'!$D$4:$D$1076),-(Analítico!AR$1&lt;='Gastos Gerais'!$E$4:$E$1076),-('Gastos Gerais'!$C$4:$C$1076))</f>
        <v>0</v>
      </c>
      <c r="AS76" s="147">
        <f>SUMPRODUCT(-('Gastos Gerais'!$B$4:$B$1076=Analítico!$B76),-(Analítico!AS$1&gt;='Gastos Gerais'!$D$4:$D$1076),-(Analítico!AS$1&lt;='Gastos Gerais'!$E$4:$E$1076),-('Gastos Gerais'!$C$4:$C$1076))</f>
        <v>0</v>
      </c>
      <c r="AT76" s="147">
        <f>SUMPRODUCT(-('Gastos Gerais'!$B$4:$B$1076=Analítico!$B76),-(Analítico!AT$1&gt;='Gastos Gerais'!$D$4:$D$1076),-(Analítico!AT$1&lt;='Gastos Gerais'!$E$4:$E$1076),-('Gastos Gerais'!$C$4:$C$1076))</f>
        <v>0</v>
      </c>
      <c r="AU76" s="147">
        <f>SUMPRODUCT(-('Gastos Gerais'!$B$4:$B$1076=Analítico!$B76),-(Analítico!AU$1&gt;='Gastos Gerais'!$D$4:$D$1076),-(Analítico!AU$1&lt;='Gastos Gerais'!$E$4:$E$1076),-('Gastos Gerais'!$C$4:$C$1076))</f>
        <v>0</v>
      </c>
      <c r="AV76" s="147">
        <f>SUMPRODUCT(-('Gastos Gerais'!$B$4:$B$1076=Analítico!$B76),-(Analítico!AV$1&gt;='Gastos Gerais'!$D$4:$D$1076),-(Analítico!AV$1&lt;='Gastos Gerais'!$E$4:$E$1076),-('Gastos Gerais'!$C$4:$C$1076))</f>
        <v>0</v>
      </c>
      <c r="AW76" s="147">
        <f>SUMPRODUCT(-('Gastos Gerais'!$B$4:$B$1076=Analítico!$B76),-(Analítico!AW$1&gt;='Gastos Gerais'!$D$4:$D$1076),-(Analítico!AW$1&lt;='Gastos Gerais'!$E$4:$E$1076),-('Gastos Gerais'!$C$4:$C$1076))</f>
        <v>0</v>
      </c>
      <c r="AX76" s="147">
        <f>SUMPRODUCT(-('Gastos Gerais'!$B$4:$B$1076=Analítico!$B76),-(Analítico!AX$1&gt;='Gastos Gerais'!$D$4:$D$1076),-(Analítico!AX$1&lt;='Gastos Gerais'!$E$4:$E$1076),-('Gastos Gerais'!$C$4:$C$1076))</f>
        <v>0</v>
      </c>
      <c r="AY76" s="147">
        <f>SUMPRODUCT(-('Gastos Gerais'!$B$4:$B$1076=Analítico!$B76),-(Analítico!AY$1&gt;='Gastos Gerais'!$D$4:$D$1076),-(Analítico!AY$1&lt;='Gastos Gerais'!$E$4:$E$1076),-('Gastos Gerais'!$C$4:$C$1076))</f>
        <v>0</v>
      </c>
      <c r="AZ76" s="147">
        <f>SUMPRODUCT(-('Gastos Gerais'!$B$4:$B$1076=Analítico!$B76),-(Analítico!AZ$1&gt;='Gastos Gerais'!$D$4:$D$1076),-(Analítico!AZ$1&lt;='Gastos Gerais'!$E$4:$E$1076),-('Gastos Gerais'!$C$4:$C$1076))</f>
        <v>0</v>
      </c>
      <c r="BA76" s="147">
        <f>SUMPRODUCT(-('Gastos Gerais'!$B$4:$B$1076=Analítico!$B76),-(Analítico!BA$1&gt;='Gastos Gerais'!$D$4:$D$1076),-(Analítico!BA$1&lt;='Gastos Gerais'!$E$4:$E$1076),-('Gastos Gerais'!$C$4:$C$1076))</f>
        <v>0</v>
      </c>
      <c r="BB76" s="147">
        <f>SUMPRODUCT(-('Gastos Gerais'!$B$4:$B$1076=Analítico!$B76),-(Analítico!BB$1&gt;='Gastos Gerais'!$D$4:$D$1076),-(Analítico!BB$1&lt;='Gastos Gerais'!$E$4:$E$1076),-('Gastos Gerais'!$C$4:$C$1076))</f>
        <v>0</v>
      </c>
      <c r="BC76" s="147">
        <f>SUMPRODUCT(-('Gastos Gerais'!$B$4:$B$1076=Analítico!$B76),-(Analítico!BC$1&gt;='Gastos Gerais'!$D$4:$D$1076),-(Analítico!BC$1&lt;='Gastos Gerais'!$E$4:$E$1076),-('Gastos Gerais'!$C$4:$C$1076))</f>
        <v>0</v>
      </c>
      <c r="BD76" s="147">
        <f>SUMPRODUCT(-('Gastos Gerais'!$B$4:$B$1076=Analítico!$B76),-(Analítico!BD$1&gt;='Gastos Gerais'!$D$4:$D$1076),-(Analítico!BD$1&lt;='Gastos Gerais'!$E$4:$E$1076),-('Gastos Gerais'!$C$4:$C$1076))</f>
        <v>0</v>
      </c>
      <c r="BE76" s="147">
        <f>SUMPRODUCT(-('Gastos Gerais'!$B$4:$B$1076=Analítico!$B76),-(Analítico!BE$1&gt;='Gastos Gerais'!$D$4:$D$1076),-(Analítico!BE$1&lt;='Gastos Gerais'!$E$4:$E$1076),-('Gastos Gerais'!$C$4:$C$1076))</f>
        <v>0</v>
      </c>
      <c r="BF76" s="147">
        <f>SUMPRODUCT(-('Gastos Gerais'!$B$4:$B$1076=Analítico!$B76),-(Analítico!BF$1&gt;='Gastos Gerais'!$D$4:$D$1076),-(Analítico!BF$1&lt;='Gastos Gerais'!$E$4:$E$1076),-('Gastos Gerais'!$C$4:$C$1076))</f>
        <v>0</v>
      </c>
      <c r="BG76" s="147">
        <f>SUMPRODUCT(-('Gastos Gerais'!$B$4:$B$1076=Analítico!$B76),-(Analítico!BG$1&gt;='Gastos Gerais'!$D$4:$D$1076),-(Analítico!BG$1&lt;='Gastos Gerais'!$E$4:$E$1076),-('Gastos Gerais'!$C$4:$C$1076))</f>
        <v>0</v>
      </c>
      <c r="BH76" s="147">
        <f>SUMPRODUCT(-('Gastos Gerais'!$B$4:$B$1076=Analítico!$B76),-(Analítico!BH$1&gt;='Gastos Gerais'!$D$4:$D$1076),-(Analítico!BH$1&lt;='Gastos Gerais'!$E$4:$E$1076),-('Gastos Gerais'!$C$4:$C$1076))</f>
        <v>0</v>
      </c>
      <c r="BI76" s="147">
        <f>SUMPRODUCT(-('Gastos Gerais'!$B$4:$B$1076=Analítico!$B76),-(Analítico!BI$1&gt;='Gastos Gerais'!$D$4:$D$1076),-(Analítico!BI$1&lt;='Gastos Gerais'!$E$4:$E$1076),-('Gastos Gerais'!$C$4:$C$1076))</f>
        <v>0</v>
      </c>
      <c r="BJ76" s="147">
        <f>SUMPRODUCT(-('Gastos Gerais'!$B$4:$B$1076=Analítico!$B76),-(Analítico!BJ$1&gt;='Gastos Gerais'!$D$4:$D$1076),-(Analítico!BJ$1&lt;='Gastos Gerais'!$E$4:$E$1076),-('Gastos Gerais'!$C$4:$C$1076))</f>
        <v>0</v>
      </c>
      <c r="BK76" s="143">
        <f t="shared" si="90"/>
        <v>0</v>
      </c>
      <c r="BL76" s="152">
        <f t="shared" ca="1" si="91"/>
        <v>0</v>
      </c>
      <c r="BV76" s="3"/>
      <c r="BW76" s="3"/>
    </row>
    <row r="77" spans="1:75" s="98" customFormat="1" ht="23.25" customHeight="1">
      <c r="A77" s="207" t="s">
        <v>290</v>
      </c>
      <c r="B77" s="210" t="s">
        <v>291</v>
      </c>
      <c r="C77" s="147">
        <f>SUMPRODUCT(-('Gastos Gerais'!$B$4:$B$1076=Analítico!$B77),-(Analítico!C$1&gt;='Gastos Gerais'!$D$4:$D$1076),-(Analítico!C$1&lt;='Gastos Gerais'!$E$4:$E$1076),-('Gastos Gerais'!$C$4:$C$1076))</f>
        <v>0</v>
      </c>
      <c r="D77" s="147">
        <f>SUMPRODUCT(-('Gastos Gerais'!$B$4:$B$1076=Analítico!$B77),-(Analítico!D$1&gt;='Gastos Gerais'!$D$4:$D$1076),-(Analítico!D$1&lt;='Gastos Gerais'!$E$4:$E$1076),-('Gastos Gerais'!$C$4:$C$1076))</f>
        <v>0</v>
      </c>
      <c r="E77" s="147">
        <f>SUMPRODUCT(-('Gastos Gerais'!$B$4:$B$1076=Analítico!$B77),-(Analítico!E$1&gt;='Gastos Gerais'!$D$4:$D$1076),-(Analítico!E$1&lt;='Gastos Gerais'!$E$4:$E$1076),-('Gastos Gerais'!$C$4:$C$1076))</f>
        <v>0</v>
      </c>
      <c r="F77" s="147">
        <f>SUMPRODUCT(-('Gastos Gerais'!$B$4:$B$1076=Analítico!$B77),-(Analítico!F$1&gt;='Gastos Gerais'!$D$4:$D$1076),-(Analítico!F$1&lt;='Gastos Gerais'!$E$4:$E$1076),-('Gastos Gerais'!$C$4:$C$1076))</f>
        <v>0</v>
      </c>
      <c r="G77" s="147">
        <f>SUMPRODUCT(-('Gastos Gerais'!$B$4:$B$1076=Analítico!$B77),-(Analítico!G$1&gt;='Gastos Gerais'!$D$4:$D$1076),-(Analítico!G$1&lt;='Gastos Gerais'!$E$4:$E$1076),-('Gastos Gerais'!$C$4:$C$1076))</f>
        <v>0</v>
      </c>
      <c r="H77" s="147">
        <f>SUMPRODUCT(-('Gastos Gerais'!$B$4:$B$1076=Analítico!$B77),-(Analítico!H$1&gt;='Gastos Gerais'!$D$4:$D$1076),-(Analítico!H$1&lt;='Gastos Gerais'!$E$4:$E$1076),-('Gastos Gerais'!$C$4:$C$1076))</f>
        <v>0</v>
      </c>
      <c r="I77" s="147">
        <f>SUMPRODUCT(-('Gastos Gerais'!$B$4:$B$1076=Analítico!$B77),-(Analítico!I$1&gt;='Gastos Gerais'!$D$4:$D$1076),-(Analítico!I$1&lt;='Gastos Gerais'!$E$4:$E$1076),-('Gastos Gerais'!$C$4:$C$1076))</f>
        <v>0</v>
      </c>
      <c r="J77" s="147">
        <f>SUMPRODUCT(-('Gastos Gerais'!$B$4:$B$1076=Analítico!$B77),-(Analítico!J$1&gt;='Gastos Gerais'!$D$4:$D$1076),-(Analítico!J$1&lt;='Gastos Gerais'!$E$4:$E$1076),-('Gastos Gerais'!$C$4:$C$1076))</f>
        <v>0</v>
      </c>
      <c r="K77" s="147">
        <f>SUMPRODUCT(-('Gastos Gerais'!$B$4:$B$1076=Analítico!$B77),-(Analítico!K$1&gt;='Gastos Gerais'!$D$4:$D$1076),-(Analítico!K$1&lt;='Gastos Gerais'!$E$4:$E$1076),-('Gastos Gerais'!$C$4:$C$1076))</f>
        <v>0</v>
      </c>
      <c r="L77" s="147">
        <f>SUMPRODUCT(-('Gastos Gerais'!$B$4:$B$1076=Analítico!$B77),-(Analítico!L$1&gt;='Gastos Gerais'!$D$4:$D$1076),-(Analítico!L$1&lt;='Gastos Gerais'!$E$4:$E$1076),-('Gastos Gerais'!$C$4:$C$1076))</f>
        <v>0</v>
      </c>
      <c r="M77" s="147">
        <f>SUMPRODUCT(-('Gastos Gerais'!$B$4:$B$1076=Analítico!$B77),-(Analítico!M$1&gt;='Gastos Gerais'!$D$4:$D$1076),-(Analítico!M$1&lt;='Gastos Gerais'!$E$4:$E$1076),-('Gastos Gerais'!$C$4:$C$1076))</f>
        <v>0</v>
      </c>
      <c r="N77" s="147">
        <f>SUMPRODUCT(-('Gastos Gerais'!$B$4:$B$1076=Analítico!$B77),-(Analítico!N$1&gt;='Gastos Gerais'!$D$4:$D$1076),-(Analítico!N$1&lt;='Gastos Gerais'!$E$4:$E$1076),-('Gastos Gerais'!$C$4:$C$1076))</f>
        <v>0</v>
      </c>
      <c r="O77" s="147">
        <f>SUMPRODUCT(-('Gastos Gerais'!$B$4:$B$1076=Analítico!$B77),-(Analítico!O$1&gt;='Gastos Gerais'!$D$4:$D$1076),-(Analítico!O$1&lt;='Gastos Gerais'!$E$4:$E$1076),-('Gastos Gerais'!$C$4:$C$1076))</f>
        <v>0</v>
      </c>
      <c r="P77" s="147">
        <f>SUMPRODUCT(-('Gastos Gerais'!$B$4:$B$1076=Analítico!$B77),-(Analítico!P$1&gt;='Gastos Gerais'!$D$4:$D$1076),-(Analítico!P$1&lt;='Gastos Gerais'!$E$4:$E$1076),-('Gastos Gerais'!$C$4:$C$1076))</f>
        <v>0</v>
      </c>
      <c r="Q77" s="147">
        <f>SUMPRODUCT(-('Gastos Gerais'!$B$4:$B$1076=Analítico!$B77),-(Analítico!Q$1&gt;='Gastos Gerais'!$D$4:$D$1076),-(Analítico!Q$1&lt;='Gastos Gerais'!$E$4:$E$1076),-('Gastos Gerais'!$C$4:$C$1076))</f>
        <v>0</v>
      </c>
      <c r="R77" s="147">
        <f>SUMPRODUCT(-('Gastos Gerais'!$B$4:$B$1076=Analítico!$B77),-(Analítico!R$1&gt;='Gastos Gerais'!$D$4:$D$1076),-(Analítico!R$1&lt;='Gastos Gerais'!$E$4:$E$1076),-('Gastos Gerais'!$C$4:$C$1076))</f>
        <v>0</v>
      </c>
      <c r="S77" s="147">
        <f>SUMPRODUCT(-('Gastos Gerais'!$B$4:$B$1076=Analítico!$B77),-(Analítico!S$1&gt;='Gastos Gerais'!$D$4:$D$1076),-(Analítico!S$1&lt;='Gastos Gerais'!$E$4:$E$1076),-('Gastos Gerais'!$C$4:$C$1076))</f>
        <v>0</v>
      </c>
      <c r="T77" s="147">
        <f>SUMPRODUCT(-('Gastos Gerais'!$B$4:$B$1076=Analítico!$B77),-(Analítico!T$1&gt;='Gastos Gerais'!$D$4:$D$1076),-(Analítico!T$1&lt;='Gastos Gerais'!$E$4:$E$1076),-('Gastos Gerais'!$C$4:$C$1076))</f>
        <v>0</v>
      </c>
      <c r="U77" s="147">
        <f>SUMPRODUCT(-('Gastos Gerais'!$B$4:$B$1076=Analítico!$B77),-(Analítico!U$1&gt;='Gastos Gerais'!$D$4:$D$1076),-(Analítico!U$1&lt;='Gastos Gerais'!$E$4:$E$1076),-('Gastos Gerais'!$C$4:$C$1076))</f>
        <v>0</v>
      </c>
      <c r="V77" s="147">
        <f>SUMPRODUCT(-('Gastos Gerais'!$B$4:$B$1076=Analítico!$B77),-(Analítico!V$1&gt;='Gastos Gerais'!$D$4:$D$1076),-(Analítico!V$1&lt;='Gastos Gerais'!$E$4:$E$1076),-('Gastos Gerais'!$C$4:$C$1076))</f>
        <v>0</v>
      </c>
      <c r="W77" s="147">
        <f>SUMPRODUCT(-('Gastos Gerais'!$B$4:$B$1076=Analítico!$B77),-(Analítico!W$1&gt;='Gastos Gerais'!$D$4:$D$1076),-(Analítico!W$1&lt;='Gastos Gerais'!$E$4:$E$1076),-('Gastos Gerais'!$C$4:$C$1076))</f>
        <v>0</v>
      </c>
      <c r="X77" s="147">
        <f>SUMPRODUCT(-('Gastos Gerais'!$B$4:$B$1076=Analítico!$B77),-(Analítico!X$1&gt;='Gastos Gerais'!$D$4:$D$1076),-(Analítico!X$1&lt;='Gastos Gerais'!$E$4:$E$1076),-('Gastos Gerais'!$C$4:$C$1076))</f>
        <v>0</v>
      </c>
      <c r="Y77" s="147">
        <f>SUMPRODUCT(-('Gastos Gerais'!$B$4:$B$1076=Analítico!$B77),-(Analítico!Y$1&gt;='Gastos Gerais'!$D$4:$D$1076),-(Analítico!Y$1&lt;='Gastos Gerais'!$E$4:$E$1076),-('Gastos Gerais'!$C$4:$C$1076))</f>
        <v>0</v>
      </c>
      <c r="Z77" s="147">
        <f>SUMPRODUCT(-('Gastos Gerais'!$B$4:$B$1076=Analítico!$B77),-(Analítico!Z$1&gt;='Gastos Gerais'!$D$4:$D$1076),-(Analítico!Z$1&lt;='Gastos Gerais'!$E$4:$E$1076),-('Gastos Gerais'!$C$4:$C$1076))</f>
        <v>0</v>
      </c>
      <c r="AA77" s="147">
        <f>SUMPRODUCT(-('Gastos Gerais'!$B$4:$B$1076=Analítico!$B77),-(Analítico!AA$1&gt;='Gastos Gerais'!$D$4:$D$1076),-(Analítico!AA$1&lt;='Gastos Gerais'!$E$4:$E$1076),-('Gastos Gerais'!$C$4:$C$1076))</f>
        <v>0</v>
      </c>
      <c r="AB77" s="147">
        <f>SUMPRODUCT(-('Gastos Gerais'!$B$4:$B$1076=Analítico!$B77),-(Analítico!AB$1&gt;='Gastos Gerais'!$D$4:$D$1076),-(Analítico!AB$1&lt;='Gastos Gerais'!$E$4:$E$1076),-('Gastos Gerais'!$C$4:$C$1076))</f>
        <v>0</v>
      </c>
      <c r="AC77" s="147">
        <f>SUMPRODUCT(-('Gastos Gerais'!$B$4:$B$1076=Analítico!$B77),-(Analítico!AC$1&gt;='Gastos Gerais'!$D$4:$D$1076),-(Analítico!AC$1&lt;='Gastos Gerais'!$E$4:$E$1076),-('Gastos Gerais'!$C$4:$C$1076))</f>
        <v>0</v>
      </c>
      <c r="AD77" s="147">
        <f>SUMPRODUCT(-('Gastos Gerais'!$B$4:$B$1076=Analítico!$B77),-(Analítico!AD$1&gt;='Gastos Gerais'!$D$4:$D$1076),-(Analítico!AD$1&lt;='Gastos Gerais'!$E$4:$E$1076),-('Gastos Gerais'!$C$4:$C$1076))</f>
        <v>0</v>
      </c>
      <c r="AE77" s="147">
        <f>SUMPRODUCT(-('Gastos Gerais'!$B$4:$B$1076=Analítico!$B77),-(Analítico!AE$1&gt;='Gastos Gerais'!$D$4:$D$1076),-(Analítico!AE$1&lt;='Gastos Gerais'!$E$4:$E$1076),-('Gastos Gerais'!$C$4:$C$1076))</f>
        <v>0</v>
      </c>
      <c r="AF77" s="147">
        <f>SUMPRODUCT(-('Gastos Gerais'!$B$4:$B$1076=Analítico!$B77),-(Analítico!AF$1&gt;='Gastos Gerais'!$D$4:$D$1076),-(Analítico!AF$1&lt;='Gastos Gerais'!$E$4:$E$1076),-('Gastos Gerais'!$C$4:$C$1076))</f>
        <v>0</v>
      </c>
      <c r="AG77" s="147">
        <f>SUMPRODUCT(-('Gastos Gerais'!$B$4:$B$1076=Analítico!$B77),-(Analítico!AG$1&gt;='Gastos Gerais'!$D$4:$D$1076),-(Analítico!AG$1&lt;='Gastos Gerais'!$E$4:$E$1076),-('Gastos Gerais'!$C$4:$C$1076))</f>
        <v>0</v>
      </c>
      <c r="AH77" s="147">
        <f>SUMPRODUCT(-('Gastos Gerais'!$B$4:$B$1076=Analítico!$B77),-(Analítico!AH$1&gt;='Gastos Gerais'!$D$4:$D$1076),-(Analítico!AH$1&lt;='Gastos Gerais'!$E$4:$E$1076),-('Gastos Gerais'!$C$4:$C$1076))</f>
        <v>0</v>
      </c>
      <c r="AI77" s="147">
        <f>SUMPRODUCT(-('Gastos Gerais'!$B$4:$B$1076=Analítico!$B77),-(Analítico!AI$1&gt;='Gastos Gerais'!$D$4:$D$1076),-(Analítico!AI$1&lt;='Gastos Gerais'!$E$4:$E$1076),-('Gastos Gerais'!$C$4:$C$1076))</f>
        <v>0</v>
      </c>
      <c r="AJ77" s="147">
        <f>SUMPRODUCT(-('Gastos Gerais'!$B$4:$B$1076=Analítico!$B77),-(Analítico!AJ$1&gt;='Gastos Gerais'!$D$4:$D$1076),-(Analítico!AJ$1&lt;='Gastos Gerais'!$E$4:$E$1076),-('Gastos Gerais'!$C$4:$C$1076))</f>
        <v>0</v>
      </c>
      <c r="AK77" s="147">
        <f>SUMPRODUCT(-('Gastos Gerais'!$B$4:$B$1076=Analítico!$B77),-(Analítico!AK$1&gt;='Gastos Gerais'!$D$4:$D$1076),-(Analítico!AK$1&lt;='Gastos Gerais'!$E$4:$E$1076),-('Gastos Gerais'!$C$4:$C$1076))</f>
        <v>0</v>
      </c>
      <c r="AL77" s="147">
        <f>SUMPRODUCT(-('Gastos Gerais'!$B$4:$B$1076=Analítico!$B77),-(Analítico!AL$1&gt;='Gastos Gerais'!$D$4:$D$1076),-(Analítico!AL$1&lt;='Gastos Gerais'!$E$4:$E$1076),-('Gastos Gerais'!$C$4:$C$1076))</f>
        <v>0</v>
      </c>
      <c r="AM77" s="147">
        <f>SUMPRODUCT(-('Gastos Gerais'!$B$4:$B$1076=Analítico!$B77),-(Analítico!AM$1&gt;='Gastos Gerais'!$D$4:$D$1076),-(Analítico!AM$1&lt;='Gastos Gerais'!$E$4:$E$1076),-('Gastos Gerais'!$C$4:$C$1076))</f>
        <v>0</v>
      </c>
      <c r="AN77" s="147">
        <f>SUMPRODUCT(-('Gastos Gerais'!$B$4:$B$1076=Analítico!$B77),-(Analítico!AN$1&gt;='Gastos Gerais'!$D$4:$D$1076),-(Analítico!AN$1&lt;='Gastos Gerais'!$E$4:$E$1076),-('Gastos Gerais'!$C$4:$C$1076))</f>
        <v>0</v>
      </c>
      <c r="AO77" s="147">
        <f>SUMPRODUCT(-('Gastos Gerais'!$B$4:$B$1076=Analítico!$B77),-(Analítico!AO$1&gt;='Gastos Gerais'!$D$4:$D$1076),-(Analítico!AO$1&lt;='Gastos Gerais'!$E$4:$E$1076),-('Gastos Gerais'!$C$4:$C$1076))</f>
        <v>0</v>
      </c>
      <c r="AP77" s="147">
        <f>SUMPRODUCT(-('Gastos Gerais'!$B$4:$B$1076=Analítico!$B77),-(Analítico!AP$1&gt;='Gastos Gerais'!$D$4:$D$1076),-(Analítico!AP$1&lt;='Gastos Gerais'!$E$4:$E$1076),-('Gastos Gerais'!$C$4:$C$1076))</f>
        <v>0</v>
      </c>
      <c r="AQ77" s="147">
        <f>SUMPRODUCT(-('Gastos Gerais'!$B$4:$B$1076=Analítico!$B77),-(Analítico!AQ$1&gt;='Gastos Gerais'!$D$4:$D$1076),-(Analítico!AQ$1&lt;='Gastos Gerais'!$E$4:$E$1076),-('Gastos Gerais'!$C$4:$C$1076))</f>
        <v>0</v>
      </c>
      <c r="AR77" s="147">
        <f>SUMPRODUCT(-('Gastos Gerais'!$B$4:$B$1076=Analítico!$B77),-(Analítico!AR$1&gt;='Gastos Gerais'!$D$4:$D$1076),-(Analítico!AR$1&lt;='Gastos Gerais'!$E$4:$E$1076),-('Gastos Gerais'!$C$4:$C$1076))</f>
        <v>0</v>
      </c>
      <c r="AS77" s="147">
        <f>SUMPRODUCT(-('Gastos Gerais'!$B$4:$B$1076=Analítico!$B77),-(Analítico!AS$1&gt;='Gastos Gerais'!$D$4:$D$1076),-(Analítico!AS$1&lt;='Gastos Gerais'!$E$4:$E$1076),-('Gastos Gerais'!$C$4:$C$1076))</f>
        <v>0</v>
      </c>
      <c r="AT77" s="147">
        <f>SUMPRODUCT(-('Gastos Gerais'!$B$4:$B$1076=Analítico!$B77),-(Analítico!AT$1&gt;='Gastos Gerais'!$D$4:$D$1076),-(Analítico!AT$1&lt;='Gastos Gerais'!$E$4:$E$1076),-('Gastos Gerais'!$C$4:$C$1076))</f>
        <v>0</v>
      </c>
      <c r="AU77" s="147">
        <f>SUMPRODUCT(-('Gastos Gerais'!$B$4:$B$1076=Analítico!$B77),-(Analítico!AU$1&gt;='Gastos Gerais'!$D$4:$D$1076),-(Analítico!AU$1&lt;='Gastos Gerais'!$E$4:$E$1076),-('Gastos Gerais'!$C$4:$C$1076))</f>
        <v>0</v>
      </c>
      <c r="AV77" s="147">
        <f>SUMPRODUCT(-('Gastos Gerais'!$B$4:$B$1076=Analítico!$B77),-(Analítico!AV$1&gt;='Gastos Gerais'!$D$4:$D$1076),-(Analítico!AV$1&lt;='Gastos Gerais'!$E$4:$E$1076),-('Gastos Gerais'!$C$4:$C$1076))</f>
        <v>0</v>
      </c>
      <c r="AW77" s="147">
        <f>SUMPRODUCT(-('Gastos Gerais'!$B$4:$B$1076=Analítico!$B77),-(Analítico!AW$1&gt;='Gastos Gerais'!$D$4:$D$1076),-(Analítico!AW$1&lt;='Gastos Gerais'!$E$4:$E$1076),-('Gastos Gerais'!$C$4:$C$1076))</f>
        <v>0</v>
      </c>
      <c r="AX77" s="147">
        <f>SUMPRODUCT(-('Gastos Gerais'!$B$4:$B$1076=Analítico!$B77),-(Analítico!AX$1&gt;='Gastos Gerais'!$D$4:$D$1076),-(Analítico!AX$1&lt;='Gastos Gerais'!$E$4:$E$1076),-('Gastos Gerais'!$C$4:$C$1076))</f>
        <v>0</v>
      </c>
      <c r="AY77" s="147">
        <f>SUMPRODUCT(-('Gastos Gerais'!$B$4:$B$1076=Analítico!$B77),-(Analítico!AY$1&gt;='Gastos Gerais'!$D$4:$D$1076),-(Analítico!AY$1&lt;='Gastos Gerais'!$E$4:$E$1076),-('Gastos Gerais'!$C$4:$C$1076))</f>
        <v>0</v>
      </c>
      <c r="AZ77" s="147">
        <f>SUMPRODUCT(-('Gastos Gerais'!$B$4:$B$1076=Analítico!$B77),-(Analítico!AZ$1&gt;='Gastos Gerais'!$D$4:$D$1076),-(Analítico!AZ$1&lt;='Gastos Gerais'!$E$4:$E$1076),-('Gastos Gerais'!$C$4:$C$1076))</f>
        <v>0</v>
      </c>
      <c r="BA77" s="147">
        <f>SUMPRODUCT(-('Gastos Gerais'!$B$4:$B$1076=Analítico!$B77),-(Analítico!BA$1&gt;='Gastos Gerais'!$D$4:$D$1076),-(Analítico!BA$1&lt;='Gastos Gerais'!$E$4:$E$1076),-('Gastos Gerais'!$C$4:$C$1076))</f>
        <v>0</v>
      </c>
      <c r="BB77" s="147">
        <f>SUMPRODUCT(-('Gastos Gerais'!$B$4:$B$1076=Analítico!$B77),-(Analítico!BB$1&gt;='Gastos Gerais'!$D$4:$D$1076),-(Analítico!BB$1&lt;='Gastos Gerais'!$E$4:$E$1076),-('Gastos Gerais'!$C$4:$C$1076))</f>
        <v>0</v>
      </c>
      <c r="BC77" s="147">
        <f>SUMPRODUCT(-('Gastos Gerais'!$B$4:$B$1076=Analítico!$B77),-(Analítico!BC$1&gt;='Gastos Gerais'!$D$4:$D$1076),-(Analítico!BC$1&lt;='Gastos Gerais'!$E$4:$E$1076),-('Gastos Gerais'!$C$4:$C$1076))</f>
        <v>0</v>
      </c>
      <c r="BD77" s="147">
        <f>SUMPRODUCT(-('Gastos Gerais'!$B$4:$B$1076=Analítico!$B77),-(Analítico!BD$1&gt;='Gastos Gerais'!$D$4:$D$1076),-(Analítico!BD$1&lt;='Gastos Gerais'!$E$4:$E$1076),-('Gastos Gerais'!$C$4:$C$1076))</f>
        <v>0</v>
      </c>
      <c r="BE77" s="147">
        <f>SUMPRODUCT(-('Gastos Gerais'!$B$4:$B$1076=Analítico!$B77),-(Analítico!BE$1&gt;='Gastos Gerais'!$D$4:$D$1076),-(Analítico!BE$1&lt;='Gastos Gerais'!$E$4:$E$1076),-('Gastos Gerais'!$C$4:$C$1076))</f>
        <v>0</v>
      </c>
      <c r="BF77" s="147">
        <f>SUMPRODUCT(-('Gastos Gerais'!$B$4:$B$1076=Analítico!$B77),-(Analítico!BF$1&gt;='Gastos Gerais'!$D$4:$D$1076),-(Analítico!BF$1&lt;='Gastos Gerais'!$E$4:$E$1076),-('Gastos Gerais'!$C$4:$C$1076))</f>
        <v>0</v>
      </c>
      <c r="BG77" s="147">
        <f>SUMPRODUCT(-('Gastos Gerais'!$B$4:$B$1076=Analítico!$B77),-(Analítico!BG$1&gt;='Gastos Gerais'!$D$4:$D$1076),-(Analítico!BG$1&lt;='Gastos Gerais'!$E$4:$E$1076),-('Gastos Gerais'!$C$4:$C$1076))</f>
        <v>0</v>
      </c>
      <c r="BH77" s="147">
        <f>SUMPRODUCT(-('Gastos Gerais'!$B$4:$B$1076=Analítico!$B77),-(Analítico!BH$1&gt;='Gastos Gerais'!$D$4:$D$1076),-(Analítico!BH$1&lt;='Gastos Gerais'!$E$4:$E$1076),-('Gastos Gerais'!$C$4:$C$1076))</f>
        <v>0</v>
      </c>
      <c r="BI77" s="147">
        <f>SUMPRODUCT(-('Gastos Gerais'!$B$4:$B$1076=Analítico!$B77),-(Analítico!BI$1&gt;='Gastos Gerais'!$D$4:$D$1076),-(Analítico!BI$1&lt;='Gastos Gerais'!$E$4:$E$1076),-('Gastos Gerais'!$C$4:$C$1076))</f>
        <v>0</v>
      </c>
      <c r="BJ77" s="147">
        <f>SUMPRODUCT(-('Gastos Gerais'!$B$4:$B$1076=Analítico!$B77),-(Analítico!BJ$1&gt;='Gastos Gerais'!$D$4:$D$1076),-(Analítico!BJ$1&lt;='Gastos Gerais'!$E$4:$E$1076),-('Gastos Gerais'!$C$4:$C$1076))</f>
        <v>0</v>
      </c>
      <c r="BK77" s="143">
        <f t="shared" si="90"/>
        <v>0</v>
      </c>
      <c r="BL77" s="152">
        <f t="shared" ca="1" si="91"/>
        <v>0</v>
      </c>
      <c r="BV77" s="3"/>
      <c r="BW77" s="3"/>
    </row>
    <row r="78" spans="1:75" s="98" customFormat="1" ht="23.25" customHeight="1">
      <c r="A78" s="207" t="s">
        <v>292</v>
      </c>
      <c r="B78" s="210" t="s">
        <v>293</v>
      </c>
      <c r="C78" s="147">
        <f>SUMPRODUCT(-('Gastos Gerais'!$B$4:$B$1076=Analítico!$B78),-(Analítico!C$1&gt;='Gastos Gerais'!$D$4:$D$1076),-(Analítico!C$1&lt;='Gastos Gerais'!$E$4:$E$1076),-('Gastos Gerais'!$C$4:$C$1076))</f>
        <v>0</v>
      </c>
      <c r="D78" s="147">
        <f>SUMPRODUCT(-('Gastos Gerais'!$B$4:$B$1076=Analítico!$B78),-(Analítico!D$1&gt;='Gastos Gerais'!$D$4:$D$1076),-(Analítico!D$1&lt;='Gastos Gerais'!$E$4:$E$1076),-('Gastos Gerais'!$C$4:$C$1076))</f>
        <v>0</v>
      </c>
      <c r="E78" s="147">
        <f>SUMPRODUCT(-('Gastos Gerais'!$B$4:$B$1076=Analítico!$B78),-(Analítico!E$1&gt;='Gastos Gerais'!$D$4:$D$1076),-(Analítico!E$1&lt;='Gastos Gerais'!$E$4:$E$1076),-('Gastos Gerais'!$C$4:$C$1076))</f>
        <v>0</v>
      </c>
      <c r="F78" s="147">
        <f>SUMPRODUCT(-('Gastos Gerais'!$B$4:$B$1076=Analítico!$B78),-(Analítico!F$1&gt;='Gastos Gerais'!$D$4:$D$1076),-(Analítico!F$1&lt;='Gastos Gerais'!$E$4:$E$1076),-('Gastos Gerais'!$C$4:$C$1076))</f>
        <v>0</v>
      </c>
      <c r="G78" s="147">
        <f>SUMPRODUCT(-('Gastos Gerais'!$B$4:$B$1076=Analítico!$B78),-(Analítico!G$1&gt;='Gastos Gerais'!$D$4:$D$1076),-(Analítico!G$1&lt;='Gastos Gerais'!$E$4:$E$1076),-('Gastos Gerais'!$C$4:$C$1076))</f>
        <v>0</v>
      </c>
      <c r="H78" s="147">
        <f>SUMPRODUCT(-('Gastos Gerais'!$B$4:$B$1076=Analítico!$B78),-(Analítico!H$1&gt;='Gastos Gerais'!$D$4:$D$1076),-(Analítico!H$1&lt;='Gastos Gerais'!$E$4:$E$1076),-('Gastos Gerais'!$C$4:$C$1076))</f>
        <v>0</v>
      </c>
      <c r="I78" s="147">
        <f>SUMPRODUCT(-('Gastos Gerais'!$B$4:$B$1076=Analítico!$B78),-(Analítico!I$1&gt;='Gastos Gerais'!$D$4:$D$1076),-(Analítico!I$1&lt;='Gastos Gerais'!$E$4:$E$1076),-('Gastos Gerais'!$C$4:$C$1076))</f>
        <v>0</v>
      </c>
      <c r="J78" s="147">
        <f>SUMPRODUCT(-('Gastos Gerais'!$B$4:$B$1076=Analítico!$B78),-(Analítico!J$1&gt;='Gastos Gerais'!$D$4:$D$1076),-(Analítico!J$1&lt;='Gastos Gerais'!$E$4:$E$1076),-('Gastos Gerais'!$C$4:$C$1076))</f>
        <v>0</v>
      </c>
      <c r="K78" s="147">
        <f>SUMPRODUCT(-('Gastos Gerais'!$B$4:$B$1076=Analítico!$B78),-(Analítico!K$1&gt;='Gastos Gerais'!$D$4:$D$1076),-(Analítico!K$1&lt;='Gastos Gerais'!$E$4:$E$1076),-('Gastos Gerais'!$C$4:$C$1076))</f>
        <v>0</v>
      </c>
      <c r="L78" s="147">
        <f>SUMPRODUCT(-('Gastos Gerais'!$B$4:$B$1076=Analítico!$B78),-(Analítico!L$1&gt;='Gastos Gerais'!$D$4:$D$1076),-(Analítico!L$1&lt;='Gastos Gerais'!$E$4:$E$1076),-('Gastos Gerais'!$C$4:$C$1076))</f>
        <v>0</v>
      </c>
      <c r="M78" s="147">
        <f>SUMPRODUCT(-('Gastos Gerais'!$B$4:$B$1076=Analítico!$B78),-(Analítico!M$1&gt;='Gastos Gerais'!$D$4:$D$1076),-(Analítico!M$1&lt;='Gastos Gerais'!$E$4:$E$1076),-('Gastos Gerais'!$C$4:$C$1076))</f>
        <v>0</v>
      </c>
      <c r="N78" s="147">
        <f>SUMPRODUCT(-('Gastos Gerais'!$B$4:$B$1076=Analítico!$B78),-(Analítico!N$1&gt;='Gastos Gerais'!$D$4:$D$1076),-(Analítico!N$1&lt;='Gastos Gerais'!$E$4:$E$1076),-('Gastos Gerais'!$C$4:$C$1076))</f>
        <v>0</v>
      </c>
      <c r="O78" s="147">
        <f>SUMPRODUCT(-('Gastos Gerais'!$B$4:$B$1076=Analítico!$B78),-(Analítico!O$1&gt;='Gastos Gerais'!$D$4:$D$1076),-(Analítico!O$1&lt;='Gastos Gerais'!$E$4:$E$1076),-('Gastos Gerais'!$C$4:$C$1076))</f>
        <v>0</v>
      </c>
      <c r="P78" s="147">
        <f>SUMPRODUCT(-('Gastos Gerais'!$B$4:$B$1076=Analítico!$B78),-(Analítico!P$1&gt;='Gastos Gerais'!$D$4:$D$1076),-(Analítico!P$1&lt;='Gastos Gerais'!$E$4:$E$1076),-('Gastos Gerais'!$C$4:$C$1076))</f>
        <v>0</v>
      </c>
      <c r="Q78" s="147">
        <f>SUMPRODUCT(-('Gastos Gerais'!$B$4:$B$1076=Analítico!$B78),-(Analítico!Q$1&gt;='Gastos Gerais'!$D$4:$D$1076),-(Analítico!Q$1&lt;='Gastos Gerais'!$E$4:$E$1076),-('Gastos Gerais'!$C$4:$C$1076))</f>
        <v>0</v>
      </c>
      <c r="R78" s="147">
        <f>SUMPRODUCT(-('Gastos Gerais'!$B$4:$B$1076=Analítico!$B78),-(Analítico!R$1&gt;='Gastos Gerais'!$D$4:$D$1076),-(Analítico!R$1&lt;='Gastos Gerais'!$E$4:$E$1076),-('Gastos Gerais'!$C$4:$C$1076))</f>
        <v>0</v>
      </c>
      <c r="S78" s="147">
        <f>SUMPRODUCT(-('Gastos Gerais'!$B$4:$B$1076=Analítico!$B78),-(Analítico!S$1&gt;='Gastos Gerais'!$D$4:$D$1076),-(Analítico!S$1&lt;='Gastos Gerais'!$E$4:$E$1076),-('Gastos Gerais'!$C$4:$C$1076))</f>
        <v>0</v>
      </c>
      <c r="T78" s="147">
        <f>SUMPRODUCT(-('Gastos Gerais'!$B$4:$B$1076=Analítico!$B78),-(Analítico!T$1&gt;='Gastos Gerais'!$D$4:$D$1076),-(Analítico!T$1&lt;='Gastos Gerais'!$E$4:$E$1076),-('Gastos Gerais'!$C$4:$C$1076))</f>
        <v>0</v>
      </c>
      <c r="U78" s="147">
        <f>SUMPRODUCT(-('Gastos Gerais'!$B$4:$B$1076=Analítico!$B78),-(Analítico!U$1&gt;='Gastos Gerais'!$D$4:$D$1076),-(Analítico!U$1&lt;='Gastos Gerais'!$E$4:$E$1076),-('Gastos Gerais'!$C$4:$C$1076))</f>
        <v>0</v>
      </c>
      <c r="V78" s="147">
        <f>SUMPRODUCT(-('Gastos Gerais'!$B$4:$B$1076=Analítico!$B78),-(Analítico!V$1&gt;='Gastos Gerais'!$D$4:$D$1076),-(Analítico!V$1&lt;='Gastos Gerais'!$E$4:$E$1076),-('Gastos Gerais'!$C$4:$C$1076))</f>
        <v>0</v>
      </c>
      <c r="W78" s="147">
        <f>SUMPRODUCT(-('Gastos Gerais'!$B$4:$B$1076=Analítico!$B78),-(Analítico!W$1&gt;='Gastos Gerais'!$D$4:$D$1076),-(Analítico!W$1&lt;='Gastos Gerais'!$E$4:$E$1076),-('Gastos Gerais'!$C$4:$C$1076))</f>
        <v>0</v>
      </c>
      <c r="X78" s="147">
        <f>SUMPRODUCT(-('Gastos Gerais'!$B$4:$B$1076=Analítico!$B78),-(Analítico!X$1&gt;='Gastos Gerais'!$D$4:$D$1076),-(Analítico!X$1&lt;='Gastos Gerais'!$E$4:$E$1076),-('Gastos Gerais'!$C$4:$C$1076))</f>
        <v>0</v>
      </c>
      <c r="Y78" s="147">
        <f>SUMPRODUCT(-('Gastos Gerais'!$B$4:$B$1076=Analítico!$B78),-(Analítico!Y$1&gt;='Gastos Gerais'!$D$4:$D$1076),-(Analítico!Y$1&lt;='Gastos Gerais'!$E$4:$E$1076),-('Gastos Gerais'!$C$4:$C$1076))</f>
        <v>0</v>
      </c>
      <c r="Z78" s="147">
        <f>SUMPRODUCT(-('Gastos Gerais'!$B$4:$B$1076=Analítico!$B78),-(Analítico!Z$1&gt;='Gastos Gerais'!$D$4:$D$1076),-(Analítico!Z$1&lt;='Gastos Gerais'!$E$4:$E$1076),-('Gastos Gerais'!$C$4:$C$1076))</f>
        <v>0</v>
      </c>
      <c r="AA78" s="147">
        <f>SUMPRODUCT(-('Gastos Gerais'!$B$4:$B$1076=Analítico!$B78),-(Analítico!AA$1&gt;='Gastos Gerais'!$D$4:$D$1076),-(Analítico!AA$1&lt;='Gastos Gerais'!$E$4:$E$1076),-('Gastos Gerais'!$C$4:$C$1076))</f>
        <v>0</v>
      </c>
      <c r="AB78" s="147">
        <f>SUMPRODUCT(-('Gastos Gerais'!$B$4:$B$1076=Analítico!$B78),-(Analítico!AB$1&gt;='Gastos Gerais'!$D$4:$D$1076),-(Analítico!AB$1&lt;='Gastos Gerais'!$E$4:$E$1076),-('Gastos Gerais'!$C$4:$C$1076))</f>
        <v>0</v>
      </c>
      <c r="AC78" s="147">
        <f>SUMPRODUCT(-('Gastos Gerais'!$B$4:$B$1076=Analítico!$B78),-(Analítico!AC$1&gt;='Gastos Gerais'!$D$4:$D$1076),-(Analítico!AC$1&lt;='Gastos Gerais'!$E$4:$E$1076),-('Gastos Gerais'!$C$4:$C$1076))</f>
        <v>0</v>
      </c>
      <c r="AD78" s="147">
        <f>SUMPRODUCT(-('Gastos Gerais'!$B$4:$B$1076=Analítico!$B78),-(Analítico!AD$1&gt;='Gastos Gerais'!$D$4:$D$1076),-(Analítico!AD$1&lt;='Gastos Gerais'!$E$4:$E$1076),-('Gastos Gerais'!$C$4:$C$1076))</f>
        <v>0</v>
      </c>
      <c r="AE78" s="147">
        <f>SUMPRODUCT(-('Gastos Gerais'!$B$4:$B$1076=Analítico!$B78),-(Analítico!AE$1&gt;='Gastos Gerais'!$D$4:$D$1076),-(Analítico!AE$1&lt;='Gastos Gerais'!$E$4:$E$1076),-('Gastos Gerais'!$C$4:$C$1076))</f>
        <v>0</v>
      </c>
      <c r="AF78" s="147">
        <f>SUMPRODUCT(-('Gastos Gerais'!$B$4:$B$1076=Analítico!$B78),-(Analítico!AF$1&gt;='Gastos Gerais'!$D$4:$D$1076),-(Analítico!AF$1&lt;='Gastos Gerais'!$E$4:$E$1076),-('Gastos Gerais'!$C$4:$C$1076))</f>
        <v>0</v>
      </c>
      <c r="AG78" s="147">
        <f>SUMPRODUCT(-('Gastos Gerais'!$B$4:$B$1076=Analítico!$B78),-(Analítico!AG$1&gt;='Gastos Gerais'!$D$4:$D$1076),-(Analítico!AG$1&lt;='Gastos Gerais'!$E$4:$E$1076),-('Gastos Gerais'!$C$4:$C$1076))</f>
        <v>0</v>
      </c>
      <c r="AH78" s="147">
        <f>SUMPRODUCT(-('Gastos Gerais'!$B$4:$B$1076=Analítico!$B78),-(Analítico!AH$1&gt;='Gastos Gerais'!$D$4:$D$1076),-(Analítico!AH$1&lt;='Gastos Gerais'!$E$4:$E$1076),-('Gastos Gerais'!$C$4:$C$1076))</f>
        <v>0</v>
      </c>
      <c r="AI78" s="147">
        <f>SUMPRODUCT(-('Gastos Gerais'!$B$4:$B$1076=Analítico!$B78),-(Analítico!AI$1&gt;='Gastos Gerais'!$D$4:$D$1076),-(Analítico!AI$1&lt;='Gastos Gerais'!$E$4:$E$1076),-('Gastos Gerais'!$C$4:$C$1076))</f>
        <v>0</v>
      </c>
      <c r="AJ78" s="147">
        <f>SUMPRODUCT(-('Gastos Gerais'!$B$4:$B$1076=Analítico!$B78),-(Analítico!AJ$1&gt;='Gastos Gerais'!$D$4:$D$1076),-(Analítico!AJ$1&lt;='Gastos Gerais'!$E$4:$E$1076),-('Gastos Gerais'!$C$4:$C$1076))</f>
        <v>0</v>
      </c>
      <c r="AK78" s="147">
        <f>SUMPRODUCT(-('Gastos Gerais'!$B$4:$B$1076=Analítico!$B78),-(Analítico!AK$1&gt;='Gastos Gerais'!$D$4:$D$1076),-(Analítico!AK$1&lt;='Gastos Gerais'!$E$4:$E$1076),-('Gastos Gerais'!$C$4:$C$1076))</f>
        <v>0</v>
      </c>
      <c r="AL78" s="147">
        <f>SUMPRODUCT(-('Gastos Gerais'!$B$4:$B$1076=Analítico!$B78),-(Analítico!AL$1&gt;='Gastos Gerais'!$D$4:$D$1076),-(Analítico!AL$1&lt;='Gastos Gerais'!$E$4:$E$1076),-('Gastos Gerais'!$C$4:$C$1076))</f>
        <v>0</v>
      </c>
      <c r="AM78" s="147">
        <f>SUMPRODUCT(-('Gastos Gerais'!$B$4:$B$1076=Analítico!$B78),-(Analítico!AM$1&gt;='Gastos Gerais'!$D$4:$D$1076),-(Analítico!AM$1&lt;='Gastos Gerais'!$E$4:$E$1076),-('Gastos Gerais'!$C$4:$C$1076))</f>
        <v>0</v>
      </c>
      <c r="AN78" s="147">
        <f>SUMPRODUCT(-('Gastos Gerais'!$B$4:$B$1076=Analítico!$B78),-(Analítico!AN$1&gt;='Gastos Gerais'!$D$4:$D$1076),-(Analítico!AN$1&lt;='Gastos Gerais'!$E$4:$E$1076),-('Gastos Gerais'!$C$4:$C$1076))</f>
        <v>0</v>
      </c>
      <c r="AO78" s="147">
        <f>SUMPRODUCT(-('Gastos Gerais'!$B$4:$B$1076=Analítico!$B78),-(Analítico!AO$1&gt;='Gastos Gerais'!$D$4:$D$1076),-(Analítico!AO$1&lt;='Gastos Gerais'!$E$4:$E$1076),-('Gastos Gerais'!$C$4:$C$1076))</f>
        <v>0</v>
      </c>
      <c r="AP78" s="147">
        <f>SUMPRODUCT(-('Gastos Gerais'!$B$4:$B$1076=Analítico!$B78),-(Analítico!AP$1&gt;='Gastos Gerais'!$D$4:$D$1076),-(Analítico!AP$1&lt;='Gastos Gerais'!$E$4:$E$1076),-('Gastos Gerais'!$C$4:$C$1076))</f>
        <v>0</v>
      </c>
      <c r="AQ78" s="147">
        <f>SUMPRODUCT(-('Gastos Gerais'!$B$4:$B$1076=Analítico!$B78),-(Analítico!AQ$1&gt;='Gastos Gerais'!$D$4:$D$1076),-(Analítico!AQ$1&lt;='Gastos Gerais'!$E$4:$E$1076),-('Gastos Gerais'!$C$4:$C$1076))</f>
        <v>0</v>
      </c>
      <c r="AR78" s="147">
        <f>SUMPRODUCT(-('Gastos Gerais'!$B$4:$B$1076=Analítico!$B78),-(Analítico!AR$1&gt;='Gastos Gerais'!$D$4:$D$1076),-(Analítico!AR$1&lt;='Gastos Gerais'!$E$4:$E$1076),-('Gastos Gerais'!$C$4:$C$1076))</f>
        <v>0</v>
      </c>
      <c r="AS78" s="147">
        <f>SUMPRODUCT(-('Gastos Gerais'!$B$4:$B$1076=Analítico!$B78),-(Analítico!AS$1&gt;='Gastos Gerais'!$D$4:$D$1076),-(Analítico!AS$1&lt;='Gastos Gerais'!$E$4:$E$1076),-('Gastos Gerais'!$C$4:$C$1076))</f>
        <v>0</v>
      </c>
      <c r="AT78" s="147">
        <f>SUMPRODUCT(-('Gastos Gerais'!$B$4:$B$1076=Analítico!$B78),-(Analítico!AT$1&gt;='Gastos Gerais'!$D$4:$D$1076),-(Analítico!AT$1&lt;='Gastos Gerais'!$E$4:$E$1076),-('Gastos Gerais'!$C$4:$C$1076))</f>
        <v>0</v>
      </c>
      <c r="AU78" s="147">
        <f>SUMPRODUCT(-('Gastos Gerais'!$B$4:$B$1076=Analítico!$B78),-(Analítico!AU$1&gt;='Gastos Gerais'!$D$4:$D$1076),-(Analítico!AU$1&lt;='Gastos Gerais'!$E$4:$E$1076),-('Gastos Gerais'!$C$4:$C$1076))</f>
        <v>0</v>
      </c>
      <c r="AV78" s="147">
        <f>SUMPRODUCT(-('Gastos Gerais'!$B$4:$B$1076=Analítico!$B78),-(Analítico!AV$1&gt;='Gastos Gerais'!$D$4:$D$1076),-(Analítico!AV$1&lt;='Gastos Gerais'!$E$4:$E$1076),-('Gastos Gerais'!$C$4:$C$1076))</f>
        <v>0</v>
      </c>
      <c r="AW78" s="147">
        <f>SUMPRODUCT(-('Gastos Gerais'!$B$4:$B$1076=Analítico!$B78),-(Analítico!AW$1&gt;='Gastos Gerais'!$D$4:$D$1076),-(Analítico!AW$1&lt;='Gastos Gerais'!$E$4:$E$1076),-('Gastos Gerais'!$C$4:$C$1076))</f>
        <v>0</v>
      </c>
      <c r="AX78" s="147">
        <f>SUMPRODUCT(-('Gastos Gerais'!$B$4:$B$1076=Analítico!$B78),-(Analítico!AX$1&gt;='Gastos Gerais'!$D$4:$D$1076),-(Analítico!AX$1&lt;='Gastos Gerais'!$E$4:$E$1076),-('Gastos Gerais'!$C$4:$C$1076))</f>
        <v>0</v>
      </c>
      <c r="AY78" s="147">
        <f>SUMPRODUCT(-('Gastos Gerais'!$B$4:$B$1076=Analítico!$B78),-(Analítico!AY$1&gt;='Gastos Gerais'!$D$4:$D$1076),-(Analítico!AY$1&lt;='Gastos Gerais'!$E$4:$E$1076),-('Gastos Gerais'!$C$4:$C$1076))</f>
        <v>0</v>
      </c>
      <c r="AZ78" s="147">
        <f>SUMPRODUCT(-('Gastos Gerais'!$B$4:$B$1076=Analítico!$B78),-(Analítico!AZ$1&gt;='Gastos Gerais'!$D$4:$D$1076),-(Analítico!AZ$1&lt;='Gastos Gerais'!$E$4:$E$1076),-('Gastos Gerais'!$C$4:$C$1076))</f>
        <v>0</v>
      </c>
      <c r="BA78" s="147">
        <f>SUMPRODUCT(-('Gastos Gerais'!$B$4:$B$1076=Analítico!$B78),-(Analítico!BA$1&gt;='Gastos Gerais'!$D$4:$D$1076),-(Analítico!BA$1&lt;='Gastos Gerais'!$E$4:$E$1076),-('Gastos Gerais'!$C$4:$C$1076))</f>
        <v>0</v>
      </c>
      <c r="BB78" s="147">
        <f>SUMPRODUCT(-('Gastos Gerais'!$B$4:$B$1076=Analítico!$B78),-(Analítico!BB$1&gt;='Gastos Gerais'!$D$4:$D$1076),-(Analítico!BB$1&lt;='Gastos Gerais'!$E$4:$E$1076),-('Gastos Gerais'!$C$4:$C$1076))</f>
        <v>0</v>
      </c>
      <c r="BC78" s="147">
        <f>SUMPRODUCT(-('Gastos Gerais'!$B$4:$B$1076=Analítico!$B78),-(Analítico!BC$1&gt;='Gastos Gerais'!$D$4:$D$1076),-(Analítico!BC$1&lt;='Gastos Gerais'!$E$4:$E$1076),-('Gastos Gerais'!$C$4:$C$1076))</f>
        <v>0</v>
      </c>
      <c r="BD78" s="147">
        <f>SUMPRODUCT(-('Gastos Gerais'!$B$4:$B$1076=Analítico!$B78),-(Analítico!BD$1&gt;='Gastos Gerais'!$D$4:$D$1076),-(Analítico!BD$1&lt;='Gastos Gerais'!$E$4:$E$1076),-('Gastos Gerais'!$C$4:$C$1076))</f>
        <v>0</v>
      </c>
      <c r="BE78" s="147">
        <f>SUMPRODUCT(-('Gastos Gerais'!$B$4:$B$1076=Analítico!$B78),-(Analítico!BE$1&gt;='Gastos Gerais'!$D$4:$D$1076),-(Analítico!BE$1&lt;='Gastos Gerais'!$E$4:$E$1076),-('Gastos Gerais'!$C$4:$C$1076))</f>
        <v>0</v>
      </c>
      <c r="BF78" s="147">
        <f>SUMPRODUCT(-('Gastos Gerais'!$B$4:$B$1076=Analítico!$B78),-(Analítico!BF$1&gt;='Gastos Gerais'!$D$4:$D$1076),-(Analítico!BF$1&lt;='Gastos Gerais'!$E$4:$E$1076),-('Gastos Gerais'!$C$4:$C$1076))</f>
        <v>0</v>
      </c>
      <c r="BG78" s="147">
        <f>SUMPRODUCT(-('Gastos Gerais'!$B$4:$B$1076=Analítico!$B78),-(Analítico!BG$1&gt;='Gastos Gerais'!$D$4:$D$1076),-(Analítico!BG$1&lt;='Gastos Gerais'!$E$4:$E$1076),-('Gastos Gerais'!$C$4:$C$1076))</f>
        <v>0</v>
      </c>
      <c r="BH78" s="147">
        <f>SUMPRODUCT(-('Gastos Gerais'!$B$4:$B$1076=Analítico!$B78),-(Analítico!BH$1&gt;='Gastos Gerais'!$D$4:$D$1076),-(Analítico!BH$1&lt;='Gastos Gerais'!$E$4:$E$1076),-('Gastos Gerais'!$C$4:$C$1076))</f>
        <v>0</v>
      </c>
      <c r="BI78" s="147">
        <f>SUMPRODUCT(-('Gastos Gerais'!$B$4:$B$1076=Analítico!$B78),-(Analítico!BI$1&gt;='Gastos Gerais'!$D$4:$D$1076),-(Analítico!BI$1&lt;='Gastos Gerais'!$E$4:$E$1076),-('Gastos Gerais'!$C$4:$C$1076))</f>
        <v>0</v>
      </c>
      <c r="BJ78" s="147">
        <f>SUMPRODUCT(-('Gastos Gerais'!$B$4:$B$1076=Analítico!$B78),-(Analítico!BJ$1&gt;='Gastos Gerais'!$D$4:$D$1076),-(Analítico!BJ$1&lt;='Gastos Gerais'!$E$4:$E$1076),-('Gastos Gerais'!$C$4:$C$1076))</f>
        <v>0</v>
      </c>
      <c r="BK78" s="143">
        <f t="shared" si="90"/>
        <v>0</v>
      </c>
      <c r="BL78" s="152">
        <f t="shared" ca="1" si="91"/>
        <v>0</v>
      </c>
      <c r="BV78" s="3"/>
      <c r="BW78" s="3"/>
    </row>
    <row r="79" spans="1:75" s="98" customFormat="1" ht="23.25" customHeight="1">
      <c r="A79" s="207" t="s">
        <v>294</v>
      </c>
      <c r="B79" s="210" t="s">
        <v>295</v>
      </c>
      <c r="C79" s="147">
        <f>SUMPRODUCT(-('Gastos Gerais'!$B$4:$B$1076=Analítico!$B79),-(Analítico!C$1&gt;='Gastos Gerais'!$D$4:$D$1076),-(Analítico!C$1&lt;='Gastos Gerais'!$E$4:$E$1076),-('Gastos Gerais'!$C$4:$C$1076))</f>
        <v>0</v>
      </c>
      <c r="D79" s="147">
        <f>SUMPRODUCT(-('Gastos Gerais'!$B$4:$B$1076=Analítico!$B79),-(Analítico!D$1&gt;='Gastos Gerais'!$D$4:$D$1076),-(Analítico!D$1&lt;='Gastos Gerais'!$E$4:$E$1076),-('Gastos Gerais'!$C$4:$C$1076))</f>
        <v>0</v>
      </c>
      <c r="E79" s="147">
        <f>SUMPRODUCT(-('Gastos Gerais'!$B$4:$B$1076=Analítico!$B79),-(Analítico!E$1&gt;='Gastos Gerais'!$D$4:$D$1076),-(Analítico!E$1&lt;='Gastos Gerais'!$E$4:$E$1076),-('Gastos Gerais'!$C$4:$C$1076))</f>
        <v>0</v>
      </c>
      <c r="F79" s="147">
        <f>SUMPRODUCT(-('Gastos Gerais'!$B$4:$B$1076=Analítico!$B79),-(Analítico!F$1&gt;='Gastos Gerais'!$D$4:$D$1076),-(Analítico!F$1&lt;='Gastos Gerais'!$E$4:$E$1076),-('Gastos Gerais'!$C$4:$C$1076))</f>
        <v>0</v>
      </c>
      <c r="G79" s="147">
        <f>SUMPRODUCT(-('Gastos Gerais'!$B$4:$B$1076=Analítico!$B79),-(Analítico!G$1&gt;='Gastos Gerais'!$D$4:$D$1076),-(Analítico!G$1&lt;='Gastos Gerais'!$E$4:$E$1076),-('Gastos Gerais'!$C$4:$C$1076))</f>
        <v>0</v>
      </c>
      <c r="H79" s="147">
        <f>SUMPRODUCT(-('Gastos Gerais'!$B$4:$B$1076=Analítico!$B79),-(Analítico!H$1&gt;='Gastos Gerais'!$D$4:$D$1076),-(Analítico!H$1&lt;='Gastos Gerais'!$E$4:$E$1076),-('Gastos Gerais'!$C$4:$C$1076))</f>
        <v>0</v>
      </c>
      <c r="I79" s="147">
        <f>SUMPRODUCT(-('Gastos Gerais'!$B$4:$B$1076=Analítico!$B79),-(Analítico!I$1&gt;='Gastos Gerais'!$D$4:$D$1076),-(Analítico!I$1&lt;='Gastos Gerais'!$E$4:$E$1076),-('Gastos Gerais'!$C$4:$C$1076))</f>
        <v>0</v>
      </c>
      <c r="J79" s="147">
        <f>SUMPRODUCT(-('Gastos Gerais'!$B$4:$B$1076=Analítico!$B79),-(Analítico!J$1&gt;='Gastos Gerais'!$D$4:$D$1076),-(Analítico!J$1&lt;='Gastos Gerais'!$E$4:$E$1076),-('Gastos Gerais'!$C$4:$C$1076))</f>
        <v>0</v>
      </c>
      <c r="K79" s="147">
        <f>SUMPRODUCT(-('Gastos Gerais'!$B$4:$B$1076=Analítico!$B79),-(Analítico!K$1&gt;='Gastos Gerais'!$D$4:$D$1076),-(Analítico!K$1&lt;='Gastos Gerais'!$E$4:$E$1076),-('Gastos Gerais'!$C$4:$C$1076))</f>
        <v>0</v>
      </c>
      <c r="L79" s="147">
        <f>SUMPRODUCT(-('Gastos Gerais'!$B$4:$B$1076=Analítico!$B79),-(Analítico!L$1&gt;='Gastos Gerais'!$D$4:$D$1076),-(Analítico!L$1&lt;='Gastos Gerais'!$E$4:$E$1076),-('Gastos Gerais'!$C$4:$C$1076))</f>
        <v>0</v>
      </c>
      <c r="M79" s="147">
        <f>SUMPRODUCT(-('Gastos Gerais'!$B$4:$B$1076=Analítico!$B79),-(Analítico!M$1&gt;='Gastos Gerais'!$D$4:$D$1076),-(Analítico!M$1&lt;='Gastos Gerais'!$E$4:$E$1076),-('Gastos Gerais'!$C$4:$C$1076))</f>
        <v>0</v>
      </c>
      <c r="N79" s="147">
        <f>SUMPRODUCT(-('Gastos Gerais'!$B$4:$B$1076=Analítico!$B79),-(Analítico!N$1&gt;='Gastos Gerais'!$D$4:$D$1076),-(Analítico!N$1&lt;='Gastos Gerais'!$E$4:$E$1076),-('Gastos Gerais'!$C$4:$C$1076))</f>
        <v>0</v>
      </c>
      <c r="O79" s="147">
        <f>SUMPRODUCT(-('Gastos Gerais'!$B$4:$B$1076=Analítico!$B79),-(Analítico!O$1&gt;='Gastos Gerais'!$D$4:$D$1076),-(Analítico!O$1&lt;='Gastos Gerais'!$E$4:$E$1076),-('Gastos Gerais'!$C$4:$C$1076))</f>
        <v>0</v>
      </c>
      <c r="P79" s="147">
        <f>SUMPRODUCT(-('Gastos Gerais'!$B$4:$B$1076=Analítico!$B79),-(Analítico!P$1&gt;='Gastos Gerais'!$D$4:$D$1076),-(Analítico!P$1&lt;='Gastos Gerais'!$E$4:$E$1076),-('Gastos Gerais'!$C$4:$C$1076))</f>
        <v>0</v>
      </c>
      <c r="Q79" s="147">
        <f>SUMPRODUCT(-('Gastos Gerais'!$B$4:$B$1076=Analítico!$B79),-(Analítico!Q$1&gt;='Gastos Gerais'!$D$4:$D$1076),-(Analítico!Q$1&lt;='Gastos Gerais'!$E$4:$E$1076),-('Gastos Gerais'!$C$4:$C$1076))</f>
        <v>0</v>
      </c>
      <c r="R79" s="147">
        <f>SUMPRODUCT(-('Gastos Gerais'!$B$4:$B$1076=Analítico!$B79),-(Analítico!R$1&gt;='Gastos Gerais'!$D$4:$D$1076),-(Analítico!R$1&lt;='Gastos Gerais'!$E$4:$E$1076),-('Gastos Gerais'!$C$4:$C$1076))</f>
        <v>0</v>
      </c>
      <c r="S79" s="147">
        <f>SUMPRODUCT(-('Gastos Gerais'!$B$4:$B$1076=Analítico!$B79),-(Analítico!S$1&gt;='Gastos Gerais'!$D$4:$D$1076),-(Analítico!S$1&lt;='Gastos Gerais'!$E$4:$E$1076),-('Gastos Gerais'!$C$4:$C$1076))</f>
        <v>0</v>
      </c>
      <c r="T79" s="147">
        <f>SUMPRODUCT(-('Gastos Gerais'!$B$4:$B$1076=Analítico!$B79),-(Analítico!T$1&gt;='Gastos Gerais'!$D$4:$D$1076),-(Analítico!T$1&lt;='Gastos Gerais'!$E$4:$E$1076),-('Gastos Gerais'!$C$4:$C$1076))</f>
        <v>0</v>
      </c>
      <c r="U79" s="147">
        <f>SUMPRODUCT(-('Gastos Gerais'!$B$4:$B$1076=Analítico!$B79),-(Analítico!U$1&gt;='Gastos Gerais'!$D$4:$D$1076),-(Analítico!U$1&lt;='Gastos Gerais'!$E$4:$E$1076),-('Gastos Gerais'!$C$4:$C$1076))</f>
        <v>0</v>
      </c>
      <c r="V79" s="147">
        <f>SUMPRODUCT(-('Gastos Gerais'!$B$4:$B$1076=Analítico!$B79),-(Analítico!V$1&gt;='Gastos Gerais'!$D$4:$D$1076),-(Analítico!V$1&lt;='Gastos Gerais'!$E$4:$E$1076),-('Gastos Gerais'!$C$4:$C$1076))</f>
        <v>0</v>
      </c>
      <c r="W79" s="147">
        <f>SUMPRODUCT(-('Gastos Gerais'!$B$4:$B$1076=Analítico!$B79),-(Analítico!W$1&gt;='Gastos Gerais'!$D$4:$D$1076),-(Analítico!W$1&lt;='Gastos Gerais'!$E$4:$E$1076),-('Gastos Gerais'!$C$4:$C$1076))</f>
        <v>0</v>
      </c>
      <c r="X79" s="147">
        <f>SUMPRODUCT(-('Gastos Gerais'!$B$4:$B$1076=Analítico!$B79),-(Analítico!X$1&gt;='Gastos Gerais'!$D$4:$D$1076),-(Analítico!X$1&lt;='Gastos Gerais'!$E$4:$E$1076),-('Gastos Gerais'!$C$4:$C$1076))</f>
        <v>0</v>
      </c>
      <c r="Y79" s="147">
        <f>SUMPRODUCT(-('Gastos Gerais'!$B$4:$B$1076=Analítico!$B79),-(Analítico!Y$1&gt;='Gastos Gerais'!$D$4:$D$1076),-(Analítico!Y$1&lt;='Gastos Gerais'!$E$4:$E$1076),-('Gastos Gerais'!$C$4:$C$1076))</f>
        <v>0</v>
      </c>
      <c r="Z79" s="147">
        <f>SUMPRODUCT(-('Gastos Gerais'!$B$4:$B$1076=Analítico!$B79),-(Analítico!Z$1&gt;='Gastos Gerais'!$D$4:$D$1076),-(Analítico!Z$1&lt;='Gastos Gerais'!$E$4:$E$1076),-('Gastos Gerais'!$C$4:$C$1076))</f>
        <v>0</v>
      </c>
      <c r="AA79" s="147">
        <f>SUMPRODUCT(-('Gastos Gerais'!$B$4:$B$1076=Analítico!$B79),-(Analítico!AA$1&gt;='Gastos Gerais'!$D$4:$D$1076),-(Analítico!AA$1&lt;='Gastos Gerais'!$E$4:$E$1076),-('Gastos Gerais'!$C$4:$C$1076))</f>
        <v>0</v>
      </c>
      <c r="AB79" s="147">
        <f>SUMPRODUCT(-('Gastos Gerais'!$B$4:$B$1076=Analítico!$B79),-(Analítico!AB$1&gt;='Gastos Gerais'!$D$4:$D$1076),-(Analítico!AB$1&lt;='Gastos Gerais'!$E$4:$E$1076),-('Gastos Gerais'!$C$4:$C$1076))</f>
        <v>0</v>
      </c>
      <c r="AC79" s="147">
        <f>SUMPRODUCT(-('Gastos Gerais'!$B$4:$B$1076=Analítico!$B79),-(Analítico!AC$1&gt;='Gastos Gerais'!$D$4:$D$1076),-(Analítico!AC$1&lt;='Gastos Gerais'!$E$4:$E$1076),-('Gastos Gerais'!$C$4:$C$1076))</f>
        <v>0</v>
      </c>
      <c r="AD79" s="147">
        <f>SUMPRODUCT(-('Gastos Gerais'!$B$4:$B$1076=Analítico!$B79),-(Analítico!AD$1&gt;='Gastos Gerais'!$D$4:$D$1076),-(Analítico!AD$1&lt;='Gastos Gerais'!$E$4:$E$1076),-('Gastos Gerais'!$C$4:$C$1076))</f>
        <v>0</v>
      </c>
      <c r="AE79" s="147">
        <f>SUMPRODUCT(-('Gastos Gerais'!$B$4:$B$1076=Analítico!$B79),-(Analítico!AE$1&gt;='Gastos Gerais'!$D$4:$D$1076),-(Analítico!AE$1&lt;='Gastos Gerais'!$E$4:$E$1076),-('Gastos Gerais'!$C$4:$C$1076))</f>
        <v>0</v>
      </c>
      <c r="AF79" s="147">
        <f>SUMPRODUCT(-('Gastos Gerais'!$B$4:$B$1076=Analítico!$B79),-(Analítico!AF$1&gt;='Gastos Gerais'!$D$4:$D$1076),-(Analítico!AF$1&lt;='Gastos Gerais'!$E$4:$E$1076),-('Gastos Gerais'!$C$4:$C$1076))</f>
        <v>0</v>
      </c>
      <c r="AG79" s="147">
        <f>SUMPRODUCT(-('Gastos Gerais'!$B$4:$B$1076=Analítico!$B79),-(Analítico!AG$1&gt;='Gastos Gerais'!$D$4:$D$1076),-(Analítico!AG$1&lt;='Gastos Gerais'!$E$4:$E$1076),-('Gastos Gerais'!$C$4:$C$1076))</f>
        <v>0</v>
      </c>
      <c r="AH79" s="147">
        <f>SUMPRODUCT(-('Gastos Gerais'!$B$4:$B$1076=Analítico!$B79),-(Analítico!AH$1&gt;='Gastos Gerais'!$D$4:$D$1076),-(Analítico!AH$1&lt;='Gastos Gerais'!$E$4:$E$1076),-('Gastos Gerais'!$C$4:$C$1076))</f>
        <v>0</v>
      </c>
      <c r="AI79" s="147">
        <f>SUMPRODUCT(-('Gastos Gerais'!$B$4:$B$1076=Analítico!$B79),-(Analítico!AI$1&gt;='Gastos Gerais'!$D$4:$D$1076),-(Analítico!AI$1&lt;='Gastos Gerais'!$E$4:$E$1076),-('Gastos Gerais'!$C$4:$C$1076))</f>
        <v>0</v>
      </c>
      <c r="AJ79" s="147">
        <f>SUMPRODUCT(-('Gastos Gerais'!$B$4:$B$1076=Analítico!$B79),-(Analítico!AJ$1&gt;='Gastos Gerais'!$D$4:$D$1076),-(Analítico!AJ$1&lt;='Gastos Gerais'!$E$4:$E$1076),-('Gastos Gerais'!$C$4:$C$1076))</f>
        <v>0</v>
      </c>
      <c r="AK79" s="147">
        <f>SUMPRODUCT(-('Gastos Gerais'!$B$4:$B$1076=Analítico!$B79),-(Analítico!AK$1&gt;='Gastos Gerais'!$D$4:$D$1076),-(Analítico!AK$1&lt;='Gastos Gerais'!$E$4:$E$1076),-('Gastos Gerais'!$C$4:$C$1076))</f>
        <v>0</v>
      </c>
      <c r="AL79" s="147">
        <f>SUMPRODUCT(-('Gastos Gerais'!$B$4:$B$1076=Analítico!$B79),-(Analítico!AL$1&gt;='Gastos Gerais'!$D$4:$D$1076),-(Analítico!AL$1&lt;='Gastos Gerais'!$E$4:$E$1076),-('Gastos Gerais'!$C$4:$C$1076))</f>
        <v>0</v>
      </c>
      <c r="AM79" s="147">
        <f>SUMPRODUCT(-('Gastos Gerais'!$B$4:$B$1076=Analítico!$B79),-(Analítico!AM$1&gt;='Gastos Gerais'!$D$4:$D$1076),-(Analítico!AM$1&lt;='Gastos Gerais'!$E$4:$E$1076),-('Gastos Gerais'!$C$4:$C$1076))</f>
        <v>0</v>
      </c>
      <c r="AN79" s="147">
        <f>SUMPRODUCT(-('Gastos Gerais'!$B$4:$B$1076=Analítico!$B79),-(Analítico!AN$1&gt;='Gastos Gerais'!$D$4:$D$1076),-(Analítico!AN$1&lt;='Gastos Gerais'!$E$4:$E$1076),-('Gastos Gerais'!$C$4:$C$1076))</f>
        <v>0</v>
      </c>
      <c r="AO79" s="147">
        <f>SUMPRODUCT(-('Gastos Gerais'!$B$4:$B$1076=Analítico!$B79),-(Analítico!AO$1&gt;='Gastos Gerais'!$D$4:$D$1076),-(Analítico!AO$1&lt;='Gastos Gerais'!$E$4:$E$1076),-('Gastos Gerais'!$C$4:$C$1076))</f>
        <v>0</v>
      </c>
      <c r="AP79" s="147">
        <f>SUMPRODUCT(-('Gastos Gerais'!$B$4:$B$1076=Analítico!$B79),-(Analítico!AP$1&gt;='Gastos Gerais'!$D$4:$D$1076),-(Analítico!AP$1&lt;='Gastos Gerais'!$E$4:$E$1076),-('Gastos Gerais'!$C$4:$C$1076))</f>
        <v>0</v>
      </c>
      <c r="AQ79" s="147">
        <f>SUMPRODUCT(-('Gastos Gerais'!$B$4:$B$1076=Analítico!$B79),-(Analítico!AQ$1&gt;='Gastos Gerais'!$D$4:$D$1076),-(Analítico!AQ$1&lt;='Gastos Gerais'!$E$4:$E$1076),-('Gastos Gerais'!$C$4:$C$1076))</f>
        <v>0</v>
      </c>
      <c r="AR79" s="147">
        <f>SUMPRODUCT(-('Gastos Gerais'!$B$4:$B$1076=Analítico!$B79),-(Analítico!AR$1&gt;='Gastos Gerais'!$D$4:$D$1076),-(Analítico!AR$1&lt;='Gastos Gerais'!$E$4:$E$1076),-('Gastos Gerais'!$C$4:$C$1076))</f>
        <v>0</v>
      </c>
      <c r="AS79" s="147">
        <f>SUMPRODUCT(-('Gastos Gerais'!$B$4:$B$1076=Analítico!$B79),-(Analítico!AS$1&gt;='Gastos Gerais'!$D$4:$D$1076),-(Analítico!AS$1&lt;='Gastos Gerais'!$E$4:$E$1076),-('Gastos Gerais'!$C$4:$C$1076))</f>
        <v>0</v>
      </c>
      <c r="AT79" s="147">
        <f>SUMPRODUCT(-('Gastos Gerais'!$B$4:$B$1076=Analítico!$B79),-(Analítico!AT$1&gt;='Gastos Gerais'!$D$4:$D$1076),-(Analítico!AT$1&lt;='Gastos Gerais'!$E$4:$E$1076),-('Gastos Gerais'!$C$4:$C$1076))</f>
        <v>0</v>
      </c>
      <c r="AU79" s="147">
        <f>SUMPRODUCT(-('Gastos Gerais'!$B$4:$B$1076=Analítico!$B79),-(Analítico!AU$1&gt;='Gastos Gerais'!$D$4:$D$1076),-(Analítico!AU$1&lt;='Gastos Gerais'!$E$4:$E$1076),-('Gastos Gerais'!$C$4:$C$1076))</f>
        <v>0</v>
      </c>
      <c r="AV79" s="147">
        <f>SUMPRODUCT(-('Gastos Gerais'!$B$4:$B$1076=Analítico!$B79),-(Analítico!AV$1&gt;='Gastos Gerais'!$D$4:$D$1076),-(Analítico!AV$1&lt;='Gastos Gerais'!$E$4:$E$1076),-('Gastos Gerais'!$C$4:$C$1076))</f>
        <v>0</v>
      </c>
      <c r="AW79" s="147">
        <f>SUMPRODUCT(-('Gastos Gerais'!$B$4:$B$1076=Analítico!$B79),-(Analítico!AW$1&gt;='Gastos Gerais'!$D$4:$D$1076),-(Analítico!AW$1&lt;='Gastos Gerais'!$E$4:$E$1076),-('Gastos Gerais'!$C$4:$C$1076))</f>
        <v>0</v>
      </c>
      <c r="AX79" s="147">
        <f>SUMPRODUCT(-('Gastos Gerais'!$B$4:$B$1076=Analítico!$B79),-(Analítico!AX$1&gt;='Gastos Gerais'!$D$4:$D$1076),-(Analítico!AX$1&lt;='Gastos Gerais'!$E$4:$E$1076),-('Gastos Gerais'!$C$4:$C$1076))</f>
        <v>0</v>
      </c>
      <c r="AY79" s="147">
        <f>SUMPRODUCT(-('Gastos Gerais'!$B$4:$B$1076=Analítico!$B79),-(Analítico!AY$1&gt;='Gastos Gerais'!$D$4:$D$1076),-(Analítico!AY$1&lt;='Gastos Gerais'!$E$4:$E$1076),-('Gastos Gerais'!$C$4:$C$1076))</f>
        <v>0</v>
      </c>
      <c r="AZ79" s="147">
        <f>SUMPRODUCT(-('Gastos Gerais'!$B$4:$B$1076=Analítico!$B79),-(Analítico!AZ$1&gt;='Gastos Gerais'!$D$4:$D$1076),-(Analítico!AZ$1&lt;='Gastos Gerais'!$E$4:$E$1076),-('Gastos Gerais'!$C$4:$C$1076))</f>
        <v>0</v>
      </c>
      <c r="BA79" s="147">
        <f>SUMPRODUCT(-('Gastos Gerais'!$B$4:$B$1076=Analítico!$B79),-(Analítico!BA$1&gt;='Gastos Gerais'!$D$4:$D$1076),-(Analítico!BA$1&lt;='Gastos Gerais'!$E$4:$E$1076),-('Gastos Gerais'!$C$4:$C$1076))</f>
        <v>0</v>
      </c>
      <c r="BB79" s="147">
        <f>SUMPRODUCT(-('Gastos Gerais'!$B$4:$B$1076=Analítico!$B79),-(Analítico!BB$1&gt;='Gastos Gerais'!$D$4:$D$1076),-(Analítico!BB$1&lt;='Gastos Gerais'!$E$4:$E$1076),-('Gastos Gerais'!$C$4:$C$1076))</f>
        <v>0</v>
      </c>
      <c r="BC79" s="147">
        <f>SUMPRODUCT(-('Gastos Gerais'!$B$4:$B$1076=Analítico!$B79),-(Analítico!BC$1&gt;='Gastos Gerais'!$D$4:$D$1076),-(Analítico!BC$1&lt;='Gastos Gerais'!$E$4:$E$1076),-('Gastos Gerais'!$C$4:$C$1076))</f>
        <v>0</v>
      </c>
      <c r="BD79" s="147">
        <f>SUMPRODUCT(-('Gastos Gerais'!$B$4:$B$1076=Analítico!$B79),-(Analítico!BD$1&gt;='Gastos Gerais'!$D$4:$D$1076),-(Analítico!BD$1&lt;='Gastos Gerais'!$E$4:$E$1076),-('Gastos Gerais'!$C$4:$C$1076))</f>
        <v>0</v>
      </c>
      <c r="BE79" s="147">
        <f>SUMPRODUCT(-('Gastos Gerais'!$B$4:$B$1076=Analítico!$B79),-(Analítico!BE$1&gt;='Gastos Gerais'!$D$4:$D$1076),-(Analítico!BE$1&lt;='Gastos Gerais'!$E$4:$E$1076),-('Gastos Gerais'!$C$4:$C$1076))</f>
        <v>0</v>
      </c>
      <c r="BF79" s="147">
        <f>SUMPRODUCT(-('Gastos Gerais'!$B$4:$B$1076=Analítico!$B79),-(Analítico!BF$1&gt;='Gastos Gerais'!$D$4:$D$1076),-(Analítico!BF$1&lt;='Gastos Gerais'!$E$4:$E$1076),-('Gastos Gerais'!$C$4:$C$1076))</f>
        <v>0</v>
      </c>
      <c r="BG79" s="147">
        <f>SUMPRODUCT(-('Gastos Gerais'!$B$4:$B$1076=Analítico!$B79),-(Analítico!BG$1&gt;='Gastos Gerais'!$D$4:$D$1076),-(Analítico!BG$1&lt;='Gastos Gerais'!$E$4:$E$1076),-('Gastos Gerais'!$C$4:$C$1076))</f>
        <v>0</v>
      </c>
      <c r="BH79" s="147">
        <f>SUMPRODUCT(-('Gastos Gerais'!$B$4:$B$1076=Analítico!$B79),-(Analítico!BH$1&gt;='Gastos Gerais'!$D$4:$D$1076),-(Analítico!BH$1&lt;='Gastos Gerais'!$E$4:$E$1076),-('Gastos Gerais'!$C$4:$C$1076))</f>
        <v>0</v>
      </c>
      <c r="BI79" s="147">
        <f>SUMPRODUCT(-('Gastos Gerais'!$B$4:$B$1076=Analítico!$B79),-(Analítico!BI$1&gt;='Gastos Gerais'!$D$4:$D$1076),-(Analítico!BI$1&lt;='Gastos Gerais'!$E$4:$E$1076),-('Gastos Gerais'!$C$4:$C$1076))</f>
        <v>0</v>
      </c>
      <c r="BJ79" s="147">
        <f>SUMPRODUCT(-('Gastos Gerais'!$B$4:$B$1076=Analítico!$B79),-(Analítico!BJ$1&gt;='Gastos Gerais'!$D$4:$D$1076),-(Analítico!BJ$1&lt;='Gastos Gerais'!$E$4:$E$1076),-('Gastos Gerais'!$C$4:$C$1076))</f>
        <v>0</v>
      </c>
      <c r="BK79" s="143">
        <f t="shared" si="90"/>
        <v>0</v>
      </c>
      <c r="BL79" s="152">
        <f t="shared" ca="1" si="91"/>
        <v>0</v>
      </c>
      <c r="BV79" s="3"/>
      <c r="BW79" s="3"/>
    </row>
    <row r="80" spans="1:75" s="98" customFormat="1" ht="23.25" customHeight="1">
      <c r="A80" s="207" t="s">
        <v>296</v>
      </c>
      <c r="B80" s="210" t="s">
        <v>297</v>
      </c>
      <c r="C80" s="147">
        <f>SUMPRODUCT(-('Gastos Gerais'!$B$4:$B$1076=Analítico!$B80),-(Analítico!C$1&gt;='Gastos Gerais'!$D$4:$D$1076),-(Analítico!C$1&lt;='Gastos Gerais'!$E$4:$E$1076),-('Gastos Gerais'!$C$4:$C$1076))</f>
        <v>0</v>
      </c>
      <c r="D80" s="147">
        <f>SUMPRODUCT(-('Gastos Gerais'!$B$4:$B$1076=Analítico!$B80),-(Analítico!D$1&gt;='Gastos Gerais'!$D$4:$D$1076),-(Analítico!D$1&lt;='Gastos Gerais'!$E$4:$E$1076),-('Gastos Gerais'!$C$4:$C$1076))</f>
        <v>0</v>
      </c>
      <c r="E80" s="147">
        <f>SUMPRODUCT(-('Gastos Gerais'!$B$4:$B$1076=Analítico!$B80),-(Analítico!E$1&gt;='Gastos Gerais'!$D$4:$D$1076),-(Analítico!E$1&lt;='Gastos Gerais'!$E$4:$E$1076),-('Gastos Gerais'!$C$4:$C$1076))</f>
        <v>0</v>
      </c>
      <c r="F80" s="147">
        <f>SUMPRODUCT(-('Gastos Gerais'!$B$4:$B$1076=Analítico!$B80),-(Analítico!F$1&gt;='Gastos Gerais'!$D$4:$D$1076),-(Analítico!F$1&lt;='Gastos Gerais'!$E$4:$E$1076),-('Gastos Gerais'!$C$4:$C$1076))</f>
        <v>0</v>
      </c>
      <c r="G80" s="147">
        <f>SUMPRODUCT(-('Gastos Gerais'!$B$4:$B$1076=Analítico!$B80),-(Analítico!G$1&gt;='Gastos Gerais'!$D$4:$D$1076),-(Analítico!G$1&lt;='Gastos Gerais'!$E$4:$E$1076),-('Gastos Gerais'!$C$4:$C$1076))</f>
        <v>0</v>
      </c>
      <c r="H80" s="147">
        <f>SUMPRODUCT(-('Gastos Gerais'!$B$4:$B$1076=Analítico!$B80),-(Analítico!H$1&gt;='Gastos Gerais'!$D$4:$D$1076),-(Analítico!H$1&lt;='Gastos Gerais'!$E$4:$E$1076),-('Gastos Gerais'!$C$4:$C$1076))</f>
        <v>0</v>
      </c>
      <c r="I80" s="147">
        <f>SUMPRODUCT(-('Gastos Gerais'!$B$4:$B$1076=Analítico!$B80),-(Analítico!I$1&gt;='Gastos Gerais'!$D$4:$D$1076),-(Analítico!I$1&lt;='Gastos Gerais'!$E$4:$E$1076),-('Gastos Gerais'!$C$4:$C$1076))</f>
        <v>0</v>
      </c>
      <c r="J80" s="147">
        <f>SUMPRODUCT(-('Gastos Gerais'!$B$4:$B$1076=Analítico!$B80),-(Analítico!J$1&gt;='Gastos Gerais'!$D$4:$D$1076),-(Analítico!J$1&lt;='Gastos Gerais'!$E$4:$E$1076),-('Gastos Gerais'!$C$4:$C$1076))</f>
        <v>0</v>
      </c>
      <c r="K80" s="147">
        <f>SUMPRODUCT(-('Gastos Gerais'!$B$4:$B$1076=Analítico!$B80),-(Analítico!K$1&gt;='Gastos Gerais'!$D$4:$D$1076),-(Analítico!K$1&lt;='Gastos Gerais'!$E$4:$E$1076),-('Gastos Gerais'!$C$4:$C$1076))</f>
        <v>0</v>
      </c>
      <c r="L80" s="147">
        <f>SUMPRODUCT(-('Gastos Gerais'!$B$4:$B$1076=Analítico!$B80),-(Analítico!L$1&gt;='Gastos Gerais'!$D$4:$D$1076),-(Analítico!L$1&lt;='Gastos Gerais'!$E$4:$E$1076),-('Gastos Gerais'!$C$4:$C$1076))</f>
        <v>0</v>
      </c>
      <c r="M80" s="147">
        <f>SUMPRODUCT(-('Gastos Gerais'!$B$4:$B$1076=Analítico!$B80),-(Analítico!M$1&gt;='Gastos Gerais'!$D$4:$D$1076),-(Analítico!M$1&lt;='Gastos Gerais'!$E$4:$E$1076),-('Gastos Gerais'!$C$4:$C$1076))</f>
        <v>0</v>
      </c>
      <c r="N80" s="147">
        <f>SUMPRODUCT(-('Gastos Gerais'!$B$4:$B$1076=Analítico!$B80),-(Analítico!N$1&gt;='Gastos Gerais'!$D$4:$D$1076),-(Analítico!N$1&lt;='Gastos Gerais'!$E$4:$E$1076),-('Gastos Gerais'!$C$4:$C$1076))</f>
        <v>0</v>
      </c>
      <c r="O80" s="147">
        <f>SUMPRODUCT(-('Gastos Gerais'!$B$4:$B$1076=Analítico!$B80),-(Analítico!O$1&gt;='Gastos Gerais'!$D$4:$D$1076),-(Analítico!O$1&lt;='Gastos Gerais'!$E$4:$E$1076),-('Gastos Gerais'!$C$4:$C$1076))</f>
        <v>0</v>
      </c>
      <c r="P80" s="147">
        <f>SUMPRODUCT(-('Gastos Gerais'!$B$4:$B$1076=Analítico!$B80),-(Analítico!P$1&gt;='Gastos Gerais'!$D$4:$D$1076),-(Analítico!P$1&lt;='Gastos Gerais'!$E$4:$E$1076),-('Gastos Gerais'!$C$4:$C$1076))</f>
        <v>0</v>
      </c>
      <c r="Q80" s="147">
        <f>SUMPRODUCT(-('Gastos Gerais'!$B$4:$B$1076=Analítico!$B80),-(Analítico!Q$1&gt;='Gastos Gerais'!$D$4:$D$1076),-(Analítico!Q$1&lt;='Gastos Gerais'!$E$4:$E$1076),-('Gastos Gerais'!$C$4:$C$1076))</f>
        <v>0</v>
      </c>
      <c r="R80" s="147">
        <f>SUMPRODUCT(-('Gastos Gerais'!$B$4:$B$1076=Analítico!$B80),-(Analítico!R$1&gt;='Gastos Gerais'!$D$4:$D$1076),-(Analítico!R$1&lt;='Gastos Gerais'!$E$4:$E$1076),-('Gastos Gerais'!$C$4:$C$1076))</f>
        <v>0</v>
      </c>
      <c r="S80" s="147">
        <f>SUMPRODUCT(-('Gastos Gerais'!$B$4:$B$1076=Analítico!$B80),-(Analítico!S$1&gt;='Gastos Gerais'!$D$4:$D$1076),-(Analítico!S$1&lt;='Gastos Gerais'!$E$4:$E$1076),-('Gastos Gerais'!$C$4:$C$1076))</f>
        <v>0</v>
      </c>
      <c r="T80" s="147">
        <f>SUMPRODUCT(-('Gastos Gerais'!$B$4:$B$1076=Analítico!$B80),-(Analítico!T$1&gt;='Gastos Gerais'!$D$4:$D$1076),-(Analítico!T$1&lt;='Gastos Gerais'!$E$4:$E$1076),-('Gastos Gerais'!$C$4:$C$1076))</f>
        <v>0</v>
      </c>
      <c r="U80" s="147">
        <f>SUMPRODUCT(-('Gastos Gerais'!$B$4:$B$1076=Analítico!$B80),-(Analítico!U$1&gt;='Gastos Gerais'!$D$4:$D$1076),-(Analítico!U$1&lt;='Gastos Gerais'!$E$4:$E$1076),-('Gastos Gerais'!$C$4:$C$1076))</f>
        <v>0</v>
      </c>
      <c r="V80" s="147">
        <f>SUMPRODUCT(-('Gastos Gerais'!$B$4:$B$1076=Analítico!$B80),-(Analítico!V$1&gt;='Gastos Gerais'!$D$4:$D$1076),-(Analítico!V$1&lt;='Gastos Gerais'!$E$4:$E$1076),-('Gastos Gerais'!$C$4:$C$1076))</f>
        <v>0</v>
      </c>
      <c r="W80" s="147">
        <f>SUMPRODUCT(-('Gastos Gerais'!$B$4:$B$1076=Analítico!$B80),-(Analítico!W$1&gt;='Gastos Gerais'!$D$4:$D$1076),-(Analítico!W$1&lt;='Gastos Gerais'!$E$4:$E$1076),-('Gastos Gerais'!$C$4:$C$1076))</f>
        <v>0</v>
      </c>
      <c r="X80" s="147">
        <f>SUMPRODUCT(-('Gastos Gerais'!$B$4:$B$1076=Analítico!$B80),-(Analítico!X$1&gt;='Gastos Gerais'!$D$4:$D$1076),-(Analítico!X$1&lt;='Gastos Gerais'!$E$4:$E$1076),-('Gastos Gerais'!$C$4:$C$1076))</f>
        <v>0</v>
      </c>
      <c r="Y80" s="147">
        <f>SUMPRODUCT(-('Gastos Gerais'!$B$4:$B$1076=Analítico!$B80),-(Analítico!Y$1&gt;='Gastos Gerais'!$D$4:$D$1076),-(Analítico!Y$1&lt;='Gastos Gerais'!$E$4:$E$1076),-('Gastos Gerais'!$C$4:$C$1076))</f>
        <v>0</v>
      </c>
      <c r="Z80" s="147">
        <f>SUMPRODUCT(-('Gastos Gerais'!$B$4:$B$1076=Analítico!$B80),-(Analítico!Z$1&gt;='Gastos Gerais'!$D$4:$D$1076),-(Analítico!Z$1&lt;='Gastos Gerais'!$E$4:$E$1076),-('Gastos Gerais'!$C$4:$C$1076))</f>
        <v>0</v>
      </c>
      <c r="AA80" s="147">
        <f>SUMPRODUCT(-('Gastos Gerais'!$B$4:$B$1076=Analítico!$B80),-(Analítico!AA$1&gt;='Gastos Gerais'!$D$4:$D$1076),-(Analítico!AA$1&lt;='Gastos Gerais'!$E$4:$E$1076),-('Gastos Gerais'!$C$4:$C$1076))</f>
        <v>0</v>
      </c>
      <c r="AB80" s="147">
        <f>SUMPRODUCT(-('Gastos Gerais'!$B$4:$B$1076=Analítico!$B80),-(Analítico!AB$1&gt;='Gastos Gerais'!$D$4:$D$1076),-(Analítico!AB$1&lt;='Gastos Gerais'!$E$4:$E$1076),-('Gastos Gerais'!$C$4:$C$1076))</f>
        <v>0</v>
      </c>
      <c r="AC80" s="147">
        <f>SUMPRODUCT(-('Gastos Gerais'!$B$4:$B$1076=Analítico!$B80),-(Analítico!AC$1&gt;='Gastos Gerais'!$D$4:$D$1076),-(Analítico!AC$1&lt;='Gastos Gerais'!$E$4:$E$1076),-('Gastos Gerais'!$C$4:$C$1076))</f>
        <v>0</v>
      </c>
      <c r="AD80" s="147">
        <f>SUMPRODUCT(-('Gastos Gerais'!$B$4:$B$1076=Analítico!$B80),-(Analítico!AD$1&gt;='Gastos Gerais'!$D$4:$D$1076),-(Analítico!AD$1&lt;='Gastos Gerais'!$E$4:$E$1076),-('Gastos Gerais'!$C$4:$C$1076))</f>
        <v>0</v>
      </c>
      <c r="AE80" s="147">
        <f>SUMPRODUCT(-('Gastos Gerais'!$B$4:$B$1076=Analítico!$B80),-(Analítico!AE$1&gt;='Gastos Gerais'!$D$4:$D$1076),-(Analítico!AE$1&lt;='Gastos Gerais'!$E$4:$E$1076),-('Gastos Gerais'!$C$4:$C$1076))</f>
        <v>0</v>
      </c>
      <c r="AF80" s="147">
        <f>SUMPRODUCT(-('Gastos Gerais'!$B$4:$B$1076=Analítico!$B80),-(Analítico!AF$1&gt;='Gastos Gerais'!$D$4:$D$1076),-(Analítico!AF$1&lt;='Gastos Gerais'!$E$4:$E$1076),-('Gastos Gerais'!$C$4:$C$1076))</f>
        <v>0</v>
      </c>
      <c r="AG80" s="147">
        <f>SUMPRODUCT(-('Gastos Gerais'!$B$4:$B$1076=Analítico!$B80),-(Analítico!AG$1&gt;='Gastos Gerais'!$D$4:$D$1076),-(Analítico!AG$1&lt;='Gastos Gerais'!$E$4:$E$1076),-('Gastos Gerais'!$C$4:$C$1076))</f>
        <v>0</v>
      </c>
      <c r="AH80" s="147">
        <f>SUMPRODUCT(-('Gastos Gerais'!$B$4:$B$1076=Analítico!$B80),-(Analítico!AH$1&gt;='Gastos Gerais'!$D$4:$D$1076),-(Analítico!AH$1&lt;='Gastos Gerais'!$E$4:$E$1076),-('Gastos Gerais'!$C$4:$C$1076))</f>
        <v>0</v>
      </c>
      <c r="AI80" s="147">
        <f>SUMPRODUCT(-('Gastos Gerais'!$B$4:$B$1076=Analítico!$B80),-(Analítico!AI$1&gt;='Gastos Gerais'!$D$4:$D$1076),-(Analítico!AI$1&lt;='Gastos Gerais'!$E$4:$E$1076),-('Gastos Gerais'!$C$4:$C$1076))</f>
        <v>0</v>
      </c>
      <c r="AJ80" s="147">
        <f>SUMPRODUCT(-('Gastos Gerais'!$B$4:$B$1076=Analítico!$B80),-(Analítico!AJ$1&gt;='Gastos Gerais'!$D$4:$D$1076),-(Analítico!AJ$1&lt;='Gastos Gerais'!$E$4:$E$1076),-('Gastos Gerais'!$C$4:$C$1076))</f>
        <v>0</v>
      </c>
      <c r="AK80" s="147">
        <f>SUMPRODUCT(-('Gastos Gerais'!$B$4:$B$1076=Analítico!$B80),-(Analítico!AK$1&gt;='Gastos Gerais'!$D$4:$D$1076),-(Analítico!AK$1&lt;='Gastos Gerais'!$E$4:$E$1076),-('Gastos Gerais'!$C$4:$C$1076))</f>
        <v>0</v>
      </c>
      <c r="AL80" s="147">
        <f>SUMPRODUCT(-('Gastos Gerais'!$B$4:$B$1076=Analítico!$B80),-(Analítico!AL$1&gt;='Gastos Gerais'!$D$4:$D$1076),-(Analítico!AL$1&lt;='Gastos Gerais'!$E$4:$E$1076),-('Gastos Gerais'!$C$4:$C$1076))</f>
        <v>0</v>
      </c>
      <c r="AM80" s="147">
        <f>SUMPRODUCT(-('Gastos Gerais'!$B$4:$B$1076=Analítico!$B80),-(Analítico!AM$1&gt;='Gastos Gerais'!$D$4:$D$1076),-(Analítico!AM$1&lt;='Gastos Gerais'!$E$4:$E$1076),-('Gastos Gerais'!$C$4:$C$1076))</f>
        <v>0</v>
      </c>
      <c r="AN80" s="147">
        <f>SUMPRODUCT(-('Gastos Gerais'!$B$4:$B$1076=Analítico!$B80),-(Analítico!AN$1&gt;='Gastos Gerais'!$D$4:$D$1076),-(Analítico!AN$1&lt;='Gastos Gerais'!$E$4:$E$1076),-('Gastos Gerais'!$C$4:$C$1076))</f>
        <v>0</v>
      </c>
      <c r="AO80" s="147">
        <f>SUMPRODUCT(-('Gastos Gerais'!$B$4:$B$1076=Analítico!$B80),-(Analítico!AO$1&gt;='Gastos Gerais'!$D$4:$D$1076),-(Analítico!AO$1&lt;='Gastos Gerais'!$E$4:$E$1076),-('Gastos Gerais'!$C$4:$C$1076))</f>
        <v>0</v>
      </c>
      <c r="AP80" s="147">
        <f>SUMPRODUCT(-('Gastos Gerais'!$B$4:$B$1076=Analítico!$B80),-(Analítico!AP$1&gt;='Gastos Gerais'!$D$4:$D$1076),-(Analítico!AP$1&lt;='Gastos Gerais'!$E$4:$E$1076),-('Gastos Gerais'!$C$4:$C$1076))</f>
        <v>0</v>
      </c>
      <c r="AQ80" s="147">
        <f>SUMPRODUCT(-('Gastos Gerais'!$B$4:$B$1076=Analítico!$B80),-(Analítico!AQ$1&gt;='Gastos Gerais'!$D$4:$D$1076),-(Analítico!AQ$1&lt;='Gastos Gerais'!$E$4:$E$1076),-('Gastos Gerais'!$C$4:$C$1076))</f>
        <v>0</v>
      </c>
      <c r="AR80" s="147">
        <f>SUMPRODUCT(-('Gastos Gerais'!$B$4:$B$1076=Analítico!$B80),-(Analítico!AR$1&gt;='Gastos Gerais'!$D$4:$D$1076),-(Analítico!AR$1&lt;='Gastos Gerais'!$E$4:$E$1076),-('Gastos Gerais'!$C$4:$C$1076))</f>
        <v>0</v>
      </c>
      <c r="AS80" s="147">
        <f>SUMPRODUCT(-('Gastos Gerais'!$B$4:$B$1076=Analítico!$B80),-(Analítico!AS$1&gt;='Gastos Gerais'!$D$4:$D$1076),-(Analítico!AS$1&lt;='Gastos Gerais'!$E$4:$E$1076),-('Gastos Gerais'!$C$4:$C$1076))</f>
        <v>0</v>
      </c>
      <c r="AT80" s="147">
        <f>SUMPRODUCT(-('Gastos Gerais'!$B$4:$B$1076=Analítico!$B80),-(Analítico!AT$1&gt;='Gastos Gerais'!$D$4:$D$1076),-(Analítico!AT$1&lt;='Gastos Gerais'!$E$4:$E$1076),-('Gastos Gerais'!$C$4:$C$1076))</f>
        <v>0</v>
      </c>
      <c r="AU80" s="147">
        <f>SUMPRODUCT(-('Gastos Gerais'!$B$4:$B$1076=Analítico!$B80),-(Analítico!AU$1&gt;='Gastos Gerais'!$D$4:$D$1076),-(Analítico!AU$1&lt;='Gastos Gerais'!$E$4:$E$1076),-('Gastos Gerais'!$C$4:$C$1076))</f>
        <v>0</v>
      </c>
      <c r="AV80" s="147">
        <f>SUMPRODUCT(-('Gastos Gerais'!$B$4:$B$1076=Analítico!$B80),-(Analítico!AV$1&gt;='Gastos Gerais'!$D$4:$D$1076),-(Analítico!AV$1&lt;='Gastos Gerais'!$E$4:$E$1076),-('Gastos Gerais'!$C$4:$C$1076))</f>
        <v>0</v>
      </c>
      <c r="AW80" s="147">
        <f>SUMPRODUCT(-('Gastos Gerais'!$B$4:$B$1076=Analítico!$B80),-(Analítico!AW$1&gt;='Gastos Gerais'!$D$4:$D$1076),-(Analítico!AW$1&lt;='Gastos Gerais'!$E$4:$E$1076),-('Gastos Gerais'!$C$4:$C$1076))</f>
        <v>0</v>
      </c>
      <c r="AX80" s="147">
        <f>SUMPRODUCT(-('Gastos Gerais'!$B$4:$B$1076=Analítico!$B80),-(Analítico!AX$1&gt;='Gastos Gerais'!$D$4:$D$1076),-(Analítico!AX$1&lt;='Gastos Gerais'!$E$4:$E$1076),-('Gastos Gerais'!$C$4:$C$1076))</f>
        <v>0</v>
      </c>
      <c r="AY80" s="147">
        <f>SUMPRODUCT(-('Gastos Gerais'!$B$4:$B$1076=Analítico!$B80),-(Analítico!AY$1&gt;='Gastos Gerais'!$D$4:$D$1076),-(Analítico!AY$1&lt;='Gastos Gerais'!$E$4:$E$1076),-('Gastos Gerais'!$C$4:$C$1076))</f>
        <v>0</v>
      </c>
      <c r="AZ80" s="147">
        <f>SUMPRODUCT(-('Gastos Gerais'!$B$4:$B$1076=Analítico!$B80),-(Analítico!AZ$1&gt;='Gastos Gerais'!$D$4:$D$1076),-(Analítico!AZ$1&lt;='Gastos Gerais'!$E$4:$E$1076),-('Gastos Gerais'!$C$4:$C$1076))</f>
        <v>0</v>
      </c>
      <c r="BA80" s="147">
        <f>SUMPRODUCT(-('Gastos Gerais'!$B$4:$B$1076=Analítico!$B80),-(Analítico!BA$1&gt;='Gastos Gerais'!$D$4:$D$1076),-(Analítico!BA$1&lt;='Gastos Gerais'!$E$4:$E$1076),-('Gastos Gerais'!$C$4:$C$1076))</f>
        <v>0</v>
      </c>
      <c r="BB80" s="147">
        <f>SUMPRODUCT(-('Gastos Gerais'!$B$4:$B$1076=Analítico!$B80),-(Analítico!BB$1&gt;='Gastos Gerais'!$D$4:$D$1076),-(Analítico!BB$1&lt;='Gastos Gerais'!$E$4:$E$1076),-('Gastos Gerais'!$C$4:$C$1076))</f>
        <v>0</v>
      </c>
      <c r="BC80" s="147">
        <f>SUMPRODUCT(-('Gastos Gerais'!$B$4:$B$1076=Analítico!$B80),-(Analítico!BC$1&gt;='Gastos Gerais'!$D$4:$D$1076),-(Analítico!BC$1&lt;='Gastos Gerais'!$E$4:$E$1076),-('Gastos Gerais'!$C$4:$C$1076))</f>
        <v>0</v>
      </c>
      <c r="BD80" s="147">
        <f>SUMPRODUCT(-('Gastos Gerais'!$B$4:$B$1076=Analítico!$B80),-(Analítico!BD$1&gt;='Gastos Gerais'!$D$4:$D$1076),-(Analítico!BD$1&lt;='Gastos Gerais'!$E$4:$E$1076),-('Gastos Gerais'!$C$4:$C$1076))</f>
        <v>0</v>
      </c>
      <c r="BE80" s="147">
        <f>SUMPRODUCT(-('Gastos Gerais'!$B$4:$B$1076=Analítico!$B80),-(Analítico!BE$1&gt;='Gastos Gerais'!$D$4:$D$1076),-(Analítico!BE$1&lt;='Gastos Gerais'!$E$4:$E$1076),-('Gastos Gerais'!$C$4:$C$1076))</f>
        <v>0</v>
      </c>
      <c r="BF80" s="147">
        <f>SUMPRODUCT(-('Gastos Gerais'!$B$4:$B$1076=Analítico!$B80),-(Analítico!BF$1&gt;='Gastos Gerais'!$D$4:$D$1076),-(Analítico!BF$1&lt;='Gastos Gerais'!$E$4:$E$1076),-('Gastos Gerais'!$C$4:$C$1076))</f>
        <v>0</v>
      </c>
      <c r="BG80" s="147">
        <f>SUMPRODUCT(-('Gastos Gerais'!$B$4:$B$1076=Analítico!$B80),-(Analítico!BG$1&gt;='Gastos Gerais'!$D$4:$D$1076),-(Analítico!BG$1&lt;='Gastos Gerais'!$E$4:$E$1076),-('Gastos Gerais'!$C$4:$C$1076))</f>
        <v>0</v>
      </c>
      <c r="BH80" s="147">
        <f>SUMPRODUCT(-('Gastos Gerais'!$B$4:$B$1076=Analítico!$B80),-(Analítico!BH$1&gt;='Gastos Gerais'!$D$4:$D$1076),-(Analítico!BH$1&lt;='Gastos Gerais'!$E$4:$E$1076),-('Gastos Gerais'!$C$4:$C$1076))</f>
        <v>0</v>
      </c>
      <c r="BI80" s="147">
        <f>SUMPRODUCT(-('Gastos Gerais'!$B$4:$B$1076=Analítico!$B80),-(Analítico!BI$1&gt;='Gastos Gerais'!$D$4:$D$1076),-(Analítico!BI$1&lt;='Gastos Gerais'!$E$4:$E$1076),-('Gastos Gerais'!$C$4:$C$1076))</f>
        <v>0</v>
      </c>
      <c r="BJ80" s="147">
        <f>SUMPRODUCT(-('Gastos Gerais'!$B$4:$B$1076=Analítico!$B80),-(Analítico!BJ$1&gt;='Gastos Gerais'!$D$4:$D$1076),-(Analítico!BJ$1&lt;='Gastos Gerais'!$E$4:$E$1076),-('Gastos Gerais'!$C$4:$C$1076))</f>
        <v>0</v>
      </c>
      <c r="BK80" s="143">
        <f t="shared" si="90"/>
        <v>0</v>
      </c>
      <c r="BL80" s="152">
        <f t="shared" ca="1" si="91"/>
        <v>0</v>
      </c>
      <c r="BV80" s="3"/>
      <c r="BW80" s="3"/>
    </row>
    <row r="81" spans="1:75" s="98" customFormat="1" ht="23.25" customHeight="1">
      <c r="A81" s="207" t="s">
        <v>298</v>
      </c>
      <c r="B81" s="210" t="s">
        <v>299</v>
      </c>
      <c r="C81" s="147">
        <f>SUMPRODUCT(-('Gastos Gerais'!$B$4:$B$1076=Analítico!$B81),-(Analítico!C$1&gt;='Gastos Gerais'!$D$4:$D$1076),-(Analítico!C$1&lt;='Gastos Gerais'!$E$4:$E$1076),-('Gastos Gerais'!$C$4:$C$1076))</f>
        <v>0</v>
      </c>
      <c r="D81" s="147">
        <f>SUMPRODUCT(-('Gastos Gerais'!$B$4:$B$1076=Analítico!$B81),-(Analítico!D$1&gt;='Gastos Gerais'!$D$4:$D$1076),-(Analítico!D$1&lt;='Gastos Gerais'!$E$4:$E$1076),-('Gastos Gerais'!$C$4:$C$1076))</f>
        <v>0</v>
      </c>
      <c r="E81" s="147">
        <f>SUMPRODUCT(-('Gastos Gerais'!$B$4:$B$1076=Analítico!$B81),-(Analítico!E$1&gt;='Gastos Gerais'!$D$4:$D$1076),-(Analítico!E$1&lt;='Gastos Gerais'!$E$4:$E$1076),-('Gastos Gerais'!$C$4:$C$1076))</f>
        <v>15000</v>
      </c>
      <c r="F81" s="147">
        <f>SUMPRODUCT(-('Gastos Gerais'!$B$4:$B$1076=Analítico!$B81),-(Analítico!F$1&gt;='Gastos Gerais'!$D$4:$D$1076),-(Analítico!F$1&lt;='Gastos Gerais'!$E$4:$E$1076),-('Gastos Gerais'!$C$4:$C$1076))</f>
        <v>72000</v>
      </c>
      <c r="G81" s="147">
        <f>SUMPRODUCT(-('Gastos Gerais'!$B$4:$B$1076=Analítico!$B81),-(Analítico!G$1&gt;='Gastos Gerais'!$D$4:$D$1076),-(Analítico!G$1&lt;='Gastos Gerais'!$E$4:$E$1076),-('Gastos Gerais'!$C$4:$C$1076))</f>
        <v>28000</v>
      </c>
      <c r="H81" s="147">
        <f>SUMPRODUCT(-('Gastos Gerais'!$B$4:$B$1076=Analítico!$B81),-(Analítico!H$1&gt;='Gastos Gerais'!$D$4:$D$1076),-(Analítico!H$1&lt;='Gastos Gerais'!$E$4:$E$1076),-('Gastos Gerais'!$C$4:$C$1076))</f>
        <v>75400</v>
      </c>
      <c r="I81" s="147">
        <f>SUMPRODUCT(-('Gastos Gerais'!$B$4:$B$1076=Analítico!$B81),-(Analítico!I$1&gt;='Gastos Gerais'!$D$4:$D$1076),-(Analítico!I$1&lt;='Gastos Gerais'!$E$4:$E$1076),-('Gastos Gerais'!$C$4:$C$1076))</f>
        <v>125400</v>
      </c>
      <c r="J81" s="147">
        <f>SUMPRODUCT(-('Gastos Gerais'!$B$4:$B$1076=Analítico!$B81),-(Analítico!J$1&gt;='Gastos Gerais'!$D$4:$D$1076),-(Analítico!J$1&lt;='Gastos Gerais'!$E$4:$E$1076),-('Gastos Gerais'!$C$4:$C$1076))</f>
        <v>106000</v>
      </c>
      <c r="K81" s="147">
        <f>SUMPRODUCT(-('Gastos Gerais'!$B$4:$B$1076=Analítico!$B81),-(Analítico!K$1&gt;='Gastos Gerais'!$D$4:$D$1076),-(Analítico!K$1&lt;='Gastos Gerais'!$E$4:$E$1076),-('Gastos Gerais'!$C$4:$C$1076))</f>
        <v>113000</v>
      </c>
      <c r="L81" s="147">
        <f>SUMPRODUCT(-('Gastos Gerais'!$B$4:$B$1076=Analítico!$B81),-(Analítico!L$1&gt;='Gastos Gerais'!$D$4:$D$1076),-(Analítico!L$1&lt;='Gastos Gerais'!$E$4:$E$1076),-('Gastos Gerais'!$C$4:$C$1076))</f>
        <v>103000</v>
      </c>
      <c r="M81" s="147">
        <f>SUMPRODUCT(-('Gastos Gerais'!$B$4:$B$1076=Analítico!$B81),-(Analítico!M$1&gt;='Gastos Gerais'!$D$4:$D$1076),-(Analítico!M$1&lt;='Gastos Gerais'!$E$4:$E$1076),-('Gastos Gerais'!$C$4:$C$1076))</f>
        <v>96000</v>
      </c>
      <c r="N81" s="147">
        <f>SUMPRODUCT(-('Gastos Gerais'!$B$4:$B$1076=Analítico!$B81),-(Analítico!N$1&gt;='Gastos Gerais'!$D$4:$D$1076),-(Analítico!N$1&lt;='Gastos Gerais'!$E$4:$E$1076),-('Gastos Gerais'!$C$4:$C$1076))</f>
        <v>124000</v>
      </c>
      <c r="O81" s="147">
        <f>SUMPRODUCT(-('Gastos Gerais'!$B$4:$B$1076=Analítico!$B81),-(Analítico!O$1&gt;='Gastos Gerais'!$D$4:$D$1076),-(Analítico!O$1&lt;='Gastos Gerais'!$E$4:$E$1076),-('Gastos Gerais'!$C$4:$C$1076))</f>
        <v>149333.33333333331</v>
      </c>
      <c r="P81" s="147">
        <f>SUMPRODUCT(-('Gastos Gerais'!$B$4:$B$1076=Analítico!$B81),-(Analítico!P$1&gt;='Gastos Gerais'!$D$4:$D$1076),-(Analítico!P$1&lt;='Gastos Gerais'!$E$4:$E$1076),-('Gastos Gerais'!$C$4:$C$1076))</f>
        <v>135619.0476190476</v>
      </c>
      <c r="Q81" s="147">
        <f>SUMPRODUCT(-('Gastos Gerais'!$B$4:$B$1076=Analítico!$B81),-(Analítico!Q$1&gt;='Gastos Gerais'!$D$4:$D$1076),-(Analítico!Q$1&lt;='Gastos Gerais'!$E$4:$E$1076),-('Gastos Gerais'!$C$4:$C$1076))</f>
        <v>135619.0476190476</v>
      </c>
      <c r="R81" s="147">
        <f>SUMPRODUCT(-('Gastos Gerais'!$B$4:$B$1076=Analítico!$B81),-(Analítico!R$1&gt;='Gastos Gerais'!$D$4:$D$1076),-(Analítico!R$1&lt;='Gastos Gerais'!$E$4:$E$1076),-('Gastos Gerais'!$C$4:$C$1076))</f>
        <v>409619.04761904757</v>
      </c>
      <c r="S81" s="147">
        <f>SUMPRODUCT(-('Gastos Gerais'!$B$4:$B$1076=Analítico!$B81),-(Analítico!S$1&gt;='Gastos Gerais'!$D$4:$D$1076),-(Analítico!S$1&lt;='Gastos Gerais'!$E$4:$E$1076),-('Gastos Gerais'!$C$4:$C$1076))</f>
        <v>397119.04761904757</v>
      </c>
      <c r="T81" s="147">
        <f>SUMPRODUCT(-('Gastos Gerais'!$B$4:$B$1076=Analítico!$B81),-(Analítico!T$1&gt;='Gastos Gerais'!$D$4:$D$1076),-(Analítico!T$1&lt;='Gastos Gerais'!$E$4:$E$1076),-('Gastos Gerais'!$C$4:$C$1076))</f>
        <v>470249.04761904757</v>
      </c>
      <c r="U81" s="147">
        <f>SUMPRODUCT(-('Gastos Gerais'!$B$4:$B$1076=Analítico!$B81),-(Analítico!U$1&gt;='Gastos Gerais'!$D$4:$D$1076),-(Analítico!U$1&lt;='Gastos Gerais'!$E$4:$E$1076),-('Gastos Gerais'!$C$4:$C$1076))</f>
        <v>467415.71428571426</v>
      </c>
      <c r="V81" s="147">
        <f>SUMPRODUCT(-('Gastos Gerais'!$B$4:$B$1076=Analítico!$B81),-(Analítico!V$1&gt;='Gastos Gerais'!$D$4:$D$1076),-(Analítico!V$1&lt;='Gastos Gerais'!$E$4:$E$1076),-('Gastos Gerais'!$C$4:$C$1076))</f>
        <v>177415.71428571429</v>
      </c>
      <c r="W81" s="147">
        <f>SUMPRODUCT(-('Gastos Gerais'!$B$4:$B$1076=Analítico!$B81),-(Analítico!W$1&gt;='Gastos Gerais'!$D$4:$D$1076),-(Analítico!W$1&lt;='Gastos Gerais'!$E$4:$E$1076),-('Gastos Gerais'!$C$4:$C$1076))</f>
        <v>85000</v>
      </c>
      <c r="X81" s="147">
        <f>SUMPRODUCT(-('Gastos Gerais'!$B$4:$B$1076=Analítico!$B81),-(Analítico!X$1&gt;='Gastos Gerais'!$D$4:$D$1076),-(Analítico!X$1&lt;='Gastos Gerais'!$E$4:$E$1076),-('Gastos Gerais'!$C$4:$C$1076))</f>
        <v>52223.675555000002</v>
      </c>
      <c r="Y81" s="147">
        <f>SUMPRODUCT(-('Gastos Gerais'!$B$4:$B$1076=Analítico!$B81),-(Analítico!Y$1&gt;='Gastos Gerais'!$D$4:$D$1076),-(Analítico!Y$1&lt;='Gastos Gerais'!$E$4:$E$1076),-('Gastos Gerais'!$C$4:$C$1076))</f>
        <v>336165.34519999998</v>
      </c>
      <c r="Z81" s="147">
        <f>SUMPRODUCT(-('Gastos Gerais'!$B$4:$B$1076=Analítico!$B81),-(Analítico!Z$1&gt;='Gastos Gerais'!$D$4:$D$1076),-(Analítico!Z$1&lt;='Gastos Gerais'!$E$4:$E$1076),-('Gastos Gerais'!$C$4:$C$1076))</f>
        <v>326665.34519999998</v>
      </c>
      <c r="AA81" s="147">
        <f>SUMPRODUCT(-('Gastos Gerais'!$B$4:$B$1076=Analítico!$B81),-(Analítico!AA$1&gt;='Gastos Gerais'!$D$4:$D$1076),-(Analítico!AA$1&lt;='Gastos Gerais'!$E$4:$E$1076),-('Gastos Gerais'!$C$4:$C$1076))</f>
        <v>346665.34519999998</v>
      </c>
      <c r="AB81" s="147">
        <f>SUMPRODUCT(-('Gastos Gerais'!$B$4:$B$1076=Analítico!$B81),-(Analítico!AB$1&gt;='Gastos Gerais'!$D$4:$D$1076),-(Analítico!AB$1&lt;='Gastos Gerais'!$E$4:$E$1076),-('Gastos Gerais'!$C$4:$C$1076))</f>
        <v>28000</v>
      </c>
      <c r="AC81" s="147">
        <f>SUMPRODUCT(-('Gastos Gerais'!$B$4:$B$1076=Analítico!$B81),-(Analítico!AC$1&gt;='Gastos Gerais'!$D$4:$D$1076),-(Analítico!AC$1&lt;='Gastos Gerais'!$E$4:$E$1076),-('Gastos Gerais'!$C$4:$C$1076))</f>
        <v>46750</v>
      </c>
      <c r="AD81" s="147">
        <f>SUMPRODUCT(-('Gastos Gerais'!$B$4:$B$1076=Analítico!$B81),-(Analítico!AD$1&gt;='Gastos Gerais'!$D$4:$D$1076),-(Analítico!AD$1&lt;='Gastos Gerais'!$E$4:$E$1076),-('Gastos Gerais'!$C$4:$C$1076))</f>
        <v>462750</v>
      </c>
      <c r="AE81" s="147">
        <f>SUMPRODUCT(-('Gastos Gerais'!$B$4:$B$1076=Analítico!$B81),-(Analítico!AE$1&gt;='Gastos Gerais'!$D$4:$D$1076),-(Analítico!AE$1&lt;='Gastos Gerais'!$E$4:$E$1076),-('Gastos Gerais'!$C$4:$C$1076))</f>
        <v>472000</v>
      </c>
      <c r="AF81" s="147">
        <f>SUMPRODUCT(-('Gastos Gerais'!$B$4:$B$1076=Analítico!$B81),-(Analítico!AF$1&gt;='Gastos Gerais'!$D$4:$D$1076),-(Analítico!AF$1&lt;='Gastos Gerais'!$E$4:$E$1076),-('Gastos Gerais'!$C$4:$C$1076))</f>
        <v>516968.96296296665</v>
      </c>
      <c r="AG81" s="147">
        <f>SUMPRODUCT(-('Gastos Gerais'!$B$4:$B$1076=Analítico!$B81),-(Analítico!AG$1&gt;='Gastos Gerais'!$D$4:$D$1076),-(Analítico!AG$1&lt;='Gastos Gerais'!$E$4:$E$1076),-('Gastos Gerais'!$C$4:$C$1076))</f>
        <v>431968.96296296665</v>
      </c>
      <c r="AH81" s="147">
        <f>SUMPRODUCT(-('Gastos Gerais'!$B$4:$B$1076=Analítico!$B81),-(Analítico!AH$1&gt;='Gastos Gerais'!$D$4:$D$1076),-(Analítico!AH$1&lt;='Gastos Gerais'!$E$4:$E$1076),-('Gastos Gerais'!$C$4:$C$1076))</f>
        <v>429668.96296296665</v>
      </c>
      <c r="AI81" s="147">
        <f>SUMPRODUCT(-('Gastos Gerais'!$B$4:$B$1076=Analítico!$B81),-(Analítico!AI$1&gt;='Gastos Gerais'!$D$4:$D$1076),-(Analítico!AI$1&lt;='Gastos Gerais'!$E$4:$E$1076),-('Gastos Gerais'!$C$4:$C$1076))</f>
        <v>76475.962962966674</v>
      </c>
      <c r="AJ81" s="147">
        <f>SUMPRODUCT(-('Gastos Gerais'!$B$4:$B$1076=Analítico!$B81),-(Analítico!AJ$1&gt;='Gastos Gerais'!$D$4:$D$1076),-(Analítico!AJ$1&lt;='Gastos Gerais'!$E$4:$E$1076),-('Gastos Gerais'!$C$4:$C$1076))</f>
        <v>26475.962962966667</v>
      </c>
      <c r="AK81" s="147">
        <f>SUMPRODUCT(-('Gastos Gerais'!$B$4:$B$1076=Analítico!$B81),-(Analítico!AK$1&gt;='Gastos Gerais'!$D$4:$D$1076),-(Analítico!AK$1&lt;='Gastos Gerais'!$E$4:$E$1076),-('Gastos Gerais'!$C$4:$C$1076))</f>
        <v>99975.962962966674</v>
      </c>
      <c r="AL81" s="147">
        <f>SUMPRODUCT(-('Gastos Gerais'!$B$4:$B$1076=Analítico!$B81),-(Analítico!AL$1&gt;='Gastos Gerais'!$D$4:$D$1076),-(Analítico!AL$1&lt;='Gastos Gerais'!$E$4:$E$1076),-('Gastos Gerais'!$C$4:$C$1076))</f>
        <v>27975.962962966667</v>
      </c>
      <c r="AM81" s="147">
        <f>SUMPRODUCT(-('Gastos Gerais'!$B$4:$B$1076=Analítico!$B81),-(Analítico!AM$1&gt;='Gastos Gerais'!$D$4:$D$1076),-(Analítico!AM$1&lt;='Gastos Gerais'!$E$4:$E$1076),-('Gastos Gerais'!$C$4:$C$1076))</f>
        <v>27975.962962966667</v>
      </c>
      <c r="AN81" s="147">
        <f>SUMPRODUCT(-('Gastos Gerais'!$B$4:$B$1076=Analítico!$B81),-(Analítico!AN$1&gt;='Gastos Gerais'!$D$4:$D$1076),-(Analítico!AN$1&lt;='Gastos Gerais'!$E$4:$E$1076),-('Gastos Gerais'!$C$4:$C$1076))</f>
        <v>27975.962962966667</v>
      </c>
      <c r="AO81" s="147">
        <f>SUMPRODUCT(-('Gastos Gerais'!$B$4:$B$1076=Analítico!$B81),-(Analítico!AO$1&gt;='Gastos Gerais'!$D$4:$D$1076),-(Analítico!AO$1&lt;='Gastos Gerais'!$E$4:$E$1076),-('Gastos Gerais'!$C$4:$C$1076))</f>
        <v>13500</v>
      </c>
      <c r="AP81" s="147">
        <f>SUMPRODUCT(-('Gastos Gerais'!$B$4:$B$1076=Analítico!$B81),-(Analítico!AP$1&gt;='Gastos Gerais'!$D$4:$D$1076),-(Analítico!AP$1&lt;='Gastos Gerais'!$E$4:$E$1076),-('Gastos Gerais'!$C$4:$C$1076))</f>
        <v>64500</v>
      </c>
      <c r="AQ81" s="147">
        <f>SUMPRODUCT(-('Gastos Gerais'!$B$4:$B$1076=Analítico!$B81),-(Analítico!AQ$1&gt;='Gastos Gerais'!$D$4:$D$1076),-(Analítico!AQ$1&lt;='Gastos Gerais'!$E$4:$E$1076),-('Gastos Gerais'!$C$4:$C$1076))</f>
        <v>12000</v>
      </c>
      <c r="AR81" s="147">
        <f>SUMPRODUCT(-('Gastos Gerais'!$B$4:$B$1076=Analítico!$B81),-(Analítico!AR$1&gt;='Gastos Gerais'!$D$4:$D$1076),-(Analítico!AR$1&lt;='Gastos Gerais'!$E$4:$E$1076),-('Gastos Gerais'!$C$4:$C$1076))</f>
        <v>42643.666666699995</v>
      </c>
      <c r="AS81" s="147">
        <f>SUMPRODUCT(-('Gastos Gerais'!$B$4:$B$1076=Analítico!$B81),-(Analítico!AS$1&gt;='Gastos Gerais'!$D$4:$D$1076),-(Analítico!AS$1&lt;='Gastos Gerais'!$E$4:$E$1076),-('Gastos Gerais'!$C$4:$C$1076))</f>
        <v>42643.666666699995</v>
      </c>
      <c r="AT81" s="147">
        <f>SUMPRODUCT(-('Gastos Gerais'!$B$4:$B$1076=Analítico!$B81),-(Analítico!AT$1&gt;='Gastos Gerais'!$D$4:$D$1076),-(Analítico!AT$1&lt;='Gastos Gerais'!$E$4:$E$1076),-('Gastos Gerais'!$C$4:$C$1076))</f>
        <v>42643.666666699995</v>
      </c>
      <c r="AU81" s="147">
        <f>SUMPRODUCT(-('Gastos Gerais'!$B$4:$B$1076=Analítico!$B81),-(Analítico!AU$1&gt;='Gastos Gerais'!$D$4:$D$1076),-(Analítico!AU$1&lt;='Gastos Gerais'!$E$4:$E$1076),-('Gastos Gerais'!$C$4:$C$1076))</f>
        <v>0</v>
      </c>
      <c r="AV81" s="147">
        <f>SUMPRODUCT(-('Gastos Gerais'!$B$4:$B$1076=Analítico!$B81),-(Analítico!AV$1&gt;='Gastos Gerais'!$D$4:$D$1076),-(Analítico!AV$1&lt;='Gastos Gerais'!$E$4:$E$1076),-('Gastos Gerais'!$C$4:$C$1076))</f>
        <v>0</v>
      </c>
      <c r="AW81" s="147">
        <f>SUMPRODUCT(-('Gastos Gerais'!$B$4:$B$1076=Analítico!$B81),-(Analítico!AW$1&gt;='Gastos Gerais'!$D$4:$D$1076),-(Analítico!AW$1&lt;='Gastos Gerais'!$E$4:$E$1076),-('Gastos Gerais'!$C$4:$C$1076))</f>
        <v>0</v>
      </c>
      <c r="AX81" s="147">
        <f>SUMPRODUCT(-('Gastos Gerais'!$B$4:$B$1076=Analítico!$B81),-(Analítico!AX$1&gt;='Gastos Gerais'!$D$4:$D$1076),-(Analítico!AX$1&lt;='Gastos Gerais'!$E$4:$E$1076),-('Gastos Gerais'!$C$4:$C$1076))</f>
        <v>0</v>
      </c>
      <c r="AY81" s="147">
        <f>SUMPRODUCT(-('Gastos Gerais'!$B$4:$B$1076=Analítico!$B81),-(Analítico!AY$1&gt;='Gastos Gerais'!$D$4:$D$1076),-(Analítico!AY$1&lt;='Gastos Gerais'!$E$4:$E$1076),-('Gastos Gerais'!$C$4:$C$1076))</f>
        <v>0</v>
      </c>
      <c r="AZ81" s="147">
        <f>SUMPRODUCT(-('Gastos Gerais'!$B$4:$B$1076=Analítico!$B81),-(Analítico!AZ$1&gt;='Gastos Gerais'!$D$4:$D$1076),-(Analítico!AZ$1&lt;='Gastos Gerais'!$E$4:$E$1076),-('Gastos Gerais'!$C$4:$C$1076))</f>
        <v>0</v>
      </c>
      <c r="BA81" s="147">
        <f>SUMPRODUCT(-('Gastos Gerais'!$B$4:$B$1076=Analítico!$B81),-(Analítico!BA$1&gt;='Gastos Gerais'!$D$4:$D$1076),-(Analítico!BA$1&lt;='Gastos Gerais'!$E$4:$E$1076),-('Gastos Gerais'!$C$4:$C$1076))</f>
        <v>0</v>
      </c>
      <c r="BB81" s="147">
        <f>SUMPRODUCT(-('Gastos Gerais'!$B$4:$B$1076=Analítico!$B81),-(Analítico!BB$1&gt;='Gastos Gerais'!$D$4:$D$1076),-(Analítico!BB$1&lt;='Gastos Gerais'!$E$4:$E$1076),-('Gastos Gerais'!$C$4:$C$1076))</f>
        <v>0</v>
      </c>
      <c r="BC81" s="147">
        <f>SUMPRODUCT(-('Gastos Gerais'!$B$4:$B$1076=Analítico!$B81),-(Analítico!BC$1&gt;='Gastos Gerais'!$D$4:$D$1076),-(Analítico!BC$1&lt;='Gastos Gerais'!$E$4:$E$1076),-('Gastos Gerais'!$C$4:$C$1076))</f>
        <v>0</v>
      </c>
      <c r="BD81" s="147">
        <f>SUMPRODUCT(-('Gastos Gerais'!$B$4:$B$1076=Analítico!$B81),-(Analítico!BD$1&gt;='Gastos Gerais'!$D$4:$D$1076),-(Analítico!BD$1&lt;='Gastos Gerais'!$E$4:$E$1076),-('Gastos Gerais'!$C$4:$C$1076))</f>
        <v>0</v>
      </c>
      <c r="BE81" s="147">
        <f>SUMPRODUCT(-('Gastos Gerais'!$B$4:$B$1076=Analítico!$B81),-(Analítico!BE$1&gt;='Gastos Gerais'!$D$4:$D$1076),-(Analítico!BE$1&lt;='Gastos Gerais'!$E$4:$E$1076),-('Gastos Gerais'!$C$4:$C$1076))</f>
        <v>0</v>
      </c>
      <c r="BF81" s="147">
        <f>SUMPRODUCT(-('Gastos Gerais'!$B$4:$B$1076=Analítico!$B81),-(Analítico!BF$1&gt;='Gastos Gerais'!$D$4:$D$1076),-(Analítico!BF$1&lt;='Gastos Gerais'!$E$4:$E$1076),-('Gastos Gerais'!$C$4:$C$1076))</f>
        <v>0</v>
      </c>
      <c r="BG81" s="147">
        <f>SUMPRODUCT(-('Gastos Gerais'!$B$4:$B$1076=Analítico!$B81),-(Analítico!BG$1&gt;='Gastos Gerais'!$D$4:$D$1076),-(Analítico!BG$1&lt;='Gastos Gerais'!$E$4:$E$1076),-('Gastos Gerais'!$C$4:$C$1076))</f>
        <v>0</v>
      </c>
      <c r="BH81" s="147">
        <f>SUMPRODUCT(-('Gastos Gerais'!$B$4:$B$1076=Analítico!$B81),-(Analítico!BH$1&gt;='Gastos Gerais'!$D$4:$D$1076),-(Analítico!BH$1&lt;='Gastos Gerais'!$E$4:$E$1076),-('Gastos Gerais'!$C$4:$C$1076))</f>
        <v>0</v>
      </c>
      <c r="BI81" s="147">
        <f>SUMPRODUCT(-('Gastos Gerais'!$B$4:$B$1076=Analítico!$B81),-(Analítico!BI$1&gt;='Gastos Gerais'!$D$4:$D$1076),-(Analítico!BI$1&lt;='Gastos Gerais'!$E$4:$E$1076),-('Gastos Gerais'!$C$4:$C$1076))</f>
        <v>0</v>
      </c>
      <c r="BJ81" s="147">
        <f>SUMPRODUCT(-('Gastos Gerais'!$B$4:$B$1076=Analítico!$B81),-(Analítico!BJ$1&gt;='Gastos Gerais'!$D$4:$D$1076),-(Analítico!BJ$1&lt;='Gastos Gerais'!$E$4:$E$1076),-('Gastos Gerais'!$C$4:$C$1076))</f>
        <v>0</v>
      </c>
      <c r="BK81" s="143">
        <f t="shared" si="90"/>
        <v>7239803.3778217956</v>
      </c>
      <c r="BL81" s="152">
        <f t="shared" ca="1" si="91"/>
        <v>0.34475254180899756</v>
      </c>
      <c r="BV81" s="3"/>
      <c r="BW81" s="3"/>
    </row>
    <row r="82" spans="1:75" s="98" customFormat="1" ht="23.25" customHeight="1">
      <c r="A82" s="207" t="s">
        <v>300</v>
      </c>
      <c r="B82" s="210" t="s">
        <v>301</v>
      </c>
      <c r="C82" s="147">
        <f>SUMPRODUCT(-('Gastos Gerais'!$B$4:$B$1076=Analítico!$B82),-(Analítico!C$1&gt;='Gastos Gerais'!$D$4:$D$1076),-(Analítico!C$1&lt;='Gastos Gerais'!$E$4:$E$1076),-('Gastos Gerais'!$C$4:$C$1076))</f>
        <v>0</v>
      </c>
      <c r="D82" s="147">
        <f>SUMPRODUCT(-('Gastos Gerais'!$B$4:$B$1076=Analítico!$B82),-(Analítico!D$1&gt;='Gastos Gerais'!$D$4:$D$1076),-(Analítico!D$1&lt;='Gastos Gerais'!$E$4:$E$1076),-('Gastos Gerais'!$C$4:$C$1076))</f>
        <v>0</v>
      </c>
      <c r="E82" s="147">
        <f>SUMPRODUCT(-('Gastos Gerais'!$B$4:$B$1076=Analítico!$B82),-(Analítico!E$1&gt;='Gastos Gerais'!$D$4:$D$1076),-(Analítico!E$1&lt;='Gastos Gerais'!$E$4:$E$1076),-('Gastos Gerais'!$C$4:$C$1076))</f>
        <v>0</v>
      </c>
      <c r="F82" s="147">
        <f>SUMPRODUCT(-('Gastos Gerais'!$B$4:$B$1076=Analítico!$B82),-(Analítico!F$1&gt;='Gastos Gerais'!$D$4:$D$1076),-(Analítico!F$1&lt;='Gastos Gerais'!$E$4:$E$1076),-('Gastos Gerais'!$C$4:$C$1076))</f>
        <v>0</v>
      </c>
      <c r="G82" s="147">
        <f>SUMPRODUCT(-('Gastos Gerais'!$B$4:$B$1076=Analítico!$B82),-(Analítico!G$1&gt;='Gastos Gerais'!$D$4:$D$1076),-(Analítico!G$1&lt;='Gastos Gerais'!$E$4:$E$1076),-('Gastos Gerais'!$C$4:$C$1076))</f>
        <v>0</v>
      </c>
      <c r="H82" s="147">
        <f>SUMPRODUCT(-('Gastos Gerais'!$B$4:$B$1076=Analítico!$B82),-(Analítico!H$1&gt;='Gastos Gerais'!$D$4:$D$1076),-(Analítico!H$1&lt;='Gastos Gerais'!$E$4:$E$1076),-('Gastos Gerais'!$C$4:$C$1076))</f>
        <v>0</v>
      </c>
      <c r="I82" s="147">
        <f>SUMPRODUCT(-('Gastos Gerais'!$B$4:$B$1076=Analítico!$B82),-(Analítico!I$1&gt;='Gastos Gerais'!$D$4:$D$1076),-(Analítico!I$1&lt;='Gastos Gerais'!$E$4:$E$1076),-('Gastos Gerais'!$C$4:$C$1076))</f>
        <v>0</v>
      </c>
      <c r="J82" s="147">
        <f>SUMPRODUCT(-('Gastos Gerais'!$B$4:$B$1076=Analítico!$B82),-(Analítico!J$1&gt;='Gastos Gerais'!$D$4:$D$1076),-(Analítico!J$1&lt;='Gastos Gerais'!$E$4:$E$1076),-('Gastos Gerais'!$C$4:$C$1076))</f>
        <v>0</v>
      </c>
      <c r="K82" s="147">
        <f>SUMPRODUCT(-('Gastos Gerais'!$B$4:$B$1076=Analítico!$B82),-(Analítico!K$1&gt;='Gastos Gerais'!$D$4:$D$1076),-(Analítico!K$1&lt;='Gastos Gerais'!$E$4:$E$1076),-('Gastos Gerais'!$C$4:$C$1076))</f>
        <v>0</v>
      </c>
      <c r="L82" s="147">
        <f>SUMPRODUCT(-('Gastos Gerais'!$B$4:$B$1076=Analítico!$B82),-(Analítico!L$1&gt;='Gastos Gerais'!$D$4:$D$1076),-(Analítico!L$1&lt;='Gastos Gerais'!$E$4:$E$1076),-('Gastos Gerais'!$C$4:$C$1076))</f>
        <v>0</v>
      </c>
      <c r="M82" s="147">
        <f>SUMPRODUCT(-('Gastos Gerais'!$B$4:$B$1076=Analítico!$B82),-(Analítico!M$1&gt;='Gastos Gerais'!$D$4:$D$1076),-(Analítico!M$1&lt;='Gastos Gerais'!$E$4:$E$1076),-('Gastos Gerais'!$C$4:$C$1076))</f>
        <v>0</v>
      </c>
      <c r="N82" s="147">
        <f>SUMPRODUCT(-('Gastos Gerais'!$B$4:$B$1076=Analítico!$B82),-(Analítico!N$1&gt;='Gastos Gerais'!$D$4:$D$1076),-(Analítico!N$1&lt;='Gastos Gerais'!$E$4:$E$1076),-('Gastos Gerais'!$C$4:$C$1076))</f>
        <v>0</v>
      </c>
      <c r="O82" s="147">
        <f>SUMPRODUCT(-('Gastos Gerais'!$B$4:$B$1076=Analítico!$B82),-(Analítico!O$1&gt;='Gastos Gerais'!$D$4:$D$1076),-(Analítico!O$1&lt;='Gastos Gerais'!$E$4:$E$1076),-('Gastos Gerais'!$C$4:$C$1076))</f>
        <v>0</v>
      </c>
      <c r="P82" s="147">
        <f>SUMPRODUCT(-('Gastos Gerais'!$B$4:$B$1076=Analítico!$B82),-(Analítico!P$1&gt;='Gastos Gerais'!$D$4:$D$1076),-(Analítico!P$1&lt;='Gastos Gerais'!$E$4:$E$1076),-('Gastos Gerais'!$C$4:$C$1076))</f>
        <v>0</v>
      </c>
      <c r="Q82" s="147">
        <f>SUMPRODUCT(-('Gastos Gerais'!$B$4:$B$1076=Analítico!$B82),-(Analítico!Q$1&gt;='Gastos Gerais'!$D$4:$D$1076),-(Analítico!Q$1&lt;='Gastos Gerais'!$E$4:$E$1076),-('Gastos Gerais'!$C$4:$C$1076))</f>
        <v>0</v>
      </c>
      <c r="R82" s="147">
        <f>SUMPRODUCT(-('Gastos Gerais'!$B$4:$B$1076=Analítico!$B82),-(Analítico!R$1&gt;='Gastos Gerais'!$D$4:$D$1076),-(Analítico!R$1&lt;='Gastos Gerais'!$E$4:$E$1076),-('Gastos Gerais'!$C$4:$C$1076))</f>
        <v>0</v>
      </c>
      <c r="S82" s="147">
        <f>SUMPRODUCT(-('Gastos Gerais'!$B$4:$B$1076=Analítico!$B82),-(Analítico!S$1&gt;='Gastos Gerais'!$D$4:$D$1076),-(Analítico!S$1&lt;='Gastos Gerais'!$E$4:$E$1076),-('Gastos Gerais'!$C$4:$C$1076))</f>
        <v>0</v>
      </c>
      <c r="T82" s="147">
        <f>SUMPRODUCT(-('Gastos Gerais'!$B$4:$B$1076=Analítico!$B82),-(Analítico!T$1&gt;='Gastos Gerais'!$D$4:$D$1076),-(Analítico!T$1&lt;='Gastos Gerais'!$E$4:$E$1076),-('Gastos Gerais'!$C$4:$C$1076))</f>
        <v>0</v>
      </c>
      <c r="U82" s="147">
        <f>SUMPRODUCT(-('Gastos Gerais'!$B$4:$B$1076=Analítico!$B82),-(Analítico!U$1&gt;='Gastos Gerais'!$D$4:$D$1076),-(Analítico!U$1&lt;='Gastos Gerais'!$E$4:$E$1076),-('Gastos Gerais'!$C$4:$C$1076))</f>
        <v>0</v>
      </c>
      <c r="V82" s="147">
        <f>SUMPRODUCT(-('Gastos Gerais'!$B$4:$B$1076=Analítico!$B82),-(Analítico!V$1&gt;='Gastos Gerais'!$D$4:$D$1076),-(Analítico!V$1&lt;='Gastos Gerais'!$E$4:$E$1076),-('Gastos Gerais'!$C$4:$C$1076))</f>
        <v>0</v>
      </c>
      <c r="W82" s="147">
        <f>SUMPRODUCT(-('Gastos Gerais'!$B$4:$B$1076=Analítico!$B82),-(Analítico!W$1&gt;='Gastos Gerais'!$D$4:$D$1076),-(Analítico!W$1&lt;='Gastos Gerais'!$E$4:$E$1076),-('Gastos Gerais'!$C$4:$C$1076))</f>
        <v>0</v>
      </c>
      <c r="X82" s="147">
        <f>SUMPRODUCT(-('Gastos Gerais'!$B$4:$B$1076=Analítico!$B82),-(Analítico!X$1&gt;='Gastos Gerais'!$D$4:$D$1076),-(Analítico!X$1&lt;='Gastos Gerais'!$E$4:$E$1076),-('Gastos Gerais'!$C$4:$C$1076))</f>
        <v>0</v>
      </c>
      <c r="Y82" s="147">
        <f>SUMPRODUCT(-('Gastos Gerais'!$B$4:$B$1076=Analítico!$B82),-(Analítico!Y$1&gt;='Gastos Gerais'!$D$4:$D$1076),-(Analítico!Y$1&lt;='Gastos Gerais'!$E$4:$E$1076),-('Gastos Gerais'!$C$4:$C$1076))</f>
        <v>0</v>
      </c>
      <c r="Z82" s="147">
        <f>SUMPRODUCT(-('Gastos Gerais'!$B$4:$B$1076=Analítico!$B82),-(Analítico!Z$1&gt;='Gastos Gerais'!$D$4:$D$1076),-(Analítico!Z$1&lt;='Gastos Gerais'!$E$4:$E$1076),-('Gastos Gerais'!$C$4:$C$1076))</f>
        <v>0</v>
      </c>
      <c r="AA82" s="147">
        <f>SUMPRODUCT(-('Gastos Gerais'!$B$4:$B$1076=Analítico!$B82),-(Analítico!AA$1&gt;='Gastos Gerais'!$D$4:$D$1076),-(Analítico!AA$1&lt;='Gastos Gerais'!$E$4:$E$1076),-('Gastos Gerais'!$C$4:$C$1076))</f>
        <v>0</v>
      </c>
      <c r="AB82" s="147">
        <f>SUMPRODUCT(-('Gastos Gerais'!$B$4:$B$1076=Analítico!$B82),-(Analítico!AB$1&gt;='Gastos Gerais'!$D$4:$D$1076),-(Analítico!AB$1&lt;='Gastos Gerais'!$E$4:$E$1076),-('Gastos Gerais'!$C$4:$C$1076))</f>
        <v>0</v>
      </c>
      <c r="AC82" s="147">
        <f>SUMPRODUCT(-('Gastos Gerais'!$B$4:$B$1076=Analítico!$B82),-(Analítico!AC$1&gt;='Gastos Gerais'!$D$4:$D$1076),-(Analítico!AC$1&lt;='Gastos Gerais'!$E$4:$E$1076),-('Gastos Gerais'!$C$4:$C$1076))</f>
        <v>0</v>
      </c>
      <c r="AD82" s="147">
        <f>SUMPRODUCT(-('Gastos Gerais'!$B$4:$B$1076=Analítico!$B82),-(Analítico!AD$1&gt;='Gastos Gerais'!$D$4:$D$1076),-(Analítico!AD$1&lt;='Gastos Gerais'!$E$4:$E$1076),-('Gastos Gerais'!$C$4:$C$1076))</f>
        <v>0</v>
      </c>
      <c r="AE82" s="147">
        <f>SUMPRODUCT(-('Gastos Gerais'!$B$4:$B$1076=Analítico!$B82),-(Analítico!AE$1&gt;='Gastos Gerais'!$D$4:$D$1076),-(Analítico!AE$1&lt;='Gastos Gerais'!$E$4:$E$1076),-('Gastos Gerais'!$C$4:$C$1076))</f>
        <v>0</v>
      </c>
      <c r="AF82" s="147">
        <f>SUMPRODUCT(-('Gastos Gerais'!$B$4:$B$1076=Analítico!$B82),-(Analítico!AF$1&gt;='Gastos Gerais'!$D$4:$D$1076),-(Analítico!AF$1&lt;='Gastos Gerais'!$E$4:$E$1076),-('Gastos Gerais'!$C$4:$C$1076))</f>
        <v>0</v>
      </c>
      <c r="AG82" s="147">
        <f>SUMPRODUCT(-('Gastos Gerais'!$B$4:$B$1076=Analítico!$B82),-(Analítico!AG$1&gt;='Gastos Gerais'!$D$4:$D$1076),-(Analítico!AG$1&lt;='Gastos Gerais'!$E$4:$E$1076),-('Gastos Gerais'!$C$4:$C$1076))</f>
        <v>0</v>
      </c>
      <c r="AH82" s="147">
        <f>SUMPRODUCT(-('Gastos Gerais'!$B$4:$B$1076=Analítico!$B82),-(Analítico!AH$1&gt;='Gastos Gerais'!$D$4:$D$1076),-(Analítico!AH$1&lt;='Gastos Gerais'!$E$4:$E$1076),-('Gastos Gerais'!$C$4:$C$1076))</f>
        <v>0</v>
      </c>
      <c r="AI82" s="147">
        <f>SUMPRODUCT(-('Gastos Gerais'!$B$4:$B$1076=Analítico!$B82),-(Analítico!AI$1&gt;='Gastos Gerais'!$D$4:$D$1076),-(Analítico!AI$1&lt;='Gastos Gerais'!$E$4:$E$1076),-('Gastos Gerais'!$C$4:$C$1076))</f>
        <v>0</v>
      </c>
      <c r="AJ82" s="147">
        <f>SUMPRODUCT(-('Gastos Gerais'!$B$4:$B$1076=Analítico!$B82),-(Analítico!AJ$1&gt;='Gastos Gerais'!$D$4:$D$1076),-(Analítico!AJ$1&lt;='Gastos Gerais'!$E$4:$E$1076),-('Gastos Gerais'!$C$4:$C$1076))</f>
        <v>0</v>
      </c>
      <c r="AK82" s="147">
        <f>SUMPRODUCT(-('Gastos Gerais'!$B$4:$B$1076=Analítico!$B82),-(Analítico!AK$1&gt;='Gastos Gerais'!$D$4:$D$1076),-(Analítico!AK$1&lt;='Gastos Gerais'!$E$4:$E$1076),-('Gastos Gerais'!$C$4:$C$1076))</f>
        <v>0</v>
      </c>
      <c r="AL82" s="147">
        <f>SUMPRODUCT(-('Gastos Gerais'!$B$4:$B$1076=Analítico!$B82),-(Analítico!AL$1&gt;='Gastos Gerais'!$D$4:$D$1076),-(Analítico!AL$1&lt;='Gastos Gerais'!$E$4:$E$1076),-('Gastos Gerais'!$C$4:$C$1076))</f>
        <v>0</v>
      </c>
      <c r="AM82" s="147">
        <f>SUMPRODUCT(-('Gastos Gerais'!$B$4:$B$1076=Analítico!$B82),-(Analítico!AM$1&gt;='Gastos Gerais'!$D$4:$D$1076),-(Analítico!AM$1&lt;='Gastos Gerais'!$E$4:$E$1076),-('Gastos Gerais'!$C$4:$C$1076))</f>
        <v>0</v>
      </c>
      <c r="AN82" s="147">
        <f>SUMPRODUCT(-('Gastos Gerais'!$B$4:$B$1076=Analítico!$B82),-(Analítico!AN$1&gt;='Gastos Gerais'!$D$4:$D$1076),-(Analítico!AN$1&lt;='Gastos Gerais'!$E$4:$E$1076),-('Gastos Gerais'!$C$4:$C$1076))</f>
        <v>0</v>
      </c>
      <c r="AO82" s="147">
        <f>SUMPRODUCT(-('Gastos Gerais'!$B$4:$B$1076=Analítico!$B82),-(Analítico!AO$1&gt;='Gastos Gerais'!$D$4:$D$1076),-(Analítico!AO$1&lt;='Gastos Gerais'!$E$4:$E$1076),-('Gastos Gerais'!$C$4:$C$1076))</f>
        <v>0</v>
      </c>
      <c r="AP82" s="147">
        <f>SUMPRODUCT(-('Gastos Gerais'!$B$4:$B$1076=Analítico!$B82),-(Analítico!AP$1&gt;='Gastos Gerais'!$D$4:$D$1076),-(Analítico!AP$1&lt;='Gastos Gerais'!$E$4:$E$1076),-('Gastos Gerais'!$C$4:$C$1076))</f>
        <v>0</v>
      </c>
      <c r="AQ82" s="147">
        <f>SUMPRODUCT(-('Gastos Gerais'!$B$4:$B$1076=Analítico!$B82),-(Analítico!AQ$1&gt;='Gastos Gerais'!$D$4:$D$1076),-(Analítico!AQ$1&lt;='Gastos Gerais'!$E$4:$E$1076),-('Gastos Gerais'!$C$4:$C$1076))</f>
        <v>0</v>
      </c>
      <c r="AR82" s="147">
        <f>SUMPRODUCT(-('Gastos Gerais'!$B$4:$B$1076=Analítico!$B82),-(Analítico!AR$1&gt;='Gastos Gerais'!$D$4:$D$1076),-(Analítico!AR$1&lt;='Gastos Gerais'!$E$4:$E$1076),-('Gastos Gerais'!$C$4:$C$1076))</f>
        <v>0</v>
      </c>
      <c r="AS82" s="147">
        <f>SUMPRODUCT(-('Gastos Gerais'!$B$4:$B$1076=Analítico!$B82),-(Analítico!AS$1&gt;='Gastos Gerais'!$D$4:$D$1076),-(Analítico!AS$1&lt;='Gastos Gerais'!$E$4:$E$1076),-('Gastos Gerais'!$C$4:$C$1076))</f>
        <v>0</v>
      </c>
      <c r="AT82" s="147">
        <f>SUMPRODUCT(-('Gastos Gerais'!$B$4:$B$1076=Analítico!$B82),-(Analítico!AT$1&gt;='Gastos Gerais'!$D$4:$D$1076),-(Analítico!AT$1&lt;='Gastos Gerais'!$E$4:$E$1076),-('Gastos Gerais'!$C$4:$C$1076))</f>
        <v>0</v>
      </c>
      <c r="AU82" s="147">
        <f>SUMPRODUCT(-('Gastos Gerais'!$B$4:$B$1076=Analítico!$B82),-(Analítico!AU$1&gt;='Gastos Gerais'!$D$4:$D$1076),-(Analítico!AU$1&lt;='Gastos Gerais'!$E$4:$E$1076),-('Gastos Gerais'!$C$4:$C$1076))</f>
        <v>0</v>
      </c>
      <c r="AV82" s="147">
        <f>SUMPRODUCT(-('Gastos Gerais'!$B$4:$B$1076=Analítico!$B82),-(Analítico!AV$1&gt;='Gastos Gerais'!$D$4:$D$1076),-(Analítico!AV$1&lt;='Gastos Gerais'!$E$4:$E$1076),-('Gastos Gerais'!$C$4:$C$1076))</f>
        <v>0</v>
      </c>
      <c r="AW82" s="147">
        <f>SUMPRODUCT(-('Gastos Gerais'!$B$4:$B$1076=Analítico!$B82),-(Analítico!AW$1&gt;='Gastos Gerais'!$D$4:$D$1076),-(Analítico!AW$1&lt;='Gastos Gerais'!$E$4:$E$1076),-('Gastos Gerais'!$C$4:$C$1076))</f>
        <v>0</v>
      </c>
      <c r="AX82" s="147">
        <f>SUMPRODUCT(-('Gastos Gerais'!$B$4:$B$1076=Analítico!$B82),-(Analítico!AX$1&gt;='Gastos Gerais'!$D$4:$D$1076),-(Analítico!AX$1&lt;='Gastos Gerais'!$E$4:$E$1076),-('Gastos Gerais'!$C$4:$C$1076))</f>
        <v>0</v>
      </c>
      <c r="AY82" s="147">
        <f>SUMPRODUCT(-('Gastos Gerais'!$B$4:$B$1076=Analítico!$B82),-(Analítico!AY$1&gt;='Gastos Gerais'!$D$4:$D$1076),-(Analítico!AY$1&lt;='Gastos Gerais'!$E$4:$E$1076),-('Gastos Gerais'!$C$4:$C$1076))</f>
        <v>0</v>
      </c>
      <c r="AZ82" s="147">
        <f>SUMPRODUCT(-('Gastos Gerais'!$B$4:$B$1076=Analítico!$B82),-(Analítico!AZ$1&gt;='Gastos Gerais'!$D$4:$D$1076),-(Analítico!AZ$1&lt;='Gastos Gerais'!$E$4:$E$1076),-('Gastos Gerais'!$C$4:$C$1076))</f>
        <v>0</v>
      </c>
      <c r="BA82" s="147">
        <f>SUMPRODUCT(-('Gastos Gerais'!$B$4:$B$1076=Analítico!$B82),-(Analítico!BA$1&gt;='Gastos Gerais'!$D$4:$D$1076),-(Analítico!BA$1&lt;='Gastos Gerais'!$E$4:$E$1076),-('Gastos Gerais'!$C$4:$C$1076))</f>
        <v>0</v>
      </c>
      <c r="BB82" s="147">
        <f>SUMPRODUCT(-('Gastos Gerais'!$B$4:$B$1076=Analítico!$B82),-(Analítico!BB$1&gt;='Gastos Gerais'!$D$4:$D$1076),-(Analítico!BB$1&lt;='Gastos Gerais'!$E$4:$E$1076),-('Gastos Gerais'!$C$4:$C$1076))</f>
        <v>0</v>
      </c>
      <c r="BC82" s="147">
        <f>SUMPRODUCT(-('Gastos Gerais'!$B$4:$B$1076=Analítico!$B82),-(Analítico!BC$1&gt;='Gastos Gerais'!$D$4:$D$1076),-(Analítico!BC$1&lt;='Gastos Gerais'!$E$4:$E$1076),-('Gastos Gerais'!$C$4:$C$1076))</f>
        <v>0</v>
      </c>
      <c r="BD82" s="147">
        <f>SUMPRODUCT(-('Gastos Gerais'!$B$4:$B$1076=Analítico!$B82),-(Analítico!BD$1&gt;='Gastos Gerais'!$D$4:$D$1076),-(Analítico!BD$1&lt;='Gastos Gerais'!$E$4:$E$1076),-('Gastos Gerais'!$C$4:$C$1076))</f>
        <v>0</v>
      </c>
      <c r="BE82" s="147">
        <f>SUMPRODUCT(-('Gastos Gerais'!$B$4:$B$1076=Analítico!$B82),-(Analítico!BE$1&gt;='Gastos Gerais'!$D$4:$D$1076),-(Analítico!BE$1&lt;='Gastos Gerais'!$E$4:$E$1076),-('Gastos Gerais'!$C$4:$C$1076))</f>
        <v>0</v>
      </c>
      <c r="BF82" s="147">
        <f>SUMPRODUCT(-('Gastos Gerais'!$B$4:$B$1076=Analítico!$B82),-(Analítico!BF$1&gt;='Gastos Gerais'!$D$4:$D$1076),-(Analítico!BF$1&lt;='Gastos Gerais'!$E$4:$E$1076),-('Gastos Gerais'!$C$4:$C$1076))</f>
        <v>0</v>
      </c>
      <c r="BG82" s="147">
        <f>SUMPRODUCT(-('Gastos Gerais'!$B$4:$B$1076=Analítico!$B82),-(Analítico!BG$1&gt;='Gastos Gerais'!$D$4:$D$1076),-(Analítico!BG$1&lt;='Gastos Gerais'!$E$4:$E$1076),-('Gastos Gerais'!$C$4:$C$1076))</f>
        <v>0</v>
      </c>
      <c r="BH82" s="147">
        <f>SUMPRODUCT(-('Gastos Gerais'!$B$4:$B$1076=Analítico!$B82),-(Analítico!BH$1&gt;='Gastos Gerais'!$D$4:$D$1076),-(Analítico!BH$1&lt;='Gastos Gerais'!$E$4:$E$1076),-('Gastos Gerais'!$C$4:$C$1076))</f>
        <v>0</v>
      </c>
      <c r="BI82" s="147">
        <f>SUMPRODUCT(-('Gastos Gerais'!$B$4:$B$1076=Analítico!$B82),-(Analítico!BI$1&gt;='Gastos Gerais'!$D$4:$D$1076),-(Analítico!BI$1&lt;='Gastos Gerais'!$E$4:$E$1076),-('Gastos Gerais'!$C$4:$C$1076))</f>
        <v>0</v>
      </c>
      <c r="BJ82" s="147">
        <f>SUMPRODUCT(-('Gastos Gerais'!$B$4:$B$1076=Analítico!$B82),-(Analítico!BJ$1&gt;='Gastos Gerais'!$D$4:$D$1076),-(Analítico!BJ$1&lt;='Gastos Gerais'!$E$4:$E$1076),-('Gastos Gerais'!$C$4:$C$1076))</f>
        <v>0</v>
      </c>
      <c r="BK82" s="143">
        <f t="shared" si="90"/>
        <v>0</v>
      </c>
      <c r="BL82" s="152">
        <f t="shared" ca="1" si="91"/>
        <v>0</v>
      </c>
      <c r="BV82" s="3"/>
      <c r="BW82" s="3"/>
    </row>
    <row r="83" spans="1:75" s="98" customFormat="1" ht="23.25" customHeight="1">
      <c r="A83" s="207" t="s">
        <v>302</v>
      </c>
      <c r="B83" s="210" t="s">
        <v>303</v>
      </c>
      <c r="C83" s="147">
        <f>SUMPRODUCT(-('Gastos Gerais'!$B$4:$B$1076=Analítico!$B83),-(Analítico!C$1&gt;='Gastos Gerais'!$D$4:$D$1076),-(Analítico!C$1&lt;='Gastos Gerais'!$E$4:$E$1076),-('Gastos Gerais'!$C$4:$C$1076))</f>
        <v>0</v>
      </c>
      <c r="D83" s="147">
        <f>SUMPRODUCT(-('Gastos Gerais'!$B$4:$B$1076=Analítico!$B83),-(Analítico!D$1&gt;='Gastos Gerais'!$D$4:$D$1076),-(Analítico!D$1&lt;='Gastos Gerais'!$E$4:$E$1076),-('Gastos Gerais'!$C$4:$C$1076))</f>
        <v>0</v>
      </c>
      <c r="E83" s="147">
        <f>SUMPRODUCT(-('Gastos Gerais'!$B$4:$B$1076=Analítico!$B83),-(Analítico!E$1&gt;='Gastos Gerais'!$D$4:$D$1076),-(Analítico!E$1&lt;='Gastos Gerais'!$E$4:$E$1076),-('Gastos Gerais'!$C$4:$C$1076))</f>
        <v>0</v>
      </c>
      <c r="F83" s="147">
        <f>SUMPRODUCT(-('Gastos Gerais'!$B$4:$B$1076=Analítico!$B83),-(Analítico!F$1&gt;='Gastos Gerais'!$D$4:$D$1076),-(Analítico!F$1&lt;='Gastos Gerais'!$E$4:$E$1076),-('Gastos Gerais'!$C$4:$C$1076))</f>
        <v>0</v>
      </c>
      <c r="G83" s="147">
        <f>SUMPRODUCT(-('Gastos Gerais'!$B$4:$B$1076=Analítico!$B83),-(Analítico!G$1&gt;='Gastos Gerais'!$D$4:$D$1076),-(Analítico!G$1&lt;='Gastos Gerais'!$E$4:$E$1076),-('Gastos Gerais'!$C$4:$C$1076))</f>
        <v>0</v>
      </c>
      <c r="H83" s="147">
        <f>SUMPRODUCT(-('Gastos Gerais'!$B$4:$B$1076=Analítico!$B83),-(Analítico!H$1&gt;='Gastos Gerais'!$D$4:$D$1076),-(Analítico!H$1&lt;='Gastos Gerais'!$E$4:$E$1076),-('Gastos Gerais'!$C$4:$C$1076))</f>
        <v>0</v>
      </c>
      <c r="I83" s="147">
        <f>SUMPRODUCT(-('Gastos Gerais'!$B$4:$B$1076=Analítico!$B83),-(Analítico!I$1&gt;='Gastos Gerais'!$D$4:$D$1076),-(Analítico!I$1&lt;='Gastos Gerais'!$E$4:$E$1076),-('Gastos Gerais'!$C$4:$C$1076))</f>
        <v>0</v>
      </c>
      <c r="J83" s="147">
        <f>SUMPRODUCT(-('Gastos Gerais'!$B$4:$B$1076=Analítico!$B83),-(Analítico!J$1&gt;='Gastos Gerais'!$D$4:$D$1076),-(Analítico!J$1&lt;='Gastos Gerais'!$E$4:$E$1076),-('Gastos Gerais'!$C$4:$C$1076))</f>
        <v>0</v>
      </c>
      <c r="K83" s="147">
        <f>SUMPRODUCT(-('Gastos Gerais'!$B$4:$B$1076=Analítico!$B83),-(Analítico!K$1&gt;='Gastos Gerais'!$D$4:$D$1076),-(Analítico!K$1&lt;='Gastos Gerais'!$E$4:$E$1076),-('Gastos Gerais'!$C$4:$C$1076))</f>
        <v>0</v>
      </c>
      <c r="L83" s="147">
        <f>SUMPRODUCT(-('Gastos Gerais'!$B$4:$B$1076=Analítico!$B83),-(Analítico!L$1&gt;='Gastos Gerais'!$D$4:$D$1076),-(Analítico!L$1&lt;='Gastos Gerais'!$E$4:$E$1076),-('Gastos Gerais'!$C$4:$C$1076))</f>
        <v>0</v>
      </c>
      <c r="M83" s="147">
        <f>SUMPRODUCT(-('Gastos Gerais'!$B$4:$B$1076=Analítico!$B83),-(Analítico!M$1&gt;='Gastos Gerais'!$D$4:$D$1076),-(Analítico!M$1&lt;='Gastos Gerais'!$E$4:$E$1076),-('Gastos Gerais'!$C$4:$C$1076))</f>
        <v>0</v>
      </c>
      <c r="N83" s="147">
        <f>SUMPRODUCT(-('Gastos Gerais'!$B$4:$B$1076=Analítico!$B83),-(Analítico!N$1&gt;='Gastos Gerais'!$D$4:$D$1076),-(Analítico!N$1&lt;='Gastos Gerais'!$E$4:$E$1076),-('Gastos Gerais'!$C$4:$C$1076))</f>
        <v>0</v>
      </c>
      <c r="O83" s="147">
        <f>SUMPRODUCT(-('Gastos Gerais'!$B$4:$B$1076=Analítico!$B83),-(Analítico!O$1&gt;='Gastos Gerais'!$D$4:$D$1076),-(Analítico!O$1&lt;='Gastos Gerais'!$E$4:$E$1076),-('Gastos Gerais'!$C$4:$C$1076))</f>
        <v>0</v>
      </c>
      <c r="P83" s="147">
        <f>SUMPRODUCT(-('Gastos Gerais'!$B$4:$B$1076=Analítico!$B83),-(Analítico!P$1&gt;='Gastos Gerais'!$D$4:$D$1076),-(Analítico!P$1&lt;='Gastos Gerais'!$E$4:$E$1076),-('Gastos Gerais'!$C$4:$C$1076))</f>
        <v>0</v>
      </c>
      <c r="Q83" s="147">
        <f>SUMPRODUCT(-('Gastos Gerais'!$B$4:$B$1076=Analítico!$B83),-(Analítico!Q$1&gt;='Gastos Gerais'!$D$4:$D$1076),-(Analítico!Q$1&lt;='Gastos Gerais'!$E$4:$E$1076),-('Gastos Gerais'!$C$4:$C$1076))</f>
        <v>0</v>
      </c>
      <c r="R83" s="147">
        <f>SUMPRODUCT(-('Gastos Gerais'!$B$4:$B$1076=Analítico!$B83),-(Analítico!R$1&gt;='Gastos Gerais'!$D$4:$D$1076),-(Analítico!R$1&lt;='Gastos Gerais'!$E$4:$E$1076),-('Gastos Gerais'!$C$4:$C$1076))</f>
        <v>0</v>
      </c>
      <c r="S83" s="147">
        <f>SUMPRODUCT(-('Gastos Gerais'!$B$4:$B$1076=Analítico!$B83),-(Analítico!S$1&gt;='Gastos Gerais'!$D$4:$D$1076),-(Analítico!S$1&lt;='Gastos Gerais'!$E$4:$E$1076),-('Gastos Gerais'!$C$4:$C$1076))</f>
        <v>0</v>
      </c>
      <c r="T83" s="147">
        <f>SUMPRODUCT(-('Gastos Gerais'!$B$4:$B$1076=Analítico!$B83),-(Analítico!T$1&gt;='Gastos Gerais'!$D$4:$D$1076),-(Analítico!T$1&lt;='Gastos Gerais'!$E$4:$E$1076),-('Gastos Gerais'!$C$4:$C$1076))</f>
        <v>0</v>
      </c>
      <c r="U83" s="147">
        <f>SUMPRODUCT(-('Gastos Gerais'!$B$4:$B$1076=Analítico!$B83),-(Analítico!U$1&gt;='Gastos Gerais'!$D$4:$D$1076),-(Analítico!U$1&lt;='Gastos Gerais'!$E$4:$E$1076),-('Gastos Gerais'!$C$4:$C$1076))</f>
        <v>0</v>
      </c>
      <c r="V83" s="147">
        <f>SUMPRODUCT(-('Gastos Gerais'!$B$4:$B$1076=Analítico!$B83),-(Analítico!V$1&gt;='Gastos Gerais'!$D$4:$D$1076),-(Analítico!V$1&lt;='Gastos Gerais'!$E$4:$E$1076),-('Gastos Gerais'!$C$4:$C$1076))</f>
        <v>0</v>
      </c>
      <c r="W83" s="147">
        <f>SUMPRODUCT(-('Gastos Gerais'!$B$4:$B$1076=Analítico!$B83),-(Analítico!W$1&gt;='Gastos Gerais'!$D$4:$D$1076),-(Analítico!W$1&lt;='Gastos Gerais'!$E$4:$E$1076),-('Gastos Gerais'!$C$4:$C$1076))</f>
        <v>0</v>
      </c>
      <c r="X83" s="147">
        <f>SUMPRODUCT(-('Gastos Gerais'!$B$4:$B$1076=Analítico!$B83),-(Analítico!X$1&gt;='Gastos Gerais'!$D$4:$D$1076),-(Analítico!X$1&lt;='Gastos Gerais'!$E$4:$E$1076),-('Gastos Gerais'!$C$4:$C$1076))</f>
        <v>0</v>
      </c>
      <c r="Y83" s="147">
        <f>SUMPRODUCT(-('Gastos Gerais'!$B$4:$B$1076=Analítico!$B83),-(Analítico!Y$1&gt;='Gastos Gerais'!$D$4:$D$1076),-(Analítico!Y$1&lt;='Gastos Gerais'!$E$4:$E$1076),-('Gastos Gerais'!$C$4:$C$1076))</f>
        <v>0</v>
      </c>
      <c r="Z83" s="147">
        <f>SUMPRODUCT(-('Gastos Gerais'!$B$4:$B$1076=Analítico!$B83),-(Analítico!Z$1&gt;='Gastos Gerais'!$D$4:$D$1076),-(Analítico!Z$1&lt;='Gastos Gerais'!$E$4:$E$1076),-('Gastos Gerais'!$C$4:$C$1076))</f>
        <v>0</v>
      </c>
      <c r="AA83" s="147">
        <f>SUMPRODUCT(-('Gastos Gerais'!$B$4:$B$1076=Analítico!$B83),-(Analítico!AA$1&gt;='Gastos Gerais'!$D$4:$D$1076),-(Analítico!AA$1&lt;='Gastos Gerais'!$E$4:$E$1076),-('Gastos Gerais'!$C$4:$C$1076))</f>
        <v>0</v>
      </c>
      <c r="AB83" s="147">
        <f>SUMPRODUCT(-('Gastos Gerais'!$B$4:$B$1076=Analítico!$B83),-(Analítico!AB$1&gt;='Gastos Gerais'!$D$4:$D$1076),-(Analítico!AB$1&lt;='Gastos Gerais'!$E$4:$E$1076),-('Gastos Gerais'!$C$4:$C$1076))</f>
        <v>0</v>
      </c>
      <c r="AC83" s="147">
        <f>SUMPRODUCT(-('Gastos Gerais'!$B$4:$B$1076=Analítico!$B83),-(Analítico!AC$1&gt;='Gastos Gerais'!$D$4:$D$1076),-(Analítico!AC$1&lt;='Gastos Gerais'!$E$4:$E$1076),-('Gastos Gerais'!$C$4:$C$1076))</f>
        <v>0</v>
      </c>
      <c r="AD83" s="147">
        <f>SUMPRODUCT(-('Gastos Gerais'!$B$4:$B$1076=Analítico!$B83),-(Analítico!AD$1&gt;='Gastos Gerais'!$D$4:$D$1076),-(Analítico!AD$1&lt;='Gastos Gerais'!$E$4:$E$1076),-('Gastos Gerais'!$C$4:$C$1076))</f>
        <v>0</v>
      </c>
      <c r="AE83" s="147">
        <f>SUMPRODUCT(-('Gastos Gerais'!$B$4:$B$1076=Analítico!$B83),-(Analítico!AE$1&gt;='Gastos Gerais'!$D$4:$D$1076),-(Analítico!AE$1&lt;='Gastos Gerais'!$E$4:$E$1076),-('Gastos Gerais'!$C$4:$C$1076))</f>
        <v>0</v>
      </c>
      <c r="AF83" s="147">
        <f>SUMPRODUCT(-('Gastos Gerais'!$B$4:$B$1076=Analítico!$B83),-(Analítico!AF$1&gt;='Gastos Gerais'!$D$4:$D$1076),-(Analítico!AF$1&lt;='Gastos Gerais'!$E$4:$E$1076),-('Gastos Gerais'!$C$4:$C$1076))</f>
        <v>0</v>
      </c>
      <c r="AG83" s="147">
        <f>SUMPRODUCT(-('Gastos Gerais'!$B$4:$B$1076=Analítico!$B83),-(Analítico!AG$1&gt;='Gastos Gerais'!$D$4:$D$1076),-(Analítico!AG$1&lt;='Gastos Gerais'!$E$4:$E$1076),-('Gastos Gerais'!$C$4:$C$1076))</f>
        <v>0</v>
      </c>
      <c r="AH83" s="147">
        <f>SUMPRODUCT(-('Gastos Gerais'!$B$4:$B$1076=Analítico!$B83),-(Analítico!AH$1&gt;='Gastos Gerais'!$D$4:$D$1076),-(Analítico!AH$1&lt;='Gastos Gerais'!$E$4:$E$1076),-('Gastos Gerais'!$C$4:$C$1076))</f>
        <v>0</v>
      </c>
      <c r="AI83" s="147">
        <f>SUMPRODUCT(-('Gastos Gerais'!$B$4:$B$1076=Analítico!$B83),-(Analítico!AI$1&gt;='Gastos Gerais'!$D$4:$D$1076),-(Analítico!AI$1&lt;='Gastos Gerais'!$E$4:$E$1076),-('Gastos Gerais'!$C$4:$C$1076))</f>
        <v>0</v>
      </c>
      <c r="AJ83" s="147">
        <f>SUMPRODUCT(-('Gastos Gerais'!$B$4:$B$1076=Analítico!$B83),-(Analítico!AJ$1&gt;='Gastos Gerais'!$D$4:$D$1076),-(Analítico!AJ$1&lt;='Gastos Gerais'!$E$4:$E$1076),-('Gastos Gerais'!$C$4:$C$1076))</f>
        <v>0</v>
      </c>
      <c r="AK83" s="147">
        <f>SUMPRODUCT(-('Gastos Gerais'!$B$4:$B$1076=Analítico!$B83),-(Analítico!AK$1&gt;='Gastos Gerais'!$D$4:$D$1076),-(Analítico!AK$1&lt;='Gastos Gerais'!$E$4:$E$1076),-('Gastos Gerais'!$C$4:$C$1076))</f>
        <v>0</v>
      </c>
      <c r="AL83" s="147">
        <f>SUMPRODUCT(-('Gastos Gerais'!$B$4:$B$1076=Analítico!$B83),-(Analítico!AL$1&gt;='Gastos Gerais'!$D$4:$D$1076),-(Analítico!AL$1&lt;='Gastos Gerais'!$E$4:$E$1076),-('Gastos Gerais'!$C$4:$C$1076))</f>
        <v>0</v>
      </c>
      <c r="AM83" s="147">
        <f>SUMPRODUCT(-('Gastos Gerais'!$B$4:$B$1076=Analítico!$B83),-(Analítico!AM$1&gt;='Gastos Gerais'!$D$4:$D$1076),-(Analítico!AM$1&lt;='Gastos Gerais'!$E$4:$E$1076),-('Gastos Gerais'!$C$4:$C$1076))</f>
        <v>0</v>
      </c>
      <c r="AN83" s="147">
        <f>SUMPRODUCT(-('Gastos Gerais'!$B$4:$B$1076=Analítico!$B83),-(Analítico!AN$1&gt;='Gastos Gerais'!$D$4:$D$1076),-(Analítico!AN$1&lt;='Gastos Gerais'!$E$4:$E$1076),-('Gastos Gerais'!$C$4:$C$1076))</f>
        <v>0</v>
      </c>
      <c r="AO83" s="147">
        <f>SUMPRODUCT(-('Gastos Gerais'!$B$4:$B$1076=Analítico!$B83),-(Analítico!AO$1&gt;='Gastos Gerais'!$D$4:$D$1076),-(Analítico!AO$1&lt;='Gastos Gerais'!$E$4:$E$1076),-('Gastos Gerais'!$C$4:$C$1076))</f>
        <v>0</v>
      </c>
      <c r="AP83" s="147">
        <f>SUMPRODUCT(-('Gastos Gerais'!$B$4:$B$1076=Analítico!$B83),-(Analítico!AP$1&gt;='Gastos Gerais'!$D$4:$D$1076),-(Analítico!AP$1&lt;='Gastos Gerais'!$E$4:$E$1076),-('Gastos Gerais'!$C$4:$C$1076))</f>
        <v>0</v>
      </c>
      <c r="AQ83" s="147">
        <f>SUMPRODUCT(-('Gastos Gerais'!$B$4:$B$1076=Analítico!$B83),-(Analítico!AQ$1&gt;='Gastos Gerais'!$D$4:$D$1076),-(Analítico!AQ$1&lt;='Gastos Gerais'!$E$4:$E$1076),-('Gastos Gerais'!$C$4:$C$1076))</f>
        <v>0</v>
      </c>
      <c r="AR83" s="147">
        <f>SUMPRODUCT(-('Gastos Gerais'!$B$4:$B$1076=Analítico!$B83),-(Analítico!AR$1&gt;='Gastos Gerais'!$D$4:$D$1076),-(Analítico!AR$1&lt;='Gastos Gerais'!$E$4:$E$1076),-('Gastos Gerais'!$C$4:$C$1076))</f>
        <v>0</v>
      </c>
      <c r="AS83" s="147">
        <f>SUMPRODUCT(-('Gastos Gerais'!$B$4:$B$1076=Analítico!$B83),-(Analítico!AS$1&gt;='Gastos Gerais'!$D$4:$D$1076),-(Analítico!AS$1&lt;='Gastos Gerais'!$E$4:$E$1076),-('Gastos Gerais'!$C$4:$C$1076))</f>
        <v>0</v>
      </c>
      <c r="AT83" s="147">
        <f>SUMPRODUCT(-('Gastos Gerais'!$B$4:$B$1076=Analítico!$B83),-(Analítico!AT$1&gt;='Gastos Gerais'!$D$4:$D$1076),-(Analítico!AT$1&lt;='Gastos Gerais'!$E$4:$E$1076),-('Gastos Gerais'!$C$4:$C$1076))</f>
        <v>0</v>
      </c>
      <c r="AU83" s="147">
        <f>SUMPRODUCT(-('Gastos Gerais'!$B$4:$B$1076=Analítico!$B83),-(Analítico!AU$1&gt;='Gastos Gerais'!$D$4:$D$1076),-(Analítico!AU$1&lt;='Gastos Gerais'!$E$4:$E$1076),-('Gastos Gerais'!$C$4:$C$1076))</f>
        <v>0</v>
      </c>
      <c r="AV83" s="147">
        <f>SUMPRODUCT(-('Gastos Gerais'!$B$4:$B$1076=Analítico!$B83),-(Analítico!AV$1&gt;='Gastos Gerais'!$D$4:$D$1076),-(Analítico!AV$1&lt;='Gastos Gerais'!$E$4:$E$1076),-('Gastos Gerais'!$C$4:$C$1076))</f>
        <v>0</v>
      </c>
      <c r="AW83" s="147">
        <f>SUMPRODUCT(-('Gastos Gerais'!$B$4:$B$1076=Analítico!$B83),-(Analítico!AW$1&gt;='Gastos Gerais'!$D$4:$D$1076),-(Analítico!AW$1&lt;='Gastos Gerais'!$E$4:$E$1076),-('Gastos Gerais'!$C$4:$C$1076))</f>
        <v>0</v>
      </c>
      <c r="AX83" s="147">
        <f>SUMPRODUCT(-('Gastos Gerais'!$B$4:$B$1076=Analítico!$B83),-(Analítico!AX$1&gt;='Gastos Gerais'!$D$4:$D$1076),-(Analítico!AX$1&lt;='Gastos Gerais'!$E$4:$E$1076),-('Gastos Gerais'!$C$4:$C$1076))</f>
        <v>0</v>
      </c>
      <c r="AY83" s="147">
        <f>SUMPRODUCT(-('Gastos Gerais'!$B$4:$B$1076=Analítico!$B83),-(Analítico!AY$1&gt;='Gastos Gerais'!$D$4:$D$1076),-(Analítico!AY$1&lt;='Gastos Gerais'!$E$4:$E$1076),-('Gastos Gerais'!$C$4:$C$1076))</f>
        <v>0</v>
      </c>
      <c r="AZ83" s="147">
        <f>SUMPRODUCT(-('Gastos Gerais'!$B$4:$B$1076=Analítico!$B83),-(Analítico!AZ$1&gt;='Gastos Gerais'!$D$4:$D$1076),-(Analítico!AZ$1&lt;='Gastos Gerais'!$E$4:$E$1076),-('Gastos Gerais'!$C$4:$C$1076))</f>
        <v>0</v>
      </c>
      <c r="BA83" s="147">
        <f>SUMPRODUCT(-('Gastos Gerais'!$B$4:$B$1076=Analítico!$B83),-(Analítico!BA$1&gt;='Gastos Gerais'!$D$4:$D$1076),-(Analítico!BA$1&lt;='Gastos Gerais'!$E$4:$E$1076),-('Gastos Gerais'!$C$4:$C$1076))</f>
        <v>0</v>
      </c>
      <c r="BB83" s="147">
        <f>SUMPRODUCT(-('Gastos Gerais'!$B$4:$B$1076=Analítico!$B83),-(Analítico!BB$1&gt;='Gastos Gerais'!$D$4:$D$1076),-(Analítico!BB$1&lt;='Gastos Gerais'!$E$4:$E$1076),-('Gastos Gerais'!$C$4:$C$1076))</f>
        <v>0</v>
      </c>
      <c r="BC83" s="147">
        <f>SUMPRODUCT(-('Gastos Gerais'!$B$4:$B$1076=Analítico!$B83),-(Analítico!BC$1&gt;='Gastos Gerais'!$D$4:$D$1076),-(Analítico!BC$1&lt;='Gastos Gerais'!$E$4:$E$1076),-('Gastos Gerais'!$C$4:$C$1076))</f>
        <v>0</v>
      </c>
      <c r="BD83" s="147">
        <f>SUMPRODUCT(-('Gastos Gerais'!$B$4:$B$1076=Analítico!$B83),-(Analítico!BD$1&gt;='Gastos Gerais'!$D$4:$D$1076),-(Analítico!BD$1&lt;='Gastos Gerais'!$E$4:$E$1076),-('Gastos Gerais'!$C$4:$C$1076))</f>
        <v>0</v>
      </c>
      <c r="BE83" s="147">
        <f>SUMPRODUCT(-('Gastos Gerais'!$B$4:$B$1076=Analítico!$B83),-(Analítico!BE$1&gt;='Gastos Gerais'!$D$4:$D$1076),-(Analítico!BE$1&lt;='Gastos Gerais'!$E$4:$E$1076),-('Gastos Gerais'!$C$4:$C$1076))</f>
        <v>0</v>
      </c>
      <c r="BF83" s="147">
        <f>SUMPRODUCT(-('Gastos Gerais'!$B$4:$B$1076=Analítico!$B83),-(Analítico!BF$1&gt;='Gastos Gerais'!$D$4:$D$1076),-(Analítico!BF$1&lt;='Gastos Gerais'!$E$4:$E$1076),-('Gastos Gerais'!$C$4:$C$1076))</f>
        <v>0</v>
      </c>
      <c r="BG83" s="147">
        <f>SUMPRODUCT(-('Gastos Gerais'!$B$4:$B$1076=Analítico!$B83),-(Analítico!BG$1&gt;='Gastos Gerais'!$D$4:$D$1076),-(Analítico!BG$1&lt;='Gastos Gerais'!$E$4:$E$1076),-('Gastos Gerais'!$C$4:$C$1076))</f>
        <v>0</v>
      </c>
      <c r="BH83" s="147">
        <f>SUMPRODUCT(-('Gastos Gerais'!$B$4:$B$1076=Analítico!$B83),-(Analítico!BH$1&gt;='Gastos Gerais'!$D$4:$D$1076),-(Analítico!BH$1&lt;='Gastos Gerais'!$E$4:$E$1076),-('Gastos Gerais'!$C$4:$C$1076))</f>
        <v>0</v>
      </c>
      <c r="BI83" s="147">
        <f>SUMPRODUCT(-('Gastos Gerais'!$B$4:$B$1076=Analítico!$B83),-(Analítico!BI$1&gt;='Gastos Gerais'!$D$4:$D$1076),-(Analítico!BI$1&lt;='Gastos Gerais'!$E$4:$E$1076),-('Gastos Gerais'!$C$4:$C$1076))</f>
        <v>0</v>
      </c>
      <c r="BJ83" s="147">
        <f>SUMPRODUCT(-('Gastos Gerais'!$B$4:$B$1076=Analítico!$B83),-(Analítico!BJ$1&gt;='Gastos Gerais'!$D$4:$D$1076),-(Analítico!BJ$1&lt;='Gastos Gerais'!$E$4:$E$1076),-('Gastos Gerais'!$C$4:$C$1076))</f>
        <v>0</v>
      </c>
      <c r="BK83" s="143">
        <f t="shared" si="90"/>
        <v>0</v>
      </c>
      <c r="BL83" s="152">
        <f t="shared" ca="1" si="91"/>
        <v>0</v>
      </c>
      <c r="BV83" s="3"/>
      <c r="BW83" s="3"/>
    </row>
    <row r="84" spans="1:75" s="98" customFormat="1" ht="23.25" customHeight="1">
      <c r="A84" s="207" t="s">
        <v>304</v>
      </c>
      <c r="B84" s="210" t="s">
        <v>305</v>
      </c>
      <c r="C84" s="147">
        <f>SUMPRODUCT(-('Gastos Gerais'!$B$4:$B$1076=Analítico!$B84),-(Analítico!C$1&gt;='Gastos Gerais'!$D$4:$D$1076),-(Analítico!C$1&lt;='Gastos Gerais'!$E$4:$E$1076),-('Gastos Gerais'!$C$4:$C$1076))</f>
        <v>100</v>
      </c>
      <c r="D84" s="147">
        <f>SUMPRODUCT(-('Gastos Gerais'!$B$4:$B$1076=Analítico!$B84),-(Analítico!D$1&gt;='Gastos Gerais'!$D$4:$D$1076),-(Analítico!D$1&lt;='Gastos Gerais'!$E$4:$E$1076),-('Gastos Gerais'!$C$4:$C$1076))</f>
        <v>100</v>
      </c>
      <c r="E84" s="147">
        <f>SUMPRODUCT(-('Gastos Gerais'!$B$4:$B$1076=Analítico!$B84),-(Analítico!E$1&gt;='Gastos Gerais'!$D$4:$D$1076),-(Analítico!E$1&lt;='Gastos Gerais'!$E$4:$E$1076),-('Gastos Gerais'!$C$4:$C$1076))</f>
        <v>100</v>
      </c>
      <c r="F84" s="147">
        <f>SUMPRODUCT(-('Gastos Gerais'!$B$4:$B$1076=Analítico!$B84),-(Analítico!F$1&gt;='Gastos Gerais'!$D$4:$D$1076),-(Analítico!F$1&lt;='Gastos Gerais'!$E$4:$E$1076),-('Gastos Gerais'!$C$4:$C$1076))</f>
        <v>100</v>
      </c>
      <c r="G84" s="147">
        <f>SUMPRODUCT(-('Gastos Gerais'!$B$4:$B$1076=Analítico!$B84),-(Analítico!G$1&gt;='Gastos Gerais'!$D$4:$D$1076),-(Analítico!G$1&lt;='Gastos Gerais'!$E$4:$E$1076),-('Gastos Gerais'!$C$4:$C$1076))</f>
        <v>100</v>
      </c>
      <c r="H84" s="147">
        <f>SUMPRODUCT(-('Gastos Gerais'!$B$4:$B$1076=Analítico!$B84),-(Analítico!H$1&gt;='Gastos Gerais'!$D$4:$D$1076),-(Analítico!H$1&lt;='Gastos Gerais'!$E$4:$E$1076),-('Gastos Gerais'!$C$4:$C$1076))</f>
        <v>100</v>
      </c>
      <c r="I84" s="147">
        <f>SUMPRODUCT(-('Gastos Gerais'!$B$4:$B$1076=Analítico!$B84),-(Analítico!I$1&gt;='Gastos Gerais'!$D$4:$D$1076),-(Analítico!I$1&lt;='Gastos Gerais'!$E$4:$E$1076),-('Gastos Gerais'!$C$4:$C$1076))</f>
        <v>100</v>
      </c>
      <c r="J84" s="147">
        <f>SUMPRODUCT(-('Gastos Gerais'!$B$4:$B$1076=Analítico!$B84),-(Analítico!J$1&gt;='Gastos Gerais'!$D$4:$D$1076),-(Analítico!J$1&lt;='Gastos Gerais'!$E$4:$E$1076),-('Gastos Gerais'!$C$4:$C$1076))</f>
        <v>100</v>
      </c>
      <c r="K84" s="147">
        <f>SUMPRODUCT(-('Gastos Gerais'!$B$4:$B$1076=Analítico!$B84),-(Analítico!K$1&gt;='Gastos Gerais'!$D$4:$D$1076),-(Analítico!K$1&lt;='Gastos Gerais'!$E$4:$E$1076),-('Gastos Gerais'!$C$4:$C$1076))</f>
        <v>100</v>
      </c>
      <c r="L84" s="147">
        <f>SUMPRODUCT(-('Gastos Gerais'!$B$4:$B$1076=Analítico!$B84),-(Analítico!L$1&gt;='Gastos Gerais'!$D$4:$D$1076),-(Analítico!L$1&lt;='Gastos Gerais'!$E$4:$E$1076),-('Gastos Gerais'!$C$4:$C$1076))</f>
        <v>100</v>
      </c>
      <c r="M84" s="147">
        <f>SUMPRODUCT(-('Gastos Gerais'!$B$4:$B$1076=Analítico!$B84),-(Analítico!M$1&gt;='Gastos Gerais'!$D$4:$D$1076),-(Analítico!M$1&lt;='Gastos Gerais'!$E$4:$E$1076),-('Gastos Gerais'!$C$4:$C$1076))</f>
        <v>100</v>
      </c>
      <c r="N84" s="147">
        <f>SUMPRODUCT(-('Gastos Gerais'!$B$4:$B$1076=Analítico!$B84),-(Analítico!N$1&gt;='Gastos Gerais'!$D$4:$D$1076),-(Analítico!N$1&lt;='Gastos Gerais'!$E$4:$E$1076),-('Gastos Gerais'!$C$4:$C$1076))</f>
        <v>100</v>
      </c>
      <c r="O84" s="147">
        <f>SUMPRODUCT(-('Gastos Gerais'!$B$4:$B$1076=Analítico!$B84),-(Analítico!O$1&gt;='Gastos Gerais'!$D$4:$D$1076),-(Analítico!O$1&lt;='Gastos Gerais'!$E$4:$E$1076),-('Gastos Gerais'!$C$4:$C$1076))</f>
        <v>105</v>
      </c>
      <c r="P84" s="147">
        <f>SUMPRODUCT(-('Gastos Gerais'!$B$4:$B$1076=Analítico!$B84),-(Analítico!P$1&gt;='Gastos Gerais'!$D$4:$D$1076),-(Analítico!P$1&lt;='Gastos Gerais'!$E$4:$E$1076),-('Gastos Gerais'!$C$4:$C$1076))</f>
        <v>105</v>
      </c>
      <c r="Q84" s="147">
        <f>SUMPRODUCT(-('Gastos Gerais'!$B$4:$B$1076=Analítico!$B84),-(Analítico!Q$1&gt;='Gastos Gerais'!$D$4:$D$1076),-(Analítico!Q$1&lt;='Gastos Gerais'!$E$4:$E$1076),-('Gastos Gerais'!$C$4:$C$1076))</f>
        <v>105</v>
      </c>
      <c r="R84" s="147">
        <f>SUMPRODUCT(-('Gastos Gerais'!$B$4:$B$1076=Analítico!$B84),-(Analítico!R$1&gt;='Gastos Gerais'!$D$4:$D$1076),-(Analítico!R$1&lt;='Gastos Gerais'!$E$4:$E$1076),-('Gastos Gerais'!$C$4:$C$1076))</f>
        <v>105</v>
      </c>
      <c r="S84" s="147">
        <f>SUMPRODUCT(-('Gastos Gerais'!$B$4:$B$1076=Analítico!$B84),-(Analítico!S$1&gt;='Gastos Gerais'!$D$4:$D$1076),-(Analítico!S$1&lt;='Gastos Gerais'!$E$4:$E$1076),-('Gastos Gerais'!$C$4:$C$1076))</f>
        <v>105</v>
      </c>
      <c r="T84" s="147">
        <f>SUMPRODUCT(-('Gastos Gerais'!$B$4:$B$1076=Analítico!$B84),-(Analítico!T$1&gt;='Gastos Gerais'!$D$4:$D$1076),-(Analítico!T$1&lt;='Gastos Gerais'!$E$4:$E$1076),-('Gastos Gerais'!$C$4:$C$1076))</f>
        <v>105</v>
      </c>
      <c r="U84" s="147">
        <f>SUMPRODUCT(-('Gastos Gerais'!$B$4:$B$1076=Analítico!$B84),-(Analítico!U$1&gt;='Gastos Gerais'!$D$4:$D$1076),-(Analítico!U$1&lt;='Gastos Gerais'!$E$4:$E$1076),-('Gastos Gerais'!$C$4:$C$1076))</f>
        <v>105</v>
      </c>
      <c r="V84" s="147">
        <f>SUMPRODUCT(-('Gastos Gerais'!$B$4:$B$1076=Analítico!$B84),-(Analítico!V$1&gt;='Gastos Gerais'!$D$4:$D$1076),-(Analítico!V$1&lt;='Gastos Gerais'!$E$4:$E$1076),-('Gastos Gerais'!$C$4:$C$1076))</f>
        <v>105</v>
      </c>
      <c r="W84" s="147">
        <f>SUMPRODUCT(-('Gastos Gerais'!$B$4:$B$1076=Analítico!$B84),-(Analítico!W$1&gt;='Gastos Gerais'!$D$4:$D$1076),-(Analítico!W$1&lt;='Gastos Gerais'!$E$4:$E$1076),-('Gastos Gerais'!$C$4:$C$1076))</f>
        <v>105</v>
      </c>
      <c r="X84" s="147">
        <f>SUMPRODUCT(-('Gastos Gerais'!$B$4:$B$1076=Analítico!$B84),-(Analítico!X$1&gt;='Gastos Gerais'!$D$4:$D$1076),-(Analítico!X$1&lt;='Gastos Gerais'!$E$4:$E$1076),-('Gastos Gerais'!$C$4:$C$1076))</f>
        <v>105</v>
      </c>
      <c r="Y84" s="147">
        <f>SUMPRODUCT(-('Gastos Gerais'!$B$4:$B$1076=Analítico!$B84),-(Analítico!Y$1&gt;='Gastos Gerais'!$D$4:$D$1076),-(Analítico!Y$1&lt;='Gastos Gerais'!$E$4:$E$1076),-('Gastos Gerais'!$C$4:$C$1076))</f>
        <v>105</v>
      </c>
      <c r="Z84" s="147">
        <f>SUMPRODUCT(-('Gastos Gerais'!$B$4:$B$1076=Analítico!$B84),-(Analítico!Z$1&gt;='Gastos Gerais'!$D$4:$D$1076),-(Analítico!Z$1&lt;='Gastos Gerais'!$E$4:$E$1076),-('Gastos Gerais'!$C$4:$C$1076))</f>
        <v>105</v>
      </c>
      <c r="AA84" s="147">
        <f>SUMPRODUCT(-('Gastos Gerais'!$B$4:$B$1076=Analítico!$B84),-(Analítico!AA$1&gt;='Gastos Gerais'!$D$4:$D$1076),-(Analítico!AA$1&lt;='Gastos Gerais'!$E$4:$E$1076),-('Gastos Gerais'!$C$4:$C$1076))</f>
        <v>110.25</v>
      </c>
      <c r="AB84" s="147">
        <f>SUMPRODUCT(-('Gastos Gerais'!$B$4:$B$1076=Analítico!$B84),-(Analítico!AB$1&gt;='Gastos Gerais'!$D$4:$D$1076),-(Analítico!AB$1&lt;='Gastos Gerais'!$E$4:$E$1076),-('Gastos Gerais'!$C$4:$C$1076))</f>
        <v>110.25</v>
      </c>
      <c r="AC84" s="147">
        <f>SUMPRODUCT(-('Gastos Gerais'!$B$4:$B$1076=Analítico!$B84),-(Analítico!AC$1&gt;='Gastos Gerais'!$D$4:$D$1076),-(Analítico!AC$1&lt;='Gastos Gerais'!$E$4:$E$1076),-('Gastos Gerais'!$C$4:$C$1076))</f>
        <v>110.25</v>
      </c>
      <c r="AD84" s="147">
        <f>SUMPRODUCT(-('Gastos Gerais'!$B$4:$B$1076=Analítico!$B84),-(Analítico!AD$1&gt;='Gastos Gerais'!$D$4:$D$1076),-(Analítico!AD$1&lt;='Gastos Gerais'!$E$4:$E$1076),-('Gastos Gerais'!$C$4:$C$1076))</f>
        <v>110.25</v>
      </c>
      <c r="AE84" s="147">
        <f>SUMPRODUCT(-('Gastos Gerais'!$B$4:$B$1076=Analítico!$B84),-(Analítico!AE$1&gt;='Gastos Gerais'!$D$4:$D$1076),-(Analítico!AE$1&lt;='Gastos Gerais'!$E$4:$E$1076),-('Gastos Gerais'!$C$4:$C$1076))</f>
        <v>110.25</v>
      </c>
      <c r="AF84" s="147">
        <f>SUMPRODUCT(-('Gastos Gerais'!$B$4:$B$1076=Analítico!$B84),-(Analítico!AF$1&gt;='Gastos Gerais'!$D$4:$D$1076),-(Analítico!AF$1&lt;='Gastos Gerais'!$E$4:$E$1076),-('Gastos Gerais'!$C$4:$C$1076))</f>
        <v>110.25</v>
      </c>
      <c r="AG84" s="147">
        <f>SUMPRODUCT(-('Gastos Gerais'!$B$4:$B$1076=Analítico!$B84),-(Analítico!AG$1&gt;='Gastos Gerais'!$D$4:$D$1076),-(Analítico!AG$1&lt;='Gastos Gerais'!$E$4:$E$1076),-('Gastos Gerais'!$C$4:$C$1076))</f>
        <v>110.25</v>
      </c>
      <c r="AH84" s="147">
        <f>SUMPRODUCT(-('Gastos Gerais'!$B$4:$B$1076=Analítico!$B84),-(Analítico!AH$1&gt;='Gastos Gerais'!$D$4:$D$1076),-(Analítico!AH$1&lt;='Gastos Gerais'!$E$4:$E$1076),-('Gastos Gerais'!$C$4:$C$1076))</f>
        <v>110.25</v>
      </c>
      <c r="AI84" s="147">
        <f>SUMPRODUCT(-('Gastos Gerais'!$B$4:$B$1076=Analítico!$B84),-(Analítico!AI$1&gt;='Gastos Gerais'!$D$4:$D$1076),-(Analítico!AI$1&lt;='Gastos Gerais'!$E$4:$E$1076),-('Gastos Gerais'!$C$4:$C$1076))</f>
        <v>110.25</v>
      </c>
      <c r="AJ84" s="147">
        <f>SUMPRODUCT(-('Gastos Gerais'!$B$4:$B$1076=Analítico!$B84),-(Analítico!AJ$1&gt;='Gastos Gerais'!$D$4:$D$1076),-(Analítico!AJ$1&lt;='Gastos Gerais'!$E$4:$E$1076),-('Gastos Gerais'!$C$4:$C$1076))</f>
        <v>110.25</v>
      </c>
      <c r="AK84" s="147">
        <f>SUMPRODUCT(-('Gastos Gerais'!$B$4:$B$1076=Analítico!$B84),-(Analítico!AK$1&gt;='Gastos Gerais'!$D$4:$D$1076),-(Analítico!AK$1&lt;='Gastos Gerais'!$E$4:$E$1076),-('Gastos Gerais'!$C$4:$C$1076))</f>
        <v>110.25</v>
      </c>
      <c r="AL84" s="147">
        <f>SUMPRODUCT(-('Gastos Gerais'!$B$4:$B$1076=Analítico!$B84),-(Analítico!AL$1&gt;='Gastos Gerais'!$D$4:$D$1076),-(Analítico!AL$1&lt;='Gastos Gerais'!$E$4:$E$1076),-('Gastos Gerais'!$C$4:$C$1076))</f>
        <v>110.25</v>
      </c>
      <c r="AM84" s="147">
        <f>SUMPRODUCT(-('Gastos Gerais'!$B$4:$B$1076=Analítico!$B84),-(Analítico!AM$1&gt;='Gastos Gerais'!$D$4:$D$1076),-(Analítico!AM$1&lt;='Gastos Gerais'!$E$4:$E$1076),-('Gastos Gerais'!$C$4:$C$1076))</f>
        <v>115.7625</v>
      </c>
      <c r="AN84" s="147">
        <f>SUMPRODUCT(-('Gastos Gerais'!$B$4:$B$1076=Analítico!$B84),-(Analítico!AN$1&gt;='Gastos Gerais'!$D$4:$D$1076),-(Analítico!AN$1&lt;='Gastos Gerais'!$E$4:$E$1076),-('Gastos Gerais'!$C$4:$C$1076))</f>
        <v>115.7625</v>
      </c>
      <c r="AO84" s="147">
        <f>SUMPRODUCT(-('Gastos Gerais'!$B$4:$B$1076=Analítico!$B84),-(Analítico!AO$1&gt;='Gastos Gerais'!$D$4:$D$1076),-(Analítico!AO$1&lt;='Gastos Gerais'!$E$4:$E$1076),-('Gastos Gerais'!$C$4:$C$1076))</f>
        <v>115.7625</v>
      </c>
      <c r="AP84" s="147">
        <f>SUMPRODUCT(-('Gastos Gerais'!$B$4:$B$1076=Analítico!$B84),-(Analítico!AP$1&gt;='Gastos Gerais'!$D$4:$D$1076),-(Analítico!AP$1&lt;='Gastos Gerais'!$E$4:$E$1076),-('Gastos Gerais'!$C$4:$C$1076))</f>
        <v>115.7625</v>
      </c>
      <c r="AQ84" s="147">
        <f>SUMPRODUCT(-('Gastos Gerais'!$B$4:$B$1076=Analítico!$B84),-(Analítico!AQ$1&gt;='Gastos Gerais'!$D$4:$D$1076),-(Analítico!AQ$1&lt;='Gastos Gerais'!$E$4:$E$1076),-('Gastos Gerais'!$C$4:$C$1076))</f>
        <v>115.7625</v>
      </c>
      <c r="AR84" s="147">
        <f>SUMPRODUCT(-('Gastos Gerais'!$B$4:$B$1076=Analítico!$B84),-(Analítico!AR$1&gt;='Gastos Gerais'!$D$4:$D$1076),-(Analítico!AR$1&lt;='Gastos Gerais'!$E$4:$E$1076),-('Gastos Gerais'!$C$4:$C$1076))</f>
        <v>115.7625</v>
      </c>
      <c r="AS84" s="147">
        <f>SUMPRODUCT(-('Gastos Gerais'!$B$4:$B$1076=Analítico!$B84),-(Analítico!AS$1&gt;='Gastos Gerais'!$D$4:$D$1076),-(Analítico!AS$1&lt;='Gastos Gerais'!$E$4:$E$1076),-('Gastos Gerais'!$C$4:$C$1076))</f>
        <v>115.7625</v>
      </c>
      <c r="AT84" s="147">
        <f>SUMPRODUCT(-('Gastos Gerais'!$B$4:$B$1076=Analítico!$B84),-(Analítico!AT$1&gt;='Gastos Gerais'!$D$4:$D$1076),-(Analítico!AT$1&lt;='Gastos Gerais'!$E$4:$E$1076),-('Gastos Gerais'!$C$4:$C$1076))</f>
        <v>115.7625</v>
      </c>
      <c r="AU84" s="147">
        <f>SUMPRODUCT(-('Gastos Gerais'!$B$4:$B$1076=Analítico!$B84),-(Analítico!AU$1&gt;='Gastos Gerais'!$D$4:$D$1076),-(Analítico!AU$1&lt;='Gastos Gerais'!$E$4:$E$1076),-('Gastos Gerais'!$C$4:$C$1076))</f>
        <v>115.7625</v>
      </c>
      <c r="AV84" s="147">
        <f>SUMPRODUCT(-('Gastos Gerais'!$B$4:$B$1076=Analítico!$B84),-(Analítico!AV$1&gt;='Gastos Gerais'!$D$4:$D$1076),-(Analítico!AV$1&lt;='Gastos Gerais'!$E$4:$E$1076),-('Gastos Gerais'!$C$4:$C$1076))</f>
        <v>115.7625</v>
      </c>
      <c r="AW84" s="147">
        <f>SUMPRODUCT(-('Gastos Gerais'!$B$4:$B$1076=Analítico!$B84),-(Analítico!AW$1&gt;='Gastos Gerais'!$D$4:$D$1076),-(Analítico!AW$1&lt;='Gastos Gerais'!$E$4:$E$1076),-('Gastos Gerais'!$C$4:$C$1076))</f>
        <v>115.7625</v>
      </c>
      <c r="AX84" s="147">
        <f>SUMPRODUCT(-('Gastos Gerais'!$B$4:$B$1076=Analítico!$B84),-(Analítico!AX$1&gt;='Gastos Gerais'!$D$4:$D$1076),-(Analítico!AX$1&lt;='Gastos Gerais'!$E$4:$E$1076),-('Gastos Gerais'!$C$4:$C$1076))</f>
        <v>115.7625</v>
      </c>
      <c r="AY84" s="147">
        <f>SUMPRODUCT(-('Gastos Gerais'!$B$4:$B$1076=Analítico!$B84),-(Analítico!AY$1&gt;='Gastos Gerais'!$D$4:$D$1076),-(Analítico!AY$1&lt;='Gastos Gerais'!$E$4:$E$1076),-('Gastos Gerais'!$C$4:$C$1076))</f>
        <v>0</v>
      </c>
      <c r="AZ84" s="147">
        <f>SUMPRODUCT(-('Gastos Gerais'!$B$4:$B$1076=Analítico!$B84),-(Analítico!AZ$1&gt;='Gastos Gerais'!$D$4:$D$1076),-(Analítico!AZ$1&lt;='Gastos Gerais'!$E$4:$E$1076),-('Gastos Gerais'!$C$4:$C$1076))</f>
        <v>0</v>
      </c>
      <c r="BA84" s="147">
        <f>SUMPRODUCT(-('Gastos Gerais'!$B$4:$B$1076=Analítico!$B84),-(Analítico!BA$1&gt;='Gastos Gerais'!$D$4:$D$1076),-(Analítico!BA$1&lt;='Gastos Gerais'!$E$4:$E$1076),-('Gastos Gerais'!$C$4:$C$1076))</f>
        <v>0</v>
      </c>
      <c r="BB84" s="147">
        <f>SUMPRODUCT(-('Gastos Gerais'!$B$4:$B$1076=Analítico!$B84),-(Analítico!BB$1&gt;='Gastos Gerais'!$D$4:$D$1076),-(Analítico!BB$1&lt;='Gastos Gerais'!$E$4:$E$1076),-('Gastos Gerais'!$C$4:$C$1076))</f>
        <v>0</v>
      </c>
      <c r="BC84" s="147">
        <f>SUMPRODUCT(-('Gastos Gerais'!$B$4:$B$1076=Analítico!$B84),-(Analítico!BC$1&gt;='Gastos Gerais'!$D$4:$D$1076),-(Analítico!BC$1&lt;='Gastos Gerais'!$E$4:$E$1076),-('Gastos Gerais'!$C$4:$C$1076))</f>
        <v>0</v>
      </c>
      <c r="BD84" s="147">
        <f>SUMPRODUCT(-('Gastos Gerais'!$B$4:$B$1076=Analítico!$B84),-(Analítico!BD$1&gt;='Gastos Gerais'!$D$4:$D$1076),-(Analítico!BD$1&lt;='Gastos Gerais'!$E$4:$E$1076),-('Gastos Gerais'!$C$4:$C$1076))</f>
        <v>0</v>
      </c>
      <c r="BE84" s="147">
        <f>SUMPRODUCT(-('Gastos Gerais'!$B$4:$B$1076=Analítico!$B84),-(Analítico!BE$1&gt;='Gastos Gerais'!$D$4:$D$1076),-(Analítico!BE$1&lt;='Gastos Gerais'!$E$4:$E$1076),-('Gastos Gerais'!$C$4:$C$1076))</f>
        <v>0</v>
      </c>
      <c r="BF84" s="147">
        <f>SUMPRODUCT(-('Gastos Gerais'!$B$4:$B$1076=Analítico!$B84),-(Analítico!BF$1&gt;='Gastos Gerais'!$D$4:$D$1076),-(Analítico!BF$1&lt;='Gastos Gerais'!$E$4:$E$1076),-('Gastos Gerais'!$C$4:$C$1076))</f>
        <v>0</v>
      </c>
      <c r="BG84" s="147">
        <f>SUMPRODUCT(-('Gastos Gerais'!$B$4:$B$1076=Analítico!$B84),-(Analítico!BG$1&gt;='Gastos Gerais'!$D$4:$D$1076),-(Analítico!BG$1&lt;='Gastos Gerais'!$E$4:$E$1076),-('Gastos Gerais'!$C$4:$C$1076))</f>
        <v>0</v>
      </c>
      <c r="BH84" s="147">
        <f>SUMPRODUCT(-('Gastos Gerais'!$B$4:$B$1076=Analítico!$B84),-(Analítico!BH$1&gt;='Gastos Gerais'!$D$4:$D$1076),-(Analítico!BH$1&lt;='Gastos Gerais'!$E$4:$E$1076),-('Gastos Gerais'!$C$4:$C$1076))</f>
        <v>0</v>
      </c>
      <c r="BI84" s="147">
        <f>SUMPRODUCT(-('Gastos Gerais'!$B$4:$B$1076=Analítico!$B84),-(Analítico!BI$1&gt;='Gastos Gerais'!$D$4:$D$1076),-(Analítico!BI$1&lt;='Gastos Gerais'!$E$4:$E$1076),-('Gastos Gerais'!$C$4:$C$1076))</f>
        <v>0</v>
      </c>
      <c r="BJ84" s="147">
        <f>SUMPRODUCT(-('Gastos Gerais'!$B$4:$B$1076=Analítico!$B84),-(Analítico!BJ$1&gt;='Gastos Gerais'!$D$4:$D$1076),-(Analítico!BJ$1&lt;='Gastos Gerais'!$E$4:$E$1076),-('Gastos Gerais'!$C$4:$C$1076))</f>
        <v>0</v>
      </c>
      <c r="BK84" s="143">
        <f t="shared" si="90"/>
        <v>5172.1499999999978</v>
      </c>
      <c r="BL84" s="152">
        <f t="shared" ca="1" si="91"/>
        <v>2.462928571485435E-4</v>
      </c>
      <c r="BV84" s="3"/>
      <c r="BW84" s="3"/>
    </row>
    <row r="85" spans="1:75" s="98" customFormat="1" ht="23.25" customHeight="1">
      <c r="A85" s="207" t="s">
        <v>306</v>
      </c>
      <c r="B85" s="210" t="s">
        <v>307</v>
      </c>
      <c r="C85" s="147">
        <f>SUMPRODUCT(-('Gastos Gerais'!$B$4:$B$1076=Analítico!$B85),-(Analítico!C$1&gt;='Gastos Gerais'!$D$4:$D$1076),-(Analítico!C$1&lt;='Gastos Gerais'!$E$4:$E$1076),-('Gastos Gerais'!$C$4:$C$1076))</f>
        <v>0</v>
      </c>
      <c r="D85" s="147">
        <f>SUMPRODUCT(-('Gastos Gerais'!$B$4:$B$1076=Analítico!$B85),-(Analítico!D$1&gt;='Gastos Gerais'!$D$4:$D$1076),-(Analítico!D$1&lt;='Gastos Gerais'!$E$4:$E$1076),-('Gastos Gerais'!$C$4:$C$1076))</f>
        <v>0</v>
      </c>
      <c r="E85" s="147">
        <f>SUMPRODUCT(-('Gastos Gerais'!$B$4:$B$1076=Analítico!$B85),-(Analítico!E$1&gt;='Gastos Gerais'!$D$4:$D$1076),-(Analítico!E$1&lt;='Gastos Gerais'!$E$4:$E$1076),-('Gastos Gerais'!$C$4:$C$1076))</f>
        <v>0</v>
      </c>
      <c r="F85" s="147">
        <f>SUMPRODUCT(-('Gastos Gerais'!$B$4:$B$1076=Analítico!$B85),-(Analítico!F$1&gt;='Gastos Gerais'!$D$4:$D$1076),-(Analítico!F$1&lt;='Gastos Gerais'!$E$4:$E$1076),-('Gastos Gerais'!$C$4:$C$1076))</f>
        <v>0</v>
      </c>
      <c r="G85" s="147">
        <f>SUMPRODUCT(-('Gastos Gerais'!$B$4:$B$1076=Analítico!$B85),-(Analítico!G$1&gt;='Gastos Gerais'!$D$4:$D$1076),-(Analítico!G$1&lt;='Gastos Gerais'!$E$4:$E$1076),-('Gastos Gerais'!$C$4:$C$1076))</f>
        <v>0</v>
      </c>
      <c r="H85" s="147">
        <f>SUMPRODUCT(-('Gastos Gerais'!$B$4:$B$1076=Analítico!$B85),-(Analítico!H$1&gt;='Gastos Gerais'!$D$4:$D$1076),-(Analítico!H$1&lt;='Gastos Gerais'!$E$4:$E$1076),-('Gastos Gerais'!$C$4:$C$1076))</f>
        <v>0</v>
      </c>
      <c r="I85" s="147">
        <f>SUMPRODUCT(-('Gastos Gerais'!$B$4:$B$1076=Analítico!$B85),-(Analítico!I$1&gt;='Gastos Gerais'!$D$4:$D$1076),-(Analítico!I$1&lt;='Gastos Gerais'!$E$4:$E$1076),-('Gastos Gerais'!$C$4:$C$1076))</f>
        <v>0</v>
      </c>
      <c r="J85" s="147">
        <f>SUMPRODUCT(-('Gastos Gerais'!$B$4:$B$1076=Analítico!$B85),-(Analítico!J$1&gt;='Gastos Gerais'!$D$4:$D$1076),-(Analítico!J$1&lt;='Gastos Gerais'!$E$4:$E$1076),-('Gastos Gerais'!$C$4:$C$1076))</f>
        <v>0</v>
      </c>
      <c r="K85" s="147">
        <f>SUMPRODUCT(-('Gastos Gerais'!$B$4:$B$1076=Analítico!$B85),-(Analítico!K$1&gt;='Gastos Gerais'!$D$4:$D$1076),-(Analítico!K$1&lt;='Gastos Gerais'!$E$4:$E$1076),-('Gastos Gerais'!$C$4:$C$1076))</f>
        <v>0</v>
      </c>
      <c r="L85" s="147">
        <f>SUMPRODUCT(-('Gastos Gerais'!$B$4:$B$1076=Analítico!$B85),-(Analítico!L$1&gt;='Gastos Gerais'!$D$4:$D$1076),-(Analítico!L$1&lt;='Gastos Gerais'!$E$4:$E$1076),-('Gastos Gerais'!$C$4:$C$1076))</f>
        <v>0</v>
      </c>
      <c r="M85" s="147">
        <f>SUMPRODUCT(-('Gastos Gerais'!$B$4:$B$1076=Analítico!$B85),-(Analítico!M$1&gt;='Gastos Gerais'!$D$4:$D$1076),-(Analítico!M$1&lt;='Gastos Gerais'!$E$4:$E$1076),-('Gastos Gerais'!$C$4:$C$1076))</f>
        <v>0</v>
      </c>
      <c r="N85" s="147">
        <f>SUMPRODUCT(-('Gastos Gerais'!$B$4:$B$1076=Analítico!$B85),-(Analítico!N$1&gt;='Gastos Gerais'!$D$4:$D$1076),-(Analítico!N$1&lt;='Gastos Gerais'!$E$4:$E$1076),-('Gastos Gerais'!$C$4:$C$1076))</f>
        <v>0</v>
      </c>
      <c r="O85" s="147">
        <f>SUMPRODUCT(-('Gastos Gerais'!$B$4:$B$1076=Analítico!$B85),-(Analítico!O$1&gt;='Gastos Gerais'!$D$4:$D$1076),-(Analítico!O$1&lt;='Gastos Gerais'!$E$4:$E$1076),-('Gastos Gerais'!$C$4:$C$1076))</f>
        <v>0</v>
      </c>
      <c r="P85" s="147">
        <f>SUMPRODUCT(-('Gastos Gerais'!$B$4:$B$1076=Analítico!$B85),-(Analítico!P$1&gt;='Gastos Gerais'!$D$4:$D$1076),-(Analítico!P$1&lt;='Gastos Gerais'!$E$4:$E$1076),-('Gastos Gerais'!$C$4:$C$1076))</f>
        <v>0</v>
      </c>
      <c r="Q85" s="147">
        <f>SUMPRODUCT(-('Gastos Gerais'!$B$4:$B$1076=Analítico!$B85),-(Analítico!Q$1&gt;='Gastos Gerais'!$D$4:$D$1076),-(Analítico!Q$1&lt;='Gastos Gerais'!$E$4:$E$1076),-('Gastos Gerais'!$C$4:$C$1076))</f>
        <v>0</v>
      </c>
      <c r="R85" s="147">
        <f>SUMPRODUCT(-('Gastos Gerais'!$B$4:$B$1076=Analítico!$B85),-(Analítico!R$1&gt;='Gastos Gerais'!$D$4:$D$1076),-(Analítico!R$1&lt;='Gastos Gerais'!$E$4:$E$1076),-('Gastos Gerais'!$C$4:$C$1076))</f>
        <v>0</v>
      </c>
      <c r="S85" s="147">
        <f>SUMPRODUCT(-('Gastos Gerais'!$B$4:$B$1076=Analítico!$B85),-(Analítico!S$1&gt;='Gastos Gerais'!$D$4:$D$1076),-(Analítico!S$1&lt;='Gastos Gerais'!$E$4:$E$1076),-('Gastos Gerais'!$C$4:$C$1076))</f>
        <v>0</v>
      </c>
      <c r="T85" s="147">
        <f>SUMPRODUCT(-('Gastos Gerais'!$B$4:$B$1076=Analítico!$B85),-(Analítico!T$1&gt;='Gastos Gerais'!$D$4:$D$1076),-(Analítico!T$1&lt;='Gastos Gerais'!$E$4:$E$1076),-('Gastos Gerais'!$C$4:$C$1076))</f>
        <v>0</v>
      </c>
      <c r="U85" s="147">
        <f>SUMPRODUCT(-('Gastos Gerais'!$B$4:$B$1076=Analítico!$B85),-(Analítico!U$1&gt;='Gastos Gerais'!$D$4:$D$1076),-(Analítico!U$1&lt;='Gastos Gerais'!$E$4:$E$1076),-('Gastos Gerais'!$C$4:$C$1076))</f>
        <v>0</v>
      </c>
      <c r="V85" s="147">
        <f>SUMPRODUCT(-('Gastos Gerais'!$B$4:$B$1076=Analítico!$B85),-(Analítico!V$1&gt;='Gastos Gerais'!$D$4:$D$1076),-(Analítico!V$1&lt;='Gastos Gerais'!$E$4:$E$1076),-('Gastos Gerais'!$C$4:$C$1076))</f>
        <v>0</v>
      </c>
      <c r="W85" s="147">
        <f>SUMPRODUCT(-('Gastos Gerais'!$B$4:$B$1076=Analítico!$B85),-(Analítico!W$1&gt;='Gastos Gerais'!$D$4:$D$1076),-(Analítico!W$1&lt;='Gastos Gerais'!$E$4:$E$1076),-('Gastos Gerais'!$C$4:$C$1076))</f>
        <v>0</v>
      </c>
      <c r="X85" s="147">
        <f>SUMPRODUCT(-('Gastos Gerais'!$B$4:$B$1076=Analítico!$B85),-(Analítico!X$1&gt;='Gastos Gerais'!$D$4:$D$1076),-(Analítico!X$1&lt;='Gastos Gerais'!$E$4:$E$1076),-('Gastos Gerais'!$C$4:$C$1076))</f>
        <v>0</v>
      </c>
      <c r="Y85" s="147">
        <f>SUMPRODUCT(-('Gastos Gerais'!$B$4:$B$1076=Analítico!$B85),-(Analítico!Y$1&gt;='Gastos Gerais'!$D$4:$D$1076),-(Analítico!Y$1&lt;='Gastos Gerais'!$E$4:$E$1076),-('Gastos Gerais'!$C$4:$C$1076))</f>
        <v>0</v>
      </c>
      <c r="Z85" s="147">
        <f>SUMPRODUCT(-('Gastos Gerais'!$B$4:$B$1076=Analítico!$B85),-(Analítico!Z$1&gt;='Gastos Gerais'!$D$4:$D$1076),-(Analítico!Z$1&lt;='Gastos Gerais'!$E$4:$E$1076),-('Gastos Gerais'!$C$4:$C$1076))</f>
        <v>0</v>
      </c>
      <c r="AA85" s="147">
        <f>SUMPRODUCT(-('Gastos Gerais'!$B$4:$B$1076=Analítico!$B85),-(Analítico!AA$1&gt;='Gastos Gerais'!$D$4:$D$1076),-(Analítico!AA$1&lt;='Gastos Gerais'!$E$4:$E$1076),-('Gastos Gerais'!$C$4:$C$1076))</f>
        <v>0</v>
      </c>
      <c r="AB85" s="147">
        <f>SUMPRODUCT(-('Gastos Gerais'!$B$4:$B$1076=Analítico!$B85),-(Analítico!AB$1&gt;='Gastos Gerais'!$D$4:$D$1076),-(Analítico!AB$1&lt;='Gastos Gerais'!$E$4:$E$1076),-('Gastos Gerais'!$C$4:$C$1076))</f>
        <v>0</v>
      </c>
      <c r="AC85" s="147">
        <f>SUMPRODUCT(-('Gastos Gerais'!$B$4:$B$1076=Analítico!$B85),-(Analítico!AC$1&gt;='Gastos Gerais'!$D$4:$D$1076),-(Analítico!AC$1&lt;='Gastos Gerais'!$E$4:$E$1076),-('Gastos Gerais'!$C$4:$C$1076))</f>
        <v>0</v>
      </c>
      <c r="AD85" s="147">
        <f>SUMPRODUCT(-('Gastos Gerais'!$B$4:$B$1076=Analítico!$B85),-(Analítico!AD$1&gt;='Gastos Gerais'!$D$4:$D$1076),-(Analítico!AD$1&lt;='Gastos Gerais'!$E$4:$E$1076),-('Gastos Gerais'!$C$4:$C$1076))</f>
        <v>0</v>
      </c>
      <c r="AE85" s="147">
        <f>SUMPRODUCT(-('Gastos Gerais'!$B$4:$B$1076=Analítico!$B85),-(Analítico!AE$1&gt;='Gastos Gerais'!$D$4:$D$1076),-(Analítico!AE$1&lt;='Gastos Gerais'!$E$4:$E$1076),-('Gastos Gerais'!$C$4:$C$1076))</f>
        <v>0</v>
      </c>
      <c r="AF85" s="147">
        <f>SUMPRODUCT(-('Gastos Gerais'!$B$4:$B$1076=Analítico!$B85),-(Analítico!AF$1&gt;='Gastos Gerais'!$D$4:$D$1076),-(Analítico!AF$1&lt;='Gastos Gerais'!$E$4:$E$1076),-('Gastos Gerais'!$C$4:$C$1076))</f>
        <v>0</v>
      </c>
      <c r="AG85" s="147">
        <f>SUMPRODUCT(-('Gastos Gerais'!$B$4:$B$1076=Analítico!$B85),-(Analítico!AG$1&gt;='Gastos Gerais'!$D$4:$D$1076),-(Analítico!AG$1&lt;='Gastos Gerais'!$E$4:$E$1076),-('Gastos Gerais'!$C$4:$C$1076))</f>
        <v>0</v>
      </c>
      <c r="AH85" s="147">
        <f>SUMPRODUCT(-('Gastos Gerais'!$B$4:$B$1076=Analítico!$B85),-(Analítico!AH$1&gt;='Gastos Gerais'!$D$4:$D$1076),-(Analítico!AH$1&lt;='Gastos Gerais'!$E$4:$E$1076),-('Gastos Gerais'!$C$4:$C$1076))</f>
        <v>0</v>
      </c>
      <c r="AI85" s="147">
        <f>SUMPRODUCT(-('Gastos Gerais'!$B$4:$B$1076=Analítico!$B85),-(Analítico!AI$1&gt;='Gastos Gerais'!$D$4:$D$1076),-(Analítico!AI$1&lt;='Gastos Gerais'!$E$4:$E$1076),-('Gastos Gerais'!$C$4:$C$1076))</f>
        <v>0</v>
      </c>
      <c r="AJ85" s="147">
        <f>SUMPRODUCT(-('Gastos Gerais'!$B$4:$B$1076=Analítico!$B85),-(Analítico!AJ$1&gt;='Gastos Gerais'!$D$4:$D$1076),-(Analítico!AJ$1&lt;='Gastos Gerais'!$E$4:$E$1076),-('Gastos Gerais'!$C$4:$C$1076))</f>
        <v>0</v>
      </c>
      <c r="AK85" s="147">
        <f>SUMPRODUCT(-('Gastos Gerais'!$B$4:$B$1076=Analítico!$B85),-(Analítico!AK$1&gt;='Gastos Gerais'!$D$4:$D$1076),-(Analítico!AK$1&lt;='Gastos Gerais'!$E$4:$E$1076),-('Gastos Gerais'!$C$4:$C$1076))</f>
        <v>0</v>
      </c>
      <c r="AL85" s="147">
        <f>SUMPRODUCT(-('Gastos Gerais'!$B$4:$B$1076=Analítico!$B85),-(Analítico!AL$1&gt;='Gastos Gerais'!$D$4:$D$1076),-(Analítico!AL$1&lt;='Gastos Gerais'!$E$4:$E$1076),-('Gastos Gerais'!$C$4:$C$1076))</f>
        <v>0</v>
      </c>
      <c r="AM85" s="147">
        <f>SUMPRODUCT(-('Gastos Gerais'!$B$4:$B$1076=Analítico!$B85),-(Analítico!AM$1&gt;='Gastos Gerais'!$D$4:$D$1076),-(Analítico!AM$1&lt;='Gastos Gerais'!$E$4:$E$1076),-('Gastos Gerais'!$C$4:$C$1076))</f>
        <v>0</v>
      </c>
      <c r="AN85" s="147">
        <f>SUMPRODUCT(-('Gastos Gerais'!$B$4:$B$1076=Analítico!$B85),-(Analítico!AN$1&gt;='Gastos Gerais'!$D$4:$D$1076),-(Analítico!AN$1&lt;='Gastos Gerais'!$E$4:$E$1076),-('Gastos Gerais'!$C$4:$C$1076))</f>
        <v>0</v>
      </c>
      <c r="AO85" s="147">
        <f>SUMPRODUCT(-('Gastos Gerais'!$B$4:$B$1076=Analítico!$B85),-(Analítico!AO$1&gt;='Gastos Gerais'!$D$4:$D$1076),-(Analítico!AO$1&lt;='Gastos Gerais'!$E$4:$E$1076),-('Gastos Gerais'!$C$4:$C$1076))</f>
        <v>0</v>
      </c>
      <c r="AP85" s="147">
        <f>SUMPRODUCT(-('Gastos Gerais'!$B$4:$B$1076=Analítico!$B85),-(Analítico!AP$1&gt;='Gastos Gerais'!$D$4:$D$1076),-(Analítico!AP$1&lt;='Gastos Gerais'!$E$4:$E$1076),-('Gastos Gerais'!$C$4:$C$1076))</f>
        <v>0</v>
      </c>
      <c r="AQ85" s="147">
        <f>SUMPRODUCT(-('Gastos Gerais'!$B$4:$B$1076=Analítico!$B85),-(Analítico!AQ$1&gt;='Gastos Gerais'!$D$4:$D$1076),-(Analítico!AQ$1&lt;='Gastos Gerais'!$E$4:$E$1076),-('Gastos Gerais'!$C$4:$C$1076))</f>
        <v>0</v>
      </c>
      <c r="AR85" s="147">
        <f>SUMPRODUCT(-('Gastos Gerais'!$B$4:$B$1076=Analítico!$B85),-(Analítico!AR$1&gt;='Gastos Gerais'!$D$4:$D$1076),-(Analítico!AR$1&lt;='Gastos Gerais'!$E$4:$E$1076),-('Gastos Gerais'!$C$4:$C$1076))</f>
        <v>0</v>
      </c>
      <c r="AS85" s="147">
        <f>SUMPRODUCT(-('Gastos Gerais'!$B$4:$B$1076=Analítico!$B85),-(Analítico!AS$1&gt;='Gastos Gerais'!$D$4:$D$1076),-(Analítico!AS$1&lt;='Gastos Gerais'!$E$4:$E$1076),-('Gastos Gerais'!$C$4:$C$1076))</f>
        <v>0</v>
      </c>
      <c r="AT85" s="147">
        <f>SUMPRODUCT(-('Gastos Gerais'!$B$4:$B$1076=Analítico!$B85),-(Analítico!AT$1&gt;='Gastos Gerais'!$D$4:$D$1076),-(Analítico!AT$1&lt;='Gastos Gerais'!$E$4:$E$1076),-('Gastos Gerais'!$C$4:$C$1076))</f>
        <v>0</v>
      </c>
      <c r="AU85" s="147">
        <f>SUMPRODUCT(-('Gastos Gerais'!$B$4:$B$1076=Analítico!$B85),-(Analítico!AU$1&gt;='Gastos Gerais'!$D$4:$D$1076),-(Analítico!AU$1&lt;='Gastos Gerais'!$E$4:$E$1076),-('Gastos Gerais'!$C$4:$C$1076))</f>
        <v>0</v>
      </c>
      <c r="AV85" s="147">
        <f>SUMPRODUCT(-('Gastos Gerais'!$B$4:$B$1076=Analítico!$B85),-(Analítico!AV$1&gt;='Gastos Gerais'!$D$4:$D$1076),-(Analítico!AV$1&lt;='Gastos Gerais'!$E$4:$E$1076),-('Gastos Gerais'!$C$4:$C$1076))</f>
        <v>0</v>
      </c>
      <c r="AW85" s="147">
        <f>SUMPRODUCT(-('Gastos Gerais'!$B$4:$B$1076=Analítico!$B85),-(Analítico!AW$1&gt;='Gastos Gerais'!$D$4:$D$1076),-(Analítico!AW$1&lt;='Gastos Gerais'!$E$4:$E$1076),-('Gastos Gerais'!$C$4:$C$1076))</f>
        <v>0</v>
      </c>
      <c r="AX85" s="147">
        <f>SUMPRODUCT(-('Gastos Gerais'!$B$4:$B$1076=Analítico!$B85),-(Analítico!AX$1&gt;='Gastos Gerais'!$D$4:$D$1076),-(Analítico!AX$1&lt;='Gastos Gerais'!$E$4:$E$1076),-('Gastos Gerais'!$C$4:$C$1076))</f>
        <v>0</v>
      </c>
      <c r="AY85" s="147">
        <f>SUMPRODUCT(-('Gastos Gerais'!$B$4:$B$1076=Analítico!$B85),-(Analítico!AY$1&gt;='Gastos Gerais'!$D$4:$D$1076),-(Analítico!AY$1&lt;='Gastos Gerais'!$E$4:$E$1076),-('Gastos Gerais'!$C$4:$C$1076))</f>
        <v>0</v>
      </c>
      <c r="AZ85" s="147">
        <f>SUMPRODUCT(-('Gastos Gerais'!$B$4:$B$1076=Analítico!$B85),-(Analítico!AZ$1&gt;='Gastos Gerais'!$D$4:$D$1076),-(Analítico!AZ$1&lt;='Gastos Gerais'!$E$4:$E$1076),-('Gastos Gerais'!$C$4:$C$1076))</f>
        <v>0</v>
      </c>
      <c r="BA85" s="147">
        <f>SUMPRODUCT(-('Gastos Gerais'!$B$4:$B$1076=Analítico!$B85),-(Analítico!BA$1&gt;='Gastos Gerais'!$D$4:$D$1076),-(Analítico!BA$1&lt;='Gastos Gerais'!$E$4:$E$1076),-('Gastos Gerais'!$C$4:$C$1076))</f>
        <v>0</v>
      </c>
      <c r="BB85" s="147">
        <f>SUMPRODUCT(-('Gastos Gerais'!$B$4:$B$1076=Analítico!$B85),-(Analítico!BB$1&gt;='Gastos Gerais'!$D$4:$D$1076),-(Analítico!BB$1&lt;='Gastos Gerais'!$E$4:$E$1076),-('Gastos Gerais'!$C$4:$C$1076))</f>
        <v>0</v>
      </c>
      <c r="BC85" s="147">
        <f>SUMPRODUCT(-('Gastos Gerais'!$B$4:$B$1076=Analítico!$B85),-(Analítico!BC$1&gt;='Gastos Gerais'!$D$4:$D$1076),-(Analítico!BC$1&lt;='Gastos Gerais'!$E$4:$E$1076),-('Gastos Gerais'!$C$4:$C$1076))</f>
        <v>0</v>
      </c>
      <c r="BD85" s="147">
        <f>SUMPRODUCT(-('Gastos Gerais'!$B$4:$B$1076=Analítico!$B85),-(Analítico!BD$1&gt;='Gastos Gerais'!$D$4:$D$1076),-(Analítico!BD$1&lt;='Gastos Gerais'!$E$4:$E$1076),-('Gastos Gerais'!$C$4:$C$1076))</f>
        <v>0</v>
      </c>
      <c r="BE85" s="147">
        <f>SUMPRODUCT(-('Gastos Gerais'!$B$4:$B$1076=Analítico!$B85),-(Analítico!BE$1&gt;='Gastos Gerais'!$D$4:$D$1076),-(Analítico!BE$1&lt;='Gastos Gerais'!$E$4:$E$1076),-('Gastos Gerais'!$C$4:$C$1076))</f>
        <v>0</v>
      </c>
      <c r="BF85" s="147">
        <f>SUMPRODUCT(-('Gastos Gerais'!$B$4:$B$1076=Analítico!$B85),-(Analítico!BF$1&gt;='Gastos Gerais'!$D$4:$D$1076),-(Analítico!BF$1&lt;='Gastos Gerais'!$E$4:$E$1076),-('Gastos Gerais'!$C$4:$C$1076))</f>
        <v>0</v>
      </c>
      <c r="BG85" s="147">
        <f>SUMPRODUCT(-('Gastos Gerais'!$B$4:$B$1076=Analítico!$B85),-(Analítico!BG$1&gt;='Gastos Gerais'!$D$4:$D$1076),-(Analítico!BG$1&lt;='Gastos Gerais'!$E$4:$E$1076),-('Gastos Gerais'!$C$4:$C$1076))</f>
        <v>0</v>
      </c>
      <c r="BH85" s="147">
        <f>SUMPRODUCT(-('Gastos Gerais'!$B$4:$B$1076=Analítico!$B85),-(Analítico!BH$1&gt;='Gastos Gerais'!$D$4:$D$1076),-(Analítico!BH$1&lt;='Gastos Gerais'!$E$4:$E$1076),-('Gastos Gerais'!$C$4:$C$1076))</f>
        <v>0</v>
      </c>
      <c r="BI85" s="147">
        <f>SUMPRODUCT(-('Gastos Gerais'!$B$4:$B$1076=Analítico!$B85),-(Analítico!BI$1&gt;='Gastos Gerais'!$D$4:$D$1076),-(Analítico!BI$1&lt;='Gastos Gerais'!$E$4:$E$1076),-('Gastos Gerais'!$C$4:$C$1076))</f>
        <v>0</v>
      </c>
      <c r="BJ85" s="147">
        <f>SUMPRODUCT(-('Gastos Gerais'!$B$4:$B$1076=Analítico!$B85),-(Analítico!BJ$1&gt;='Gastos Gerais'!$D$4:$D$1076),-(Analítico!BJ$1&lt;='Gastos Gerais'!$E$4:$E$1076),-('Gastos Gerais'!$C$4:$C$1076))</f>
        <v>0</v>
      </c>
      <c r="BK85" s="143">
        <f t="shared" si="90"/>
        <v>0</v>
      </c>
      <c r="BL85" s="152">
        <f t="shared" ca="1" si="91"/>
        <v>0</v>
      </c>
      <c r="BV85" s="3"/>
      <c r="BW85" s="3"/>
    </row>
    <row r="86" spans="1:75" s="98" customFormat="1" ht="23.25" customHeight="1">
      <c r="A86" s="207" t="s">
        <v>308</v>
      </c>
      <c r="B86" s="210" t="s">
        <v>309</v>
      </c>
      <c r="C86" s="147">
        <f>SUMPRODUCT(-('Gastos Gerais'!$B$4:$B$1076=Analítico!$B86),-(Analítico!C$1&gt;='Gastos Gerais'!$D$4:$D$1076),-(Analítico!C$1&lt;='Gastos Gerais'!$E$4:$E$1076),-('Gastos Gerais'!$C$4:$C$1076))</f>
        <v>230</v>
      </c>
      <c r="D86" s="147">
        <f>SUMPRODUCT(-('Gastos Gerais'!$B$4:$B$1076=Analítico!$B86),-(Analítico!D$1&gt;='Gastos Gerais'!$D$4:$D$1076),-(Analítico!D$1&lt;='Gastos Gerais'!$E$4:$E$1076),-('Gastos Gerais'!$C$4:$C$1076))</f>
        <v>230</v>
      </c>
      <c r="E86" s="147">
        <f>SUMPRODUCT(-('Gastos Gerais'!$B$4:$B$1076=Analítico!$B86),-(Analítico!E$1&gt;='Gastos Gerais'!$D$4:$D$1076),-(Analítico!E$1&lt;='Gastos Gerais'!$E$4:$E$1076),-('Gastos Gerais'!$C$4:$C$1076))</f>
        <v>230</v>
      </c>
      <c r="F86" s="147">
        <f>SUMPRODUCT(-('Gastos Gerais'!$B$4:$B$1076=Analítico!$B86),-(Analítico!F$1&gt;='Gastos Gerais'!$D$4:$D$1076),-(Analítico!F$1&lt;='Gastos Gerais'!$E$4:$E$1076),-('Gastos Gerais'!$C$4:$C$1076))</f>
        <v>230</v>
      </c>
      <c r="G86" s="147">
        <f>SUMPRODUCT(-('Gastos Gerais'!$B$4:$B$1076=Analítico!$B86),-(Analítico!G$1&gt;='Gastos Gerais'!$D$4:$D$1076),-(Analítico!G$1&lt;='Gastos Gerais'!$E$4:$E$1076),-('Gastos Gerais'!$C$4:$C$1076))</f>
        <v>230</v>
      </c>
      <c r="H86" s="147">
        <f>SUMPRODUCT(-('Gastos Gerais'!$B$4:$B$1076=Analítico!$B86),-(Analítico!H$1&gt;='Gastos Gerais'!$D$4:$D$1076),-(Analítico!H$1&lt;='Gastos Gerais'!$E$4:$E$1076),-('Gastos Gerais'!$C$4:$C$1076))</f>
        <v>230</v>
      </c>
      <c r="I86" s="147">
        <f>SUMPRODUCT(-('Gastos Gerais'!$B$4:$B$1076=Analítico!$B86),-(Analítico!I$1&gt;='Gastos Gerais'!$D$4:$D$1076),-(Analítico!I$1&lt;='Gastos Gerais'!$E$4:$E$1076),-('Gastos Gerais'!$C$4:$C$1076))</f>
        <v>230</v>
      </c>
      <c r="J86" s="147">
        <f>SUMPRODUCT(-('Gastos Gerais'!$B$4:$B$1076=Analítico!$B86),-(Analítico!J$1&gt;='Gastos Gerais'!$D$4:$D$1076),-(Analítico!J$1&lt;='Gastos Gerais'!$E$4:$E$1076),-('Gastos Gerais'!$C$4:$C$1076))</f>
        <v>230</v>
      </c>
      <c r="K86" s="147">
        <f>SUMPRODUCT(-('Gastos Gerais'!$B$4:$B$1076=Analítico!$B86),-(Analítico!K$1&gt;='Gastos Gerais'!$D$4:$D$1076),-(Analítico!K$1&lt;='Gastos Gerais'!$E$4:$E$1076),-('Gastos Gerais'!$C$4:$C$1076))</f>
        <v>230</v>
      </c>
      <c r="L86" s="147">
        <f>SUMPRODUCT(-('Gastos Gerais'!$B$4:$B$1076=Analítico!$B86),-(Analítico!L$1&gt;='Gastos Gerais'!$D$4:$D$1076),-(Analítico!L$1&lt;='Gastos Gerais'!$E$4:$E$1076),-('Gastos Gerais'!$C$4:$C$1076))</f>
        <v>230</v>
      </c>
      <c r="M86" s="147">
        <f>SUMPRODUCT(-('Gastos Gerais'!$B$4:$B$1076=Analítico!$B86),-(Analítico!M$1&gt;='Gastos Gerais'!$D$4:$D$1076),-(Analítico!M$1&lt;='Gastos Gerais'!$E$4:$E$1076),-('Gastos Gerais'!$C$4:$C$1076))</f>
        <v>230</v>
      </c>
      <c r="N86" s="147">
        <f>SUMPRODUCT(-('Gastos Gerais'!$B$4:$B$1076=Analítico!$B86),-(Analítico!N$1&gt;='Gastos Gerais'!$D$4:$D$1076),-(Analítico!N$1&lt;='Gastos Gerais'!$E$4:$E$1076),-('Gastos Gerais'!$C$4:$C$1076))</f>
        <v>230</v>
      </c>
      <c r="O86" s="147">
        <f>SUMPRODUCT(-('Gastos Gerais'!$B$4:$B$1076=Analítico!$B86),-(Analítico!O$1&gt;='Gastos Gerais'!$D$4:$D$1076),-(Analítico!O$1&lt;='Gastos Gerais'!$E$4:$E$1076),-('Gastos Gerais'!$C$4:$C$1076))</f>
        <v>243.8</v>
      </c>
      <c r="P86" s="147">
        <f>SUMPRODUCT(-('Gastos Gerais'!$B$4:$B$1076=Analítico!$B86),-(Analítico!P$1&gt;='Gastos Gerais'!$D$4:$D$1076),-(Analítico!P$1&lt;='Gastos Gerais'!$E$4:$E$1076),-('Gastos Gerais'!$C$4:$C$1076))</f>
        <v>243.8</v>
      </c>
      <c r="Q86" s="147">
        <f>SUMPRODUCT(-('Gastos Gerais'!$B$4:$B$1076=Analítico!$B86),-(Analítico!Q$1&gt;='Gastos Gerais'!$D$4:$D$1076),-(Analítico!Q$1&lt;='Gastos Gerais'!$E$4:$E$1076),-('Gastos Gerais'!$C$4:$C$1076))</f>
        <v>243.8</v>
      </c>
      <c r="R86" s="147">
        <f>SUMPRODUCT(-('Gastos Gerais'!$B$4:$B$1076=Analítico!$B86),-(Analítico!R$1&gt;='Gastos Gerais'!$D$4:$D$1076),-(Analítico!R$1&lt;='Gastos Gerais'!$E$4:$E$1076),-('Gastos Gerais'!$C$4:$C$1076))</f>
        <v>243.8</v>
      </c>
      <c r="S86" s="147">
        <f>SUMPRODUCT(-('Gastos Gerais'!$B$4:$B$1076=Analítico!$B86),-(Analítico!S$1&gt;='Gastos Gerais'!$D$4:$D$1076),-(Analítico!S$1&lt;='Gastos Gerais'!$E$4:$E$1076),-('Gastos Gerais'!$C$4:$C$1076))</f>
        <v>243.8</v>
      </c>
      <c r="T86" s="147">
        <f>SUMPRODUCT(-('Gastos Gerais'!$B$4:$B$1076=Analítico!$B86),-(Analítico!T$1&gt;='Gastos Gerais'!$D$4:$D$1076),-(Analítico!T$1&lt;='Gastos Gerais'!$E$4:$E$1076),-('Gastos Gerais'!$C$4:$C$1076))</f>
        <v>243.8</v>
      </c>
      <c r="U86" s="147">
        <f>SUMPRODUCT(-('Gastos Gerais'!$B$4:$B$1076=Analítico!$B86),-(Analítico!U$1&gt;='Gastos Gerais'!$D$4:$D$1076),-(Analítico!U$1&lt;='Gastos Gerais'!$E$4:$E$1076),-('Gastos Gerais'!$C$4:$C$1076))</f>
        <v>243.8</v>
      </c>
      <c r="V86" s="147">
        <f>SUMPRODUCT(-('Gastos Gerais'!$B$4:$B$1076=Analítico!$B86),-(Analítico!V$1&gt;='Gastos Gerais'!$D$4:$D$1076),-(Analítico!V$1&lt;='Gastos Gerais'!$E$4:$E$1076),-('Gastos Gerais'!$C$4:$C$1076))</f>
        <v>243.8</v>
      </c>
      <c r="W86" s="147">
        <f>SUMPRODUCT(-('Gastos Gerais'!$B$4:$B$1076=Analítico!$B86),-(Analítico!W$1&gt;='Gastos Gerais'!$D$4:$D$1076),-(Analítico!W$1&lt;='Gastos Gerais'!$E$4:$E$1076),-('Gastos Gerais'!$C$4:$C$1076))</f>
        <v>243.8</v>
      </c>
      <c r="X86" s="147">
        <f>SUMPRODUCT(-('Gastos Gerais'!$B$4:$B$1076=Analítico!$B86),-(Analítico!X$1&gt;='Gastos Gerais'!$D$4:$D$1076),-(Analítico!X$1&lt;='Gastos Gerais'!$E$4:$E$1076),-('Gastos Gerais'!$C$4:$C$1076))</f>
        <v>243.8</v>
      </c>
      <c r="Y86" s="147">
        <f>SUMPRODUCT(-('Gastos Gerais'!$B$4:$B$1076=Analítico!$B86),-(Analítico!Y$1&gt;='Gastos Gerais'!$D$4:$D$1076),-(Analítico!Y$1&lt;='Gastos Gerais'!$E$4:$E$1076),-('Gastos Gerais'!$C$4:$C$1076))</f>
        <v>243.8</v>
      </c>
      <c r="Z86" s="147">
        <f>SUMPRODUCT(-('Gastos Gerais'!$B$4:$B$1076=Analítico!$B86),-(Analítico!Z$1&gt;='Gastos Gerais'!$D$4:$D$1076),-(Analítico!Z$1&lt;='Gastos Gerais'!$E$4:$E$1076),-('Gastos Gerais'!$C$4:$C$1076))</f>
        <v>243.8</v>
      </c>
      <c r="AA86" s="147">
        <f>SUMPRODUCT(-('Gastos Gerais'!$B$4:$B$1076=Analítico!$B86),-(Analítico!AA$1&gt;='Gastos Gerais'!$D$4:$D$1076),-(Analítico!AA$1&lt;='Gastos Gerais'!$E$4:$E$1076),-('Gastos Gerais'!$C$4:$C$1076))</f>
        <v>258.428</v>
      </c>
      <c r="AB86" s="147">
        <f>SUMPRODUCT(-('Gastos Gerais'!$B$4:$B$1076=Analítico!$B86),-(Analítico!AB$1&gt;='Gastos Gerais'!$D$4:$D$1076),-(Analítico!AB$1&lt;='Gastos Gerais'!$E$4:$E$1076),-('Gastos Gerais'!$C$4:$C$1076))</f>
        <v>258.428</v>
      </c>
      <c r="AC86" s="147">
        <f>SUMPRODUCT(-('Gastos Gerais'!$B$4:$B$1076=Analítico!$B86),-(Analítico!AC$1&gt;='Gastos Gerais'!$D$4:$D$1076),-(Analítico!AC$1&lt;='Gastos Gerais'!$E$4:$E$1076),-('Gastos Gerais'!$C$4:$C$1076))</f>
        <v>258.428</v>
      </c>
      <c r="AD86" s="147">
        <f>SUMPRODUCT(-('Gastos Gerais'!$B$4:$B$1076=Analítico!$B86),-(Analítico!AD$1&gt;='Gastos Gerais'!$D$4:$D$1076),-(Analítico!AD$1&lt;='Gastos Gerais'!$E$4:$E$1076),-('Gastos Gerais'!$C$4:$C$1076))</f>
        <v>258.428</v>
      </c>
      <c r="AE86" s="147">
        <f>SUMPRODUCT(-('Gastos Gerais'!$B$4:$B$1076=Analítico!$B86),-(Analítico!AE$1&gt;='Gastos Gerais'!$D$4:$D$1076),-(Analítico!AE$1&lt;='Gastos Gerais'!$E$4:$E$1076),-('Gastos Gerais'!$C$4:$C$1076))</f>
        <v>258.428</v>
      </c>
      <c r="AF86" s="147">
        <f>SUMPRODUCT(-('Gastos Gerais'!$B$4:$B$1076=Analítico!$B86),-(Analítico!AF$1&gt;='Gastos Gerais'!$D$4:$D$1076),-(Analítico!AF$1&lt;='Gastos Gerais'!$E$4:$E$1076),-('Gastos Gerais'!$C$4:$C$1076))</f>
        <v>258.428</v>
      </c>
      <c r="AG86" s="147">
        <f>SUMPRODUCT(-('Gastos Gerais'!$B$4:$B$1076=Analítico!$B86),-(Analítico!AG$1&gt;='Gastos Gerais'!$D$4:$D$1076),-(Analítico!AG$1&lt;='Gastos Gerais'!$E$4:$E$1076),-('Gastos Gerais'!$C$4:$C$1076))</f>
        <v>258.428</v>
      </c>
      <c r="AH86" s="147">
        <f>SUMPRODUCT(-('Gastos Gerais'!$B$4:$B$1076=Analítico!$B86),-(Analítico!AH$1&gt;='Gastos Gerais'!$D$4:$D$1076),-(Analítico!AH$1&lt;='Gastos Gerais'!$E$4:$E$1076),-('Gastos Gerais'!$C$4:$C$1076))</f>
        <v>258.428</v>
      </c>
      <c r="AI86" s="147">
        <f>SUMPRODUCT(-('Gastos Gerais'!$B$4:$B$1076=Analítico!$B86),-(Analítico!AI$1&gt;='Gastos Gerais'!$D$4:$D$1076),-(Analítico!AI$1&lt;='Gastos Gerais'!$E$4:$E$1076),-('Gastos Gerais'!$C$4:$C$1076))</f>
        <v>258.428</v>
      </c>
      <c r="AJ86" s="147">
        <f>SUMPRODUCT(-('Gastos Gerais'!$B$4:$B$1076=Analítico!$B86),-(Analítico!AJ$1&gt;='Gastos Gerais'!$D$4:$D$1076),-(Analítico!AJ$1&lt;='Gastos Gerais'!$E$4:$E$1076),-('Gastos Gerais'!$C$4:$C$1076))</f>
        <v>258.428</v>
      </c>
      <c r="AK86" s="147">
        <f>SUMPRODUCT(-('Gastos Gerais'!$B$4:$B$1076=Analítico!$B86),-(Analítico!AK$1&gt;='Gastos Gerais'!$D$4:$D$1076),-(Analítico!AK$1&lt;='Gastos Gerais'!$E$4:$E$1076),-('Gastos Gerais'!$C$4:$C$1076))</f>
        <v>258.428</v>
      </c>
      <c r="AL86" s="147">
        <f>SUMPRODUCT(-('Gastos Gerais'!$B$4:$B$1076=Analítico!$B86),-(Analítico!AL$1&gt;='Gastos Gerais'!$D$4:$D$1076),-(Analítico!AL$1&lt;='Gastos Gerais'!$E$4:$E$1076),-('Gastos Gerais'!$C$4:$C$1076))</f>
        <v>258.428</v>
      </c>
      <c r="AM86" s="147">
        <f>SUMPRODUCT(-('Gastos Gerais'!$B$4:$B$1076=Analítico!$B86),-(Analítico!AM$1&gt;='Gastos Gerais'!$D$4:$D$1076),-(Analítico!AM$1&lt;='Gastos Gerais'!$E$4:$E$1076),-('Gastos Gerais'!$C$4:$C$1076))</f>
        <v>273.93368000000004</v>
      </c>
      <c r="AN86" s="147">
        <f>SUMPRODUCT(-('Gastos Gerais'!$B$4:$B$1076=Analítico!$B86),-(Analítico!AN$1&gt;='Gastos Gerais'!$D$4:$D$1076),-(Analítico!AN$1&lt;='Gastos Gerais'!$E$4:$E$1076),-('Gastos Gerais'!$C$4:$C$1076))</f>
        <v>273.93368000000004</v>
      </c>
      <c r="AO86" s="147">
        <f>SUMPRODUCT(-('Gastos Gerais'!$B$4:$B$1076=Analítico!$B86),-(Analítico!AO$1&gt;='Gastos Gerais'!$D$4:$D$1076),-(Analítico!AO$1&lt;='Gastos Gerais'!$E$4:$E$1076),-('Gastos Gerais'!$C$4:$C$1076))</f>
        <v>273.93368000000004</v>
      </c>
      <c r="AP86" s="147">
        <f>SUMPRODUCT(-('Gastos Gerais'!$B$4:$B$1076=Analítico!$B86),-(Analítico!AP$1&gt;='Gastos Gerais'!$D$4:$D$1076),-(Analítico!AP$1&lt;='Gastos Gerais'!$E$4:$E$1076),-('Gastos Gerais'!$C$4:$C$1076))</f>
        <v>273.93368000000004</v>
      </c>
      <c r="AQ86" s="147">
        <f>SUMPRODUCT(-('Gastos Gerais'!$B$4:$B$1076=Analítico!$B86),-(Analítico!AQ$1&gt;='Gastos Gerais'!$D$4:$D$1076),-(Analítico!AQ$1&lt;='Gastos Gerais'!$E$4:$E$1076),-('Gastos Gerais'!$C$4:$C$1076))</f>
        <v>273.93368000000004</v>
      </c>
      <c r="AR86" s="147">
        <f>SUMPRODUCT(-('Gastos Gerais'!$B$4:$B$1076=Analítico!$B86),-(Analítico!AR$1&gt;='Gastos Gerais'!$D$4:$D$1076),-(Analítico!AR$1&lt;='Gastos Gerais'!$E$4:$E$1076),-('Gastos Gerais'!$C$4:$C$1076))</f>
        <v>273.93368000000004</v>
      </c>
      <c r="AS86" s="147">
        <f>SUMPRODUCT(-('Gastos Gerais'!$B$4:$B$1076=Analítico!$B86),-(Analítico!AS$1&gt;='Gastos Gerais'!$D$4:$D$1076),-(Analítico!AS$1&lt;='Gastos Gerais'!$E$4:$E$1076),-('Gastos Gerais'!$C$4:$C$1076))</f>
        <v>273.93368000000004</v>
      </c>
      <c r="AT86" s="147">
        <f>SUMPRODUCT(-('Gastos Gerais'!$B$4:$B$1076=Analítico!$B86),-(Analítico!AT$1&gt;='Gastos Gerais'!$D$4:$D$1076),-(Analítico!AT$1&lt;='Gastos Gerais'!$E$4:$E$1076),-('Gastos Gerais'!$C$4:$C$1076))</f>
        <v>273.93368000000004</v>
      </c>
      <c r="AU86" s="147">
        <f>SUMPRODUCT(-('Gastos Gerais'!$B$4:$B$1076=Analítico!$B86),-(Analítico!AU$1&gt;='Gastos Gerais'!$D$4:$D$1076),-(Analítico!AU$1&lt;='Gastos Gerais'!$E$4:$E$1076),-('Gastos Gerais'!$C$4:$C$1076))</f>
        <v>273.93368000000004</v>
      </c>
      <c r="AV86" s="147">
        <f>SUMPRODUCT(-('Gastos Gerais'!$B$4:$B$1076=Analítico!$B86),-(Analítico!AV$1&gt;='Gastos Gerais'!$D$4:$D$1076),-(Analítico!AV$1&lt;='Gastos Gerais'!$E$4:$E$1076),-('Gastos Gerais'!$C$4:$C$1076))</f>
        <v>273.93368000000004</v>
      </c>
      <c r="AW86" s="147">
        <f>SUMPRODUCT(-('Gastos Gerais'!$B$4:$B$1076=Analítico!$B86),-(Analítico!AW$1&gt;='Gastos Gerais'!$D$4:$D$1076),-(Analítico!AW$1&lt;='Gastos Gerais'!$E$4:$E$1076),-('Gastos Gerais'!$C$4:$C$1076))</f>
        <v>273.93368000000004</v>
      </c>
      <c r="AX86" s="147">
        <f>SUMPRODUCT(-('Gastos Gerais'!$B$4:$B$1076=Analítico!$B86),-(Analítico!AX$1&gt;='Gastos Gerais'!$D$4:$D$1076),-(Analítico!AX$1&lt;='Gastos Gerais'!$E$4:$E$1076),-('Gastos Gerais'!$C$4:$C$1076))</f>
        <v>273.93368000000004</v>
      </c>
      <c r="AY86" s="147">
        <f>SUMPRODUCT(-('Gastos Gerais'!$B$4:$B$1076=Analítico!$B86),-(Analítico!AY$1&gt;='Gastos Gerais'!$D$4:$D$1076),-(Analítico!AY$1&lt;='Gastos Gerais'!$E$4:$E$1076),-('Gastos Gerais'!$C$4:$C$1076))</f>
        <v>0</v>
      </c>
      <c r="AZ86" s="147">
        <f>SUMPRODUCT(-('Gastos Gerais'!$B$4:$B$1076=Analítico!$B86),-(Analítico!AZ$1&gt;='Gastos Gerais'!$D$4:$D$1076),-(Analítico!AZ$1&lt;='Gastos Gerais'!$E$4:$E$1076),-('Gastos Gerais'!$C$4:$C$1076))</f>
        <v>0</v>
      </c>
      <c r="BA86" s="147">
        <f>SUMPRODUCT(-('Gastos Gerais'!$B$4:$B$1076=Analítico!$B86),-(Analítico!BA$1&gt;='Gastos Gerais'!$D$4:$D$1076),-(Analítico!BA$1&lt;='Gastos Gerais'!$E$4:$E$1076),-('Gastos Gerais'!$C$4:$C$1076))</f>
        <v>0</v>
      </c>
      <c r="BB86" s="147">
        <f>SUMPRODUCT(-('Gastos Gerais'!$B$4:$B$1076=Analítico!$B86),-(Analítico!BB$1&gt;='Gastos Gerais'!$D$4:$D$1076),-(Analítico!BB$1&lt;='Gastos Gerais'!$E$4:$E$1076),-('Gastos Gerais'!$C$4:$C$1076))</f>
        <v>0</v>
      </c>
      <c r="BC86" s="147">
        <f>SUMPRODUCT(-('Gastos Gerais'!$B$4:$B$1076=Analítico!$B86),-(Analítico!BC$1&gt;='Gastos Gerais'!$D$4:$D$1076),-(Analítico!BC$1&lt;='Gastos Gerais'!$E$4:$E$1076),-('Gastos Gerais'!$C$4:$C$1076))</f>
        <v>0</v>
      </c>
      <c r="BD86" s="147">
        <f>SUMPRODUCT(-('Gastos Gerais'!$B$4:$B$1076=Analítico!$B86),-(Analítico!BD$1&gt;='Gastos Gerais'!$D$4:$D$1076),-(Analítico!BD$1&lt;='Gastos Gerais'!$E$4:$E$1076),-('Gastos Gerais'!$C$4:$C$1076))</f>
        <v>0</v>
      </c>
      <c r="BE86" s="147">
        <f>SUMPRODUCT(-('Gastos Gerais'!$B$4:$B$1076=Analítico!$B86),-(Analítico!BE$1&gt;='Gastos Gerais'!$D$4:$D$1076),-(Analítico!BE$1&lt;='Gastos Gerais'!$E$4:$E$1076),-('Gastos Gerais'!$C$4:$C$1076))</f>
        <v>0</v>
      </c>
      <c r="BF86" s="147">
        <f>SUMPRODUCT(-('Gastos Gerais'!$B$4:$B$1076=Analítico!$B86),-(Analítico!BF$1&gt;='Gastos Gerais'!$D$4:$D$1076),-(Analítico!BF$1&lt;='Gastos Gerais'!$E$4:$E$1076),-('Gastos Gerais'!$C$4:$C$1076))</f>
        <v>0</v>
      </c>
      <c r="BG86" s="147">
        <f>SUMPRODUCT(-('Gastos Gerais'!$B$4:$B$1076=Analítico!$B86),-(Analítico!BG$1&gt;='Gastos Gerais'!$D$4:$D$1076),-(Analítico!BG$1&lt;='Gastos Gerais'!$E$4:$E$1076),-('Gastos Gerais'!$C$4:$C$1076))</f>
        <v>0</v>
      </c>
      <c r="BH86" s="147">
        <f>SUMPRODUCT(-('Gastos Gerais'!$B$4:$B$1076=Analítico!$B86),-(Analítico!BH$1&gt;='Gastos Gerais'!$D$4:$D$1076),-(Analítico!BH$1&lt;='Gastos Gerais'!$E$4:$E$1076),-('Gastos Gerais'!$C$4:$C$1076))</f>
        <v>0</v>
      </c>
      <c r="BI86" s="147">
        <f>SUMPRODUCT(-('Gastos Gerais'!$B$4:$B$1076=Analítico!$B86),-(Analítico!BI$1&gt;='Gastos Gerais'!$D$4:$D$1076),-(Analítico!BI$1&lt;='Gastos Gerais'!$E$4:$E$1076),-('Gastos Gerais'!$C$4:$C$1076))</f>
        <v>0</v>
      </c>
      <c r="BJ86" s="147">
        <f>SUMPRODUCT(-('Gastos Gerais'!$B$4:$B$1076=Analítico!$B86),-(Analítico!BJ$1&gt;='Gastos Gerais'!$D$4:$D$1076),-(Analítico!BJ$1&lt;='Gastos Gerais'!$E$4:$E$1076),-('Gastos Gerais'!$C$4:$C$1076))</f>
        <v>0</v>
      </c>
      <c r="BK86" s="143">
        <f t="shared" ref="BK86:BK115" si="92">SUM(C86:BJ86)</f>
        <v>12073.940160000002</v>
      </c>
      <c r="BL86" s="152">
        <f t="shared" ref="BL86:BL116" ca="1" si="93">IF($BK$134=0,0,BK86/$BK$134)</f>
        <v>5.7494953144184599E-4</v>
      </c>
      <c r="BV86" s="3"/>
      <c r="BW86" s="3"/>
    </row>
    <row r="87" spans="1:75" s="98" customFormat="1" ht="23.25" customHeight="1">
      <c r="A87" s="207" t="s">
        <v>310</v>
      </c>
      <c r="B87" s="210" t="s">
        <v>311</v>
      </c>
      <c r="C87" s="147">
        <f>SUMPRODUCT(-('Gastos Gerais'!$B$4:$B$1076=Analítico!$B87),-(Analítico!C$1&gt;='Gastos Gerais'!$D$4:$D$1076),-(Analítico!C$1&lt;='Gastos Gerais'!$E$4:$E$1076),-('Gastos Gerais'!$C$4:$C$1076))</f>
        <v>0</v>
      </c>
      <c r="D87" s="147">
        <f>SUMPRODUCT(-('Gastos Gerais'!$B$4:$B$1076=Analítico!$B87),-(Analítico!D$1&gt;='Gastos Gerais'!$D$4:$D$1076),-(Analítico!D$1&lt;='Gastos Gerais'!$E$4:$E$1076),-('Gastos Gerais'!$C$4:$C$1076))</f>
        <v>0</v>
      </c>
      <c r="E87" s="147">
        <f>SUMPRODUCT(-('Gastos Gerais'!$B$4:$B$1076=Analítico!$B87),-(Analítico!E$1&gt;='Gastos Gerais'!$D$4:$D$1076),-(Analítico!E$1&lt;='Gastos Gerais'!$E$4:$E$1076),-('Gastos Gerais'!$C$4:$C$1076))</f>
        <v>0</v>
      </c>
      <c r="F87" s="147">
        <f>SUMPRODUCT(-('Gastos Gerais'!$B$4:$B$1076=Analítico!$B87),-(Analítico!F$1&gt;='Gastos Gerais'!$D$4:$D$1076),-(Analítico!F$1&lt;='Gastos Gerais'!$E$4:$E$1076),-('Gastos Gerais'!$C$4:$C$1076))</f>
        <v>0</v>
      </c>
      <c r="G87" s="147">
        <f>SUMPRODUCT(-('Gastos Gerais'!$B$4:$B$1076=Analítico!$B87),-(Analítico!G$1&gt;='Gastos Gerais'!$D$4:$D$1076),-(Analítico!G$1&lt;='Gastos Gerais'!$E$4:$E$1076),-('Gastos Gerais'!$C$4:$C$1076))</f>
        <v>0</v>
      </c>
      <c r="H87" s="147">
        <f>SUMPRODUCT(-('Gastos Gerais'!$B$4:$B$1076=Analítico!$B87),-(Analítico!H$1&gt;='Gastos Gerais'!$D$4:$D$1076),-(Analítico!H$1&lt;='Gastos Gerais'!$E$4:$E$1076),-('Gastos Gerais'!$C$4:$C$1076))</f>
        <v>0</v>
      </c>
      <c r="I87" s="147">
        <f>SUMPRODUCT(-('Gastos Gerais'!$B$4:$B$1076=Analítico!$B87),-(Analítico!I$1&gt;='Gastos Gerais'!$D$4:$D$1076),-(Analítico!I$1&lt;='Gastos Gerais'!$E$4:$E$1076),-('Gastos Gerais'!$C$4:$C$1076))</f>
        <v>0</v>
      </c>
      <c r="J87" s="147">
        <f>SUMPRODUCT(-('Gastos Gerais'!$B$4:$B$1076=Analítico!$B87),-(Analítico!J$1&gt;='Gastos Gerais'!$D$4:$D$1076),-(Analítico!J$1&lt;='Gastos Gerais'!$E$4:$E$1076),-('Gastos Gerais'!$C$4:$C$1076))</f>
        <v>0</v>
      </c>
      <c r="K87" s="147">
        <f>SUMPRODUCT(-('Gastos Gerais'!$B$4:$B$1076=Analítico!$B87),-(Analítico!K$1&gt;='Gastos Gerais'!$D$4:$D$1076),-(Analítico!K$1&lt;='Gastos Gerais'!$E$4:$E$1076),-('Gastos Gerais'!$C$4:$C$1076))</f>
        <v>0</v>
      </c>
      <c r="L87" s="147">
        <f>SUMPRODUCT(-('Gastos Gerais'!$B$4:$B$1076=Analítico!$B87),-(Analítico!L$1&gt;='Gastos Gerais'!$D$4:$D$1076),-(Analítico!L$1&lt;='Gastos Gerais'!$E$4:$E$1076),-('Gastos Gerais'!$C$4:$C$1076))</f>
        <v>0</v>
      </c>
      <c r="M87" s="147">
        <f>SUMPRODUCT(-('Gastos Gerais'!$B$4:$B$1076=Analítico!$B87),-(Analítico!M$1&gt;='Gastos Gerais'!$D$4:$D$1076),-(Analítico!M$1&lt;='Gastos Gerais'!$E$4:$E$1076),-('Gastos Gerais'!$C$4:$C$1076))</f>
        <v>0</v>
      </c>
      <c r="N87" s="147">
        <f>SUMPRODUCT(-('Gastos Gerais'!$B$4:$B$1076=Analítico!$B87),-(Analítico!N$1&gt;='Gastos Gerais'!$D$4:$D$1076),-(Analítico!N$1&lt;='Gastos Gerais'!$E$4:$E$1076),-('Gastos Gerais'!$C$4:$C$1076))</f>
        <v>0</v>
      </c>
      <c r="O87" s="147">
        <f>SUMPRODUCT(-('Gastos Gerais'!$B$4:$B$1076=Analítico!$B87),-(Analítico!O$1&gt;='Gastos Gerais'!$D$4:$D$1076),-(Analítico!O$1&lt;='Gastos Gerais'!$E$4:$E$1076),-('Gastos Gerais'!$C$4:$C$1076))</f>
        <v>0</v>
      </c>
      <c r="P87" s="147">
        <f>SUMPRODUCT(-('Gastos Gerais'!$B$4:$B$1076=Analítico!$B87),-(Analítico!P$1&gt;='Gastos Gerais'!$D$4:$D$1076),-(Analítico!P$1&lt;='Gastos Gerais'!$E$4:$E$1076),-('Gastos Gerais'!$C$4:$C$1076))</f>
        <v>0</v>
      </c>
      <c r="Q87" s="147">
        <f>SUMPRODUCT(-('Gastos Gerais'!$B$4:$B$1076=Analítico!$B87),-(Analítico!Q$1&gt;='Gastos Gerais'!$D$4:$D$1076),-(Analítico!Q$1&lt;='Gastos Gerais'!$E$4:$E$1076),-('Gastos Gerais'!$C$4:$C$1076))</f>
        <v>0</v>
      </c>
      <c r="R87" s="147">
        <f>SUMPRODUCT(-('Gastos Gerais'!$B$4:$B$1076=Analítico!$B87),-(Analítico!R$1&gt;='Gastos Gerais'!$D$4:$D$1076),-(Analítico!R$1&lt;='Gastos Gerais'!$E$4:$E$1076),-('Gastos Gerais'!$C$4:$C$1076))</f>
        <v>0</v>
      </c>
      <c r="S87" s="147">
        <f>SUMPRODUCT(-('Gastos Gerais'!$B$4:$B$1076=Analítico!$B87),-(Analítico!S$1&gt;='Gastos Gerais'!$D$4:$D$1076),-(Analítico!S$1&lt;='Gastos Gerais'!$E$4:$E$1076),-('Gastos Gerais'!$C$4:$C$1076))</f>
        <v>0</v>
      </c>
      <c r="T87" s="147">
        <f>SUMPRODUCT(-('Gastos Gerais'!$B$4:$B$1076=Analítico!$B87),-(Analítico!T$1&gt;='Gastos Gerais'!$D$4:$D$1076),-(Analítico!T$1&lt;='Gastos Gerais'!$E$4:$E$1076),-('Gastos Gerais'!$C$4:$C$1076))</f>
        <v>0</v>
      </c>
      <c r="U87" s="147">
        <f>SUMPRODUCT(-('Gastos Gerais'!$B$4:$B$1076=Analítico!$B87),-(Analítico!U$1&gt;='Gastos Gerais'!$D$4:$D$1076),-(Analítico!U$1&lt;='Gastos Gerais'!$E$4:$E$1076),-('Gastos Gerais'!$C$4:$C$1076))</f>
        <v>0</v>
      </c>
      <c r="V87" s="147">
        <f>SUMPRODUCT(-('Gastos Gerais'!$B$4:$B$1076=Analítico!$B87),-(Analítico!V$1&gt;='Gastos Gerais'!$D$4:$D$1076),-(Analítico!V$1&lt;='Gastos Gerais'!$E$4:$E$1076),-('Gastos Gerais'!$C$4:$C$1076))</f>
        <v>0</v>
      </c>
      <c r="W87" s="147">
        <f>SUMPRODUCT(-('Gastos Gerais'!$B$4:$B$1076=Analítico!$B87),-(Analítico!W$1&gt;='Gastos Gerais'!$D$4:$D$1076),-(Analítico!W$1&lt;='Gastos Gerais'!$E$4:$E$1076),-('Gastos Gerais'!$C$4:$C$1076))</f>
        <v>0</v>
      </c>
      <c r="X87" s="147">
        <f>SUMPRODUCT(-('Gastos Gerais'!$B$4:$B$1076=Analítico!$B87),-(Analítico!X$1&gt;='Gastos Gerais'!$D$4:$D$1076),-(Analítico!X$1&lt;='Gastos Gerais'!$E$4:$E$1076),-('Gastos Gerais'!$C$4:$C$1076))</f>
        <v>0</v>
      </c>
      <c r="Y87" s="147">
        <f>SUMPRODUCT(-('Gastos Gerais'!$B$4:$B$1076=Analítico!$B87),-(Analítico!Y$1&gt;='Gastos Gerais'!$D$4:$D$1076),-(Analítico!Y$1&lt;='Gastos Gerais'!$E$4:$E$1076),-('Gastos Gerais'!$C$4:$C$1076))</f>
        <v>0</v>
      </c>
      <c r="Z87" s="147">
        <f>SUMPRODUCT(-('Gastos Gerais'!$B$4:$B$1076=Analítico!$B87),-(Analítico!Z$1&gt;='Gastos Gerais'!$D$4:$D$1076),-(Analítico!Z$1&lt;='Gastos Gerais'!$E$4:$E$1076),-('Gastos Gerais'!$C$4:$C$1076))</f>
        <v>0</v>
      </c>
      <c r="AA87" s="147">
        <f>SUMPRODUCT(-('Gastos Gerais'!$B$4:$B$1076=Analítico!$B87),-(Analítico!AA$1&gt;='Gastos Gerais'!$D$4:$D$1076),-(Analítico!AA$1&lt;='Gastos Gerais'!$E$4:$E$1076),-('Gastos Gerais'!$C$4:$C$1076))</f>
        <v>0</v>
      </c>
      <c r="AB87" s="147">
        <f>SUMPRODUCT(-('Gastos Gerais'!$B$4:$B$1076=Analítico!$B87),-(Analítico!AB$1&gt;='Gastos Gerais'!$D$4:$D$1076),-(Analítico!AB$1&lt;='Gastos Gerais'!$E$4:$E$1076),-('Gastos Gerais'!$C$4:$C$1076))</f>
        <v>0</v>
      </c>
      <c r="AC87" s="147">
        <f>SUMPRODUCT(-('Gastos Gerais'!$B$4:$B$1076=Analítico!$B87),-(Analítico!AC$1&gt;='Gastos Gerais'!$D$4:$D$1076),-(Analítico!AC$1&lt;='Gastos Gerais'!$E$4:$E$1076),-('Gastos Gerais'!$C$4:$C$1076))</f>
        <v>0</v>
      </c>
      <c r="AD87" s="147">
        <f>SUMPRODUCT(-('Gastos Gerais'!$B$4:$B$1076=Analítico!$B87),-(Analítico!AD$1&gt;='Gastos Gerais'!$D$4:$D$1076),-(Analítico!AD$1&lt;='Gastos Gerais'!$E$4:$E$1076),-('Gastos Gerais'!$C$4:$C$1076))</f>
        <v>0</v>
      </c>
      <c r="AE87" s="147">
        <f>SUMPRODUCT(-('Gastos Gerais'!$B$4:$B$1076=Analítico!$B87),-(Analítico!AE$1&gt;='Gastos Gerais'!$D$4:$D$1076),-(Analítico!AE$1&lt;='Gastos Gerais'!$E$4:$E$1076),-('Gastos Gerais'!$C$4:$C$1076))</f>
        <v>0</v>
      </c>
      <c r="AF87" s="147">
        <f>SUMPRODUCT(-('Gastos Gerais'!$B$4:$B$1076=Analítico!$B87),-(Analítico!AF$1&gt;='Gastos Gerais'!$D$4:$D$1076),-(Analítico!AF$1&lt;='Gastos Gerais'!$E$4:$E$1076),-('Gastos Gerais'!$C$4:$C$1076))</f>
        <v>0</v>
      </c>
      <c r="AG87" s="147">
        <f>SUMPRODUCT(-('Gastos Gerais'!$B$4:$B$1076=Analítico!$B87),-(Analítico!AG$1&gt;='Gastos Gerais'!$D$4:$D$1076),-(Analítico!AG$1&lt;='Gastos Gerais'!$E$4:$E$1076),-('Gastos Gerais'!$C$4:$C$1076))</f>
        <v>0</v>
      </c>
      <c r="AH87" s="147">
        <f>SUMPRODUCT(-('Gastos Gerais'!$B$4:$B$1076=Analítico!$B87),-(Analítico!AH$1&gt;='Gastos Gerais'!$D$4:$D$1076),-(Analítico!AH$1&lt;='Gastos Gerais'!$E$4:$E$1076),-('Gastos Gerais'!$C$4:$C$1076))</f>
        <v>0</v>
      </c>
      <c r="AI87" s="147">
        <f>SUMPRODUCT(-('Gastos Gerais'!$B$4:$B$1076=Analítico!$B87),-(Analítico!AI$1&gt;='Gastos Gerais'!$D$4:$D$1076),-(Analítico!AI$1&lt;='Gastos Gerais'!$E$4:$E$1076),-('Gastos Gerais'!$C$4:$C$1076))</f>
        <v>0</v>
      </c>
      <c r="AJ87" s="147">
        <f>SUMPRODUCT(-('Gastos Gerais'!$B$4:$B$1076=Analítico!$B87),-(Analítico!AJ$1&gt;='Gastos Gerais'!$D$4:$D$1076),-(Analítico!AJ$1&lt;='Gastos Gerais'!$E$4:$E$1076),-('Gastos Gerais'!$C$4:$C$1076))</f>
        <v>0</v>
      </c>
      <c r="AK87" s="147">
        <f>SUMPRODUCT(-('Gastos Gerais'!$B$4:$B$1076=Analítico!$B87),-(Analítico!AK$1&gt;='Gastos Gerais'!$D$4:$D$1076),-(Analítico!AK$1&lt;='Gastos Gerais'!$E$4:$E$1076),-('Gastos Gerais'!$C$4:$C$1076))</f>
        <v>0</v>
      </c>
      <c r="AL87" s="147">
        <f>SUMPRODUCT(-('Gastos Gerais'!$B$4:$B$1076=Analítico!$B87),-(Analítico!AL$1&gt;='Gastos Gerais'!$D$4:$D$1076),-(Analítico!AL$1&lt;='Gastos Gerais'!$E$4:$E$1076),-('Gastos Gerais'!$C$4:$C$1076))</f>
        <v>0</v>
      </c>
      <c r="AM87" s="147">
        <f>SUMPRODUCT(-('Gastos Gerais'!$B$4:$B$1076=Analítico!$B87),-(Analítico!AM$1&gt;='Gastos Gerais'!$D$4:$D$1076),-(Analítico!AM$1&lt;='Gastos Gerais'!$E$4:$E$1076),-('Gastos Gerais'!$C$4:$C$1076))</f>
        <v>0</v>
      </c>
      <c r="AN87" s="147">
        <f>SUMPRODUCT(-('Gastos Gerais'!$B$4:$B$1076=Analítico!$B87),-(Analítico!AN$1&gt;='Gastos Gerais'!$D$4:$D$1076),-(Analítico!AN$1&lt;='Gastos Gerais'!$E$4:$E$1076),-('Gastos Gerais'!$C$4:$C$1076))</f>
        <v>0</v>
      </c>
      <c r="AO87" s="147">
        <f>SUMPRODUCT(-('Gastos Gerais'!$B$4:$B$1076=Analítico!$B87),-(Analítico!AO$1&gt;='Gastos Gerais'!$D$4:$D$1076),-(Analítico!AO$1&lt;='Gastos Gerais'!$E$4:$E$1076),-('Gastos Gerais'!$C$4:$C$1076))</f>
        <v>0</v>
      </c>
      <c r="AP87" s="147">
        <f>SUMPRODUCT(-('Gastos Gerais'!$B$4:$B$1076=Analítico!$B87),-(Analítico!AP$1&gt;='Gastos Gerais'!$D$4:$D$1076),-(Analítico!AP$1&lt;='Gastos Gerais'!$E$4:$E$1076),-('Gastos Gerais'!$C$4:$C$1076))</f>
        <v>0</v>
      </c>
      <c r="AQ87" s="147">
        <f>SUMPRODUCT(-('Gastos Gerais'!$B$4:$B$1076=Analítico!$B87),-(Analítico!AQ$1&gt;='Gastos Gerais'!$D$4:$D$1076),-(Analítico!AQ$1&lt;='Gastos Gerais'!$E$4:$E$1076),-('Gastos Gerais'!$C$4:$C$1076))</f>
        <v>0</v>
      </c>
      <c r="AR87" s="147">
        <f>SUMPRODUCT(-('Gastos Gerais'!$B$4:$B$1076=Analítico!$B87),-(Analítico!AR$1&gt;='Gastos Gerais'!$D$4:$D$1076),-(Analítico!AR$1&lt;='Gastos Gerais'!$E$4:$E$1076),-('Gastos Gerais'!$C$4:$C$1076))</f>
        <v>0</v>
      </c>
      <c r="AS87" s="147">
        <f>SUMPRODUCT(-('Gastos Gerais'!$B$4:$B$1076=Analítico!$B87),-(Analítico!AS$1&gt;='Gastos Gerais'!$D$4:$D$1076),-(Analítico!AS$1&lt;='Gastos Gerais'!$E$4:$E$1076),-('Gastos Gerais'!$C$4:$C$1076))</f>
        <v>0</v>
      </c>
      <c r="AT87" s="147">
        <f>SUMPRODUCT(-('Gastos Gerais'!$B$4:$B$1076=Analítico!$B87),-(Analítico!AT$1&gt;='Gastos Gerais'!$D$4:$D$1076),-(Analítico!AT$1&lt;='Gastos Gerais'!$E$4:$E$1076),-('Gastos Gerais'!$C$4:$C$1076))</f>
        <v>0</v>
      </c>
      <c r="AU87" s="147">
        <f>SUMPRODUCT(-('Gastos Gerais'!$B$4:$B$1076=Analítico!$B87),-(Analítico!AU$1&gt;='Gastos Gerais'!$D$4:$D$1076),-(Analítico!AU$1&lt;='Gastos Gerais'!$E$4:$E$1076),-('Gastos Gerais'!$C$4:$C$1076))</f>
        <v>0</v>
      </c>
      <c r="AV87" s="147">
        <f>SUMPRODUCT(-('Gastos Gerais'!$B$4:$B$1076=Analítico!$B87),-(Analítico!AV$1&gt;='Gastos Gerais'!$D$4:$D$1076),-(Analítico!AV$1&lt;='Gastos Gerais'!$E$4:$E$1076),-('Gastos Gerais'!$C$4:$C$1076))</f>
        <v>0</v>
      </c>
      <c r="AW87" s="147">
        <f>SUMPRODUCT(-('Gastos Gerais'!$B$4:$B$1076=Analítico!$B87),-(Analítico!AW$1&gt;='Gastos Gerais'!$D$4:$D$1076),-(Analítico!AW$1&lt;='Gastos Gerais'!$E$4:$E$1076),-('Gastos Gerais'!$C$4:$C$1076))</f>
        <v>0</v>
      </c>
      <c r="AX87" s="147">
        <f>SUMPRODUCT(-('Gastos Gerais'!$B$4:$B$1076=Analítico!$B87),-(Analítico!AX$1&gt;='Gastos Gerais'!$D$4:$D$1076),-(Analítico!AX$1&lt;='Gastos Gerais'!$E$4:$E$1076),-('Gastos Gerais'!$C$4:$C$1076))</f>
        <v>0</v>
      </c>
      <c r="AY87" s="147">
        <f>SUMPRODUCT(-('Gastos Gerais'!$B$4:$B$1076=Analítico!$B87),-(Analítico!AY$1&gt;='Gastos Gerais'!$D$4:$D$1076),-(Analítico!AY$1&lt;='Gastos Gerais'!$E$4:$E$1076),-('Gastos Gerais'!$C$4:$C$1076))</f>
        <v>0</v>
      </c>
      <c r="AZ87" s="147">
        <f>SUMPRODUCT(-('Gastos Gerais'!$B$4:$B$1076=Analítico!$B87),-(Analítico!AZ$1&gt;='Gastos Gerais'!$D$4:$D$1076),-(Analítico!AZ$1&lt;='Gastos Gerais'!$E$4:$E$1076),-('Gastos Gerais'!$C$4:$C$1076))</f>
        <v>0</v>
      </c>
      <c r="BA87" s="147">
        <f>SUMPRODUCT(-('Gastos Gerais'!$B$4:$B$1076=Analítico!$B87),-(Analítico!BA$1&gt;='Gastos Gerais'!$D$4:$D$1076),-(Analítico!BA$1&lt;='Gastos Gerais'!$E$4:$E$1076),-('Gastos Gerais'!$C$4:$C$1076))</f>
        <v>0</v>
      </c>
      <c r="BB87" s="147">
        <f>SUMPRODUCT(-('Gastos Gerais'!$B$4:$B$1076=Analítico!$B87),-(Analítico!BB$1&gt;='Gastos Gerais'!$D$4:$D$1076),-(Analítico!BB$1&lt;='Gastos Gerais'!$E$4:$E$1076),-('Gastos Gerais'!$C$4:$C$1076))</f>
        <v>0</v>
      </c>
      <c r="BC87" s="147">
        <f>SUMPRODUCT(-('Gastos Gerais'!$B$4:$B$1076=Analítico!$B87),-(Analítico!BC$1&gt;='Gastos Gerais'!$D$4:$D$1076),-(Analítico!BC$1&lt;='Gastos Gerais'!$E$4:$E$1076),-('Gastos Gerais'!$C$4:$C$1076))</f>
        <v>0</v>
      </c>
      <c r="BD87" s="147">
        <f>SUMPRODUCT(-('Gastos Gerais'!$B$4:$B$1076=Analítico!$B87),-(Analítico!BD$1&gt;='Gastos Gerais'!$D$4:$D$1076),-(Analítico!BD$1&lt;='Gastos Gerais'!$E$4:$E$1076),-('Gastos Gerais'!$C$4:$C$1076))</f>
        <v>0</v>
      </c>
      <c r="BE87" s="147">
        <f>SUMPRODUCT(-('Gastos Gerais'!$B$4:$B$1076=Analítico!$B87),-(Analítico!BE$1&gt;='Gastos Gerais'!$D$4:$D$1076),-(Analítico!BE$1&lt;='Gastos Gerais'!$E$4:$E$1076),-('Gastos Gerais'!$C$4:$C$1076))</f>
        <v>0</v>
      </c>
      <c r="BF87" s="147">
        <f>SUMPRODUCT(-('Gastos Gerais'!$B$4:$B$1076=Analítico!$B87),-(Analítico!BF$1&gt;='Gastos Gerais'!$D$4:$D$1076),-(Analítico!BF$1&lt;='Gastos Gerais'!$E$4:$E$1076),-('Gastos Gerais'!$C$4:$C$1076))</f>
        <v>0</v>
      </c>
      <c r="BG87" s="147">
        <f>SUMPRODUCT(-('Gastos Gerais'!$B$4:$B$1076=Analítico!$B87),-(Analítico!BG$1&gt;='Gastos Gerais'!$D$4:$D$1076),-(Analítico!BG$1&lt;='Gastos Gerais'!$E$4:$E$1076),-('Gastos Gerais'!$C$4:$C$1076))</f>
        <v>0</v>
      </c>
      <c r="BH87" s="147">
        <f>SUMPRODUCT(-('Gastos Gerais'!$B$4:$B$1076=Analítico!$B87),-(Analítico!BH$1&gt;='Gastos Gerais'!$D$4:$D$1076),-(Analítico!BH$1&lt;='Gastos Gerais'!$E$4:$E$1076),-('Gastos Gerais'!$C$4:$C$1076))</f>
        <v>0</v>
      </c>
      <c r="BI87" s="147">
        <f>SUMPRODUCT(-('Gastos Gerais'!$B$4:$B$1076=Analítico!$B87),-(Analítico!BI$1&gt;='Gastos Gerais'!$D$4:$D$1076),-(Analítico!BI$1&lt;='Gastos Gerais'!$E$4:$E$1076),-('Gastos Gerais'!$C$4:$C$1076))</f>
        <v>0</v>
      </c>
      <c r="BJ87" s="147">
        <f>SUMPRODUCT(-('Gastos Gerais'!$B$4:$B$1076=Analítico!$B87),-(Analítico!BJ$1&gt;='Gastos Gerais'!$D$4:$D$1076),-(Analítico!BJ$1&lt;='Gastos Gerais'!$E$4:$E$1076),-('Gastos Gerais'!$C$4:$C$1076))</f>
        <v>0</v>
      </c>
      <c r="BK87" s="143">
        <f t="shared" si="92"/>
        <v>0</v>
      </c>
      <c r="BL87" s="152">
        <f t="shared" ca="1" si="93"/>
        <v>0</v>
      </c>
      <c r="BV87" s="3"/>
      <c r="BW87" s="3"/>
    </row>
    <row r="88" spans="1:75" s="98" customFormat="1" ht="23.25" customHeight="1">
      <c r="A88" s="207" t="s">
        <v>312</v>
      </c>
      <c r="B88" s="210" t="s">
        <v>313</v>
      </c>
      <c r="C88" s="147">
        <f>SUMPRODUCT(-('Gastos Gerais'!$B$4:$B$1076=Analítico!$B88),-(Analítico!C$1&gt;='Gastos Gerais'!$D$4:$D$1076),-(Analítico!C$1&lt;='Gastos Gerais'!$E$4:$E$1076),-('Gastos Gerais'!$C$4:$C$1076))</f>
        <v>0</v>
      </c>
      <c r="D88" s="147">
        <f>SUMPRODUCT(-('Gastos Gerais'!$B$4:$B$1076=Analítico!$B88),-(Analítico!D$1&gt;='Gastos Gerais'!$D$4:$D$1076),-(Analítico!D$1&lt;='Gastos Gerais'!$E$4:$E$1076),-('Gastos Gerais'!$C$4:$C$1076))</f>
        <v>0</v>
      </c>
      <c r="E88" s="147">
        <f>SUMPRODUCT(-('Gastos Gerais'!$B$4:$B$1076=Analítico!$B88),-(Analítico!E$1&gt;='Gastos Gerais'!$D$4:$D$1076),-(Analítico!E$1&lt;='Gastos Gerais'!$E$4:$E$1076),-('Gastos Gerais'!$C$4:$C$1076))</f>
        <v>0</v>
      </c>
      <c r="F88" s="147">
        <f>SUMPRODUCT(-('Gastos Gerais'!$B$4:$B$1076=Analítico!$B88),-(Analítico!F$1&gt;='Gastos Gerais'!$D$4:$D$1076),-(Analítico!F$1&lt;='Gastos Gerais'!$E$4:$E$1076),-('Gastos Gerais'!$C$4:$C$1076))</f>
        <v>0</v>
      </c>
      <c r="G88" s="147">
        <f>SUMPRODUCT(-('Gastos Gerais'!$B$4:$B$1076=Analítico!$B88),-(Analítico!G$1&gt;='Gastos Gerais'!$D$4:$D$1076),-(Analítico!G$1&lt;='Gastos Gerais'!$E$4:$E$1076),-('Gastos Gerais'!$C$4:$C$1076))</f>
        <v>0</v>
      </c>
      <c r="H88" s="147">
        <f>SUMPRODUCT(-('Gastos Gerais'!$B$4:$B$1076=Analítico!$B88),-(Analítico!H$1&gt;='Gastos Gerais'!$D$4:$D$1076),-(Analítico!H$1&lt;='Gastos Gerais'!$E$4:$E$1076),-('Gastos Gerais'!$C$4:$C$1076))</f>
        <v>0</v>
      </c>
      <c r="I88" s="147">
        <f>SUMPRODUCT(-('Gastos Gerais'!$B$4:$B$1076=Analítico!$B88),-(Analítico!I$1&gt;='Gastos Gerais'!$D$4:$D$1076),-(Analítico!I$1&lt;='Gastos Gerais'!$E$4:$E$1076),-('Gastos Gerais'!$C$4:$C$1076))</f>
        <v>0</v>
      </c>
      <c r="J88" s="147">
        <f>SUMPRODUCT(-('Gastos Gerais'!$B$4:$B$1076=Analítico!$B88),-(Analítico!J$1&gt;='Gastos Gerais'!$D$4:$D$1076),-(Analítico!J$1&lt;='Gastos Gerais'!$E$4:$E$1076),-('Gastos Gerais'!$C$4:$C$1076))</f>
        <v>0</v>
      </c>
      <c r="K88" s="147">
        <f>SUMPRODUCT(-('Gastos Gerais'!$B$4:$B$1076=Analítico!$B88),-(Analítico!K$1&gt;='Gastos Gerais'!$D$4:$D$1076),-(Analítico!K$1&lt;='Gastos Gerais'!$E$4:$E$1076),-('Gastos Gerais'!$C$4:$C$1076))</f>
        <v>0</v>
      </c>
      <c r="L88" s="147">
        <f>SUMPRODUCT(-('Gastos Gerais'!$B$4:$B$1076=Analítico!$B88),-(Analítico!L$1&gt;='Gastos Gerais'!$D$4:$D$1076),-(Analítico!L$1&lt;='Gastos Gerais'!$E$4:$E$1076),-('Gastos Gerais'!$C$4:$C$1076))</f>
        <v>0</v>
      </c>
      <c r="M88" s="147">
        <f>SUMPRODUCT(-('Gastos Gerais'!$B$4:$B$1076=Analítico!$B88),-(Analítico!M$1&gt;='Gastos Gerais'!$D$4:$D$1076),-(Analítico!M$1&lt;='Gastos Gerais'!$E$4:$E$1076),-('Gastos Gerais'!$C$4:$C$1076))</f>
        <v>0</v>
      </c>
      <c r="N88" s="147">
        <f>SUMPRODUCT(-('Gastos Gerais'!$B$4:$B$1076=Analítico!$B88),-(Analítico!N$1&gt;='Gastos Gerais'!$D$4:$D$1076),-(Analítico!N$1&lt;='Gastos Gerais'!$E$4:$E$1076),-('Gastos Gerais'!$C$4:$C$1076))</f>
        <v>0</v>
      </c>
      <c r="O88" s="147">
        <f>SUMPRODUCT(-('Gastos Gerais'!$B$4:$B$1076=Analítico!$B88),-(Analítico!O$1&gt;='Gastos Gerais'!$D$4:$D$1076),-(Analítico!O$1&lt;='Gastos Gerais'!$E$4:$E$1076),-('Gastos Gerais'!$C$4:$C$1076))</f>
        <v>0</v>
      </c>
      <c r="P88" s="147">
        <f>SUMPRODUCT(-('Gastos Gerais'!$B$4:$B$1076=Analítico!$B88),-(Analítico!P$1&gt;='Gastos Gerais'!$D$4:$D$1076),-(Analítico!P$1&lt;='Gastos Gerais'!$E$4:$E$1076),-('Gastos Gerais'!$C$4:$C$1076))</f>
        <v>0</v>
      </c>
      <c r="Q88" s="147">
        <f>SUMPRODUCT(-('Gastos Gerais'!$B$4:$B$1076=Analítico!$B88),-(Analítico!Q$1&gt;='Gastos Gerais'!$D$4:$D$1076),-(Analítico!Q$1&lt;='Gastos Gerais'!$E$4:$E$1076),-('Gastos Gerais'!$C$4:$C$1076))</f>
        <v>0</v>
      </c>
      <c r="R88" s="147">
        <f>SUMPRODUCT(-('Gastos Gerais'!$B$4:$B$1076=Analítico!$B88),-(Analítico!R$1&gt;='Gastos Gerais'!$D$4:$D$1076),-(Analítico!R$1&lt;='Gastos Gerais'!$E$4:$E$1076),-('Gastos Gerais'!$C$4:$C$1076))</f>
        <v>0</v>
      </c>
      <c r="S88" s="147">
        <f>SUMPRODUCT(-('Gastos Gerais'!$B$4:$B$1076=Analítico!$B88),-(Analítico!S$1&gt;='Gastos Gerais'!$D$4:$D$1076),-(Analítico!S$1&lt;='Gastos Gerais'!$E$4:$E$1076),-('Gastos Gerais'!$C$4:$C$1076))</f>
        <v>0</v>
      </c>
      <c r="T88" s="147">
        <f>SUMPRODUCT(-('Gastos Gerais'!$B$4:$B$1076=Analítico!$B88),-(Analítico!T$1&gt;='Gastos Gerais'!$D$4:$D$1076),-(Analítico!T$1&lt;='Gastos Gerais'!$E$4:$E$1076),-('Gastos Gerais'!$C$4:$C$1076))</f>
        <v>0</v>
      </c>
      <c r="U88" s="147">
        <f>SUMPRODUCT(-('Gastos Gerais'!$B$4:$B$1076=Analítico!$B88),-(Analítico!U$1&gt;='Gastos Gerais'!$D$4:$D$1076),-(Analítico!U$1&lt;='Gastos Gerais'!$E$4:$E$1076),-('Gastos Gerais'!$C$4:$C$1076))</f>
        <v>0</v>
      </c>
      <c r="V88" s="147">
        <f>SUMPRODUCT(-('Gastos Gerais'!$B$4:$B$1076=Analítico!$B88),-(Analítico!V$1&gt;='Gastos Gerais'!$D$4:$D$1076),-(Analítico!V$1&lt;='Gastos Gerais'!$E$4:$E$1076),-('Gastos Gerais'!$C$4:$C$1076))</f>
        <v>0</v>
      </c>
      <c r="W88" s="147">
        <f>SUMPRODUCT(-('Gastos Gerais'!$B$4:$B$1076=Analítico!$B88),-(Analítico!W$1&gt;='Gastos Gerais'!$D$4:$D$1076),-(Analítico!W$1&lt;='Gastos Gerais'!$E$4:$E$1076),-('Gastos Gerais'!$C$4:$C$1076))</f>
        <v>0</v>
      </c>
      <c r="X88" s="147">
        <f>SUMPRODUCT(-('Gastos Gerais'!$B$4:$B$1076=Analítico!$B88),-(Analítico!X$1&gt;='Gastos Gerais'!$D$4:$D$1076),-(Analítico!X$1&lt;='Gastos Gerais'!$E$4:$E$1076),-('Gastos Gerais'!$C$4:$C$1076))</f>
        <v>0</v>
      </c>
      <c r="Y88" s="147">
        <f>SUMPRODUCT(-('Gastos Gerais'!$B$4:$B$1076=Analítico!$B88),-(Analítico!Y$1&gt;='Gastos Gerais'!$D$4:$D$1076),-(Analítico!Y$1&lt;='Gastos Gerais'!$E$4:$E$1076),-('Gastos Gerais'!$C$4:$C$1076))</f>
        <v>0</v>
      </c>
      <c r="Z88" s="147">
        <f>SUMPRODUCT(-('Gastos Gerais'!$B$4:$B$1076=Analítico!$B88),-(Analítico!Z$1&gt;='Gastos Gerais'!$D$4:$D$1076),-(Analítico!Z$1&lt;='Gastos Gerais'!$E$4:$E$1076),-('Gastos Gerais'!$C$4:$C$1076))</f>
        <v>0</v>
      </c>
      <c r="AA88" s="147">
        <f>SUMPRODUCT(-('Gastos Gerais'!$B$4:$B$1076=Analítico!$B88),-(Analítico!AA$1&gt;='Gastos Gerais'!$D$4:$D$1076),-(Analítico!AA$1&lt;='Gastos Gerais'!$E$4:$E$1076),-('Gastos Gerais'!$C$4:$C$1076))</f>
        <v>0</v>
      </c>
      <c r="AB88" s="147">
        <f>SUMPRODUCT(-('Gastos Gerais'!$B$4:$B$1076=Analítico!$B88),-(Analítico!AB$1&gt;='Gastos Gerais'!$D$4:$D$1076),-(Analítico!AB$1&lt;='Gastos Gerais'!$E$4:$E$1076),-('Gastos Gerais'!$C$4:$C$1076))</f>
        <v>0</v>
      </c>
      <c r="AC88" s="147">
        <f>SUMPRODUCT(-('Gastos Gerais'!$B$4:$B$1076=Analítico!$B88),-(Analítico!AC$1&gt;='Gastos Gerais'!$D$4:$D$1076),-(Analítico!AC$1&lt;='Gastos Gerais'!$E$4:$E$1076),-('Gastos Gerais'!$C$4:$C$1076))</f>
        <v>0</v>
      </c>
      <c r="AD88" s="147">
        <f>SUMPRODUCT(-('Gastos Gerais'!$B$4:$B$1076=Analítico!$B88),-(Analítico!AD$1&gt;='Gastos Gerais'!$D$4:$D$1076),-(Analítico!AD$1&lt;='Gastos Gerais'!$E$4:$E$1076),-('Gastos Gerais'!$C$4:$C$1076))</f>
        <v>0</v>
      </c>
      <c r="AE88" s="147">
        <f>SUMPRODUCT(-('Gastos Gerais'!$B$4:$B$1076=Analítico!$B88),-(Analítico!AE$1&gt;='Gastos Gerais'!$D$4:$D$1076),-(Analítico!AE$1&lt;='Gastos Gerais'!$E$4:$E$1076),-('Gastos Gerais'!$C$4:$C$1076))</f>
        <v>0</v>
      </c>
      <c r="AF88" s="147">
        <f>SUMPRODUCT(-('Gastos Gerais'!$B$4:$B$1076=Analítico!$B88),-(Analítico!AF$1&gt;='Gastos Gerais'!$D$4:$D$1076),-(Analítico!AF$1&lt;='Gastos Gerais'!$E$4:$E$1076),-('Gastos Gerais'!$C$4:$C$1076))</f>
        <v>0</v>
      </c>
      <c r="AG88" s="147">
        <f>SUMPRODUCT(-('Gastos Gerais'!$B$4:$B$1076=Analítico!$B88),-(Analítico!AG$1&gt;='Gastos Gerais'!$D$4:$D$1076),-(Analítico!AG$1&lt;='Gastos Gerais'!$E$4:$E$1076),-('Gastos Gerais'!$C$4:$C$1076))</f>
        <v>0</v>
      </c>
      <c r="AH88" s="147">
        <f>SUMPRODUCT(-('Gastos Gerais'!$B$4:$B$1076=Analítico!$B88),-(Analítico!AH$1&gt;='Gastos Gerais'!$D$4:$D$1076),-(Analítico!AH$1&lt;='Gastos Gerais'!$E$4:$E$1076),-('Gastos Gerais'!$C$4:$C$1076))</f>
        <v>0</v>
      </c>
      <c r="AI88" s="147">
        <f>SUMPRODUCT(-('Gastos Gerais'!$B$4:$B$1076=Analítico!$B88),-(Analítico!AI$1&gt;='Gastos Gerais'!$D$4:$D$1076),-(Analítico!AI$1&lt;='Gastos Gerais'!$E$4:$E$1076),-('Gastos Gerais'!$C$4:$C$1076))</f>
        <v>0</v>
      </c>
      <c r="AJ88" s="147">
        <f>SUMPRODUCT(-('Gastos Gerais'!$B$4:$B$1076=Analítico!$B88),-(Analítico!AJ$1&gt;='Gastos Gerais'!$D$4:$D$1076),-(Analítico!AJ$1&lt;='Gastos Gerais'!$E$4:$E$1076),-('Gastos Gerais'!$C$4:$C$1076))</f>
        <v>0</v>
      </c>
      <c r="AK88" s="147">
        <f>SUMPRODUCT(-('Gastos Gerais'!$B$4:$B$1076=Analítico!$B88),-(Analítico!AK$1&gt;='Gastos Gerais'!$D$4:$D$1076),-(Analítico!AK$1&lt;='Gastos Gerais'!$E$4:$E$1076),-('Gastos Gerais'!$C$4:$C$1076))</f>
        <v>0</v>
      </c>
      <c r="AL88" s="147">
        <f>SUMPRODUCT(-('Gastos Gerais'!$B$4:$B$1076=Analítico!$B88),-(Analítico!AL$1&gt;='Gastos Gerais'!$D$4:$D$1076),-(Analítico!AL$1&lt;='Gastos Gerais'!$E$4:$E$1076),-('Gastos Gerais'!$C$4:$C$1076))</f>
        <v>0</v>
      </c>
      <c r="AM88" s="147">
        <f>SUMPRODUCT(-('Gastos Gerais'!$B$4:$B$1076=Analítico!$B88),-(Analítico!AM$1&gt;='Gastos Gerais'!$D$4:$D$1076),-(Analítico!AM$1&lt;='Gastos Gerais'!$E$4:$E$1076),-('Gastos Gerais'!$C$4:$C$1076))</f>
        <v>0</v>
      </c>
      <c r="AN88" s="147">
        <f>SUMPRODUCT(-('Gastos Gerais'!$B$4:$B$1076=Analítico!$B88),-(Analítico!AN$1&gt;='Gastos Gerais'!$D$4:$D$1076),-(Analítico!AN$1&lt;='Gastos Gerais'!$E$4:$E$1076),-('Gastos Gerais'!$C$4:$C$1076))</f>
        <v>0</v>
      </c>
      <c r="AO88" s="147">
        <f>SUMPRODUCT(-('Gastos Gerais'!$B$4:$B$1076=Analítico!$B88),-(Analítico!AO$1&gt;='Gastos Gerais'!$D$4:$D$1076),-(Analítico!AO$1&lt;='Gastos Gerais'!$E$4:$E$1076),-('Gastos Gerais'!$C$4:$C$1076))</f>
        <v>0</v>
      </c>
      <c r="AP88" s="147">
        <f>SUMPRODUCT(-('Gastos Gerais'!$B$4:$B$1076=Analítico!$B88),-(Analítico!AP$1&gt;='Gastos Gerais'!$D$4:$D$1076),-(Analítico!AP$1&lt;='Gastos Gerais'!$E$4:$E$1076),-('Gastos Gerais'!$C$4:$C$1076))</f>
        <v>0</v>
      </c>
      <c r="AQ88" s="147">
        <f>SUMPRODUCT(-('Gastos Gerais'!$B$4:$B$1076=Analítico!$B88),-(Analítico!AQ$1&gt;='Gastos Gerais'!$D$4:$D$1076),-(Analítico!AQ$1&lt;='Gastos Gerais'!$E$4:$E$1076),-('Gastos Gerais'!$C$4:$C$1076))</f>
        <v>0</v>
      </c>
      <c r="AR88" s="147">
        <f>SUMPRODUCT(-('Gastos Gerais'!$B$4:$B$1076=Analítico!$B88),-(Analítico!AR$1&gt;='Gastos Gerais'!$D$4:$D$1076),-(Analítico!AR$1&lt;='Gastos Gerais'!$E$4:$E$1076),-('Gastos Gerais'!$C$4:$C$1076))</f>
        <v>0</v>
      </c>
      <c r="AS88" s="147">
        <f>SUMPRODUCT(-('Gastos Gerais'!$B$4:$B$1076=Analítico!$B88),-(Analítico!AS$1&gt;='Gastos Gerais'!$D$4:$D$1076),-(Analítico!AS$1&lt;='Gastos Gerais'!$E$4:$E$1076),-('Gastos Gerais'!$C$4:$C$1076))</f>
        <v>0</v>
      </c>
      <c r="AT88" s="147">
        <f>SUMPRODUCT(-('Gastos Gerais'!$B$4:$B$1076=Analítico!$B88),-(Analítico!AT$1&gt;='Gastos Gerais'!$D$4:$D$1076),-(Analítico!AT$1&lt;='Gastos Gerais'!$E$4:$E$1076),-('Gastos Gerais'!$C$4:$C$1076))</f>
        <v>0</v>
      </c>
      <c r="AU88" s="147">
        <f>SUMPRODUCT(-('Gastos Gerais'!$B$4:$B$1076=Analítico!$B88),-(Analítico!AU$1&gt;='Gastos Gerais'!$D$4:$D$1076),-(Analítico!AU$1&lt;='Gastos Gerais'!$E$4:$E$1076),-('Gastos Gerais'!$C$4:$C$1076))</f>
        <v>0</v>
      </c>
      <c r="AV88" s="147">
        <f>SUMPRODUCT(-('Gastos Gerais'!$B$4:$B$1076=Analítico!$B88),-(Analítico!AV$1&gt;='Gastos Gerais'!$D$4:$D$1076),-(Analítico!AV$1&lt;='Gastos Gerais'!$E$4:$E$1076),-('Gastos Gerais'!$C$4:$C$1076))</f>
        <v>0</v>
      </c>
      <c r="AW88" s="147">
        <f>SUMPRODUCT(-('Gastos Gerais'!$B$4:$B$1076=Analítico!$B88),-(Analítico!AW$1&gt;='Gastos Gerais'!$D$4:$D$1076),-(Analítico!AW$1&lt;='Gastos Gerais'!$E$4:$E$1076),-('Gastos Gerais'!$C$4:$C$1076))</f>
        <v>0</v>
      </c>
      <c r="AX88" s="147">
        <f>SUMPRODUCT(-('Gastos Gerais'!$B$4:$B$1076=Analítico!$B88),-(Analítico!AX$1&gt;='Gastos Gerais'!$D$4:$D$1076),-(Analítico!AX$1&lt;='Gastos Gerais'!$E$4:$E$1076),-('Gastos Gerais'!$C$4:$C$1076))</f>
        <v>0</v>
      </c>
      <c r="AY88" s="147">
        <f>SUMPRODUCT(-('Gastos Gerais'!$B$4:$B$1076=Analítico!$B88),-(Analítico!AY$1&gt;='Gastos Gerais'!$D$4:$D$1076),-(Analítico!AY$1&lt;='Gastos Gerais'!$E$4:$E$1076),-('Gastos Gerais'!$C$4:$C$1076))</f>
        <v>0</v>
      </c>
      <c r="AZ88" s="147">
        <f>SUMPRODUCT(-('Gastos Gerais'!$B$4:$B$1076=Analítico!$B88),-(Analítico!AZ$1&gt;='Gastos Gerais'!$D$4:$D$1076),-(Analítico!AZ$1&lt;='Gastos Gerais'!$E$4:$E$1076),-('Gastos Gerais'!$C$4:$C$1076))</f>
        <v>0</v>
      </c>
      <c r="BA88" s="147">
        <f>SUMPRODUCT(-('Gastos Gerais'!$B$4:$B$1076=Analítico!$B88),-(Analítico!BA$1&gt;='Gastos Gerais'!$D$4:$D$1076),-(Analítico!BA$1&lt;='Gastos Gerais'!$E$4:$E$1076),-('Gastos Gerais'!$C$4:$C$1076))</f>
        <v>0</v>
      </c>
      <c r="BB88" s="147">
        <f>SUMPRODUCT(-('Gastos Gerais'!$B$4:$B$1076=Analítico!$B88),-(Analítico!BB$1&gt;='Gastos Gerais'!$D$4:$D$1076),-(Analítico!BB$1&lt;='Gastos Gerais'!$E$4:$E$1076),-('Gastos Gerais'!$C$4:$C$1076))</f>
        <v>0</v>
      </c>
      <c r="BC88" s="147">
        <f>SUMPRODUCT(-('Gastos Gerais'!$B$4:$B$1076=Analítico!$B88),-(Analítico!BC$1&gt;='Gastos Gerais'!$D$4:$D$1076),-(Analítico!BC$1&lt;='Gastos Gerais'!$E$4:$E$1076),-('Gastos Gerais'!$C$4:$C$1076))</f>
        <v>0</v>
      </c>
      <c r="BD88" s="147">
        <f>SUMPRODUCT(-('Gastos Gerais'!$B$4:$B$1076=Analítico!$B88),-(Analítico!BD$1&gt;='Gastos Gerais'!$D$4:$D$1076),-(Analítico!BD$1&lt;='Gastos Gerais'!$E$4:$E$1076),-('Gastos Gerais'!$C$4:$C$1076))</f>
        <v>0</v>
      </c>
      <c r="BE88" s="147">
        <f>SUMPRODUCT(-('Gastos Gerais'!$B$4:$B$1076=Analítico!$B88),-(Analítico!BE$1&gt;='Gastos Gerais'!$D$4:$D$1076),-(Analítico!BE$1&lt;='Gastos Gerais'!$E$4:$E$1076),-('Gastos Gerais'!$C$4:$C$1076))</f>
        <v>0</v>
      </c>
      <c r="BF88" s="147">
        <f>SUMPRODUCT(-('Gastos Gerais'!$B$4:$B$1076=Analítico!$B88),-(Analítico!BF$1&gt;='Gastos Gerais'!$D$4:$D$1076),-(Analítico!BF$1&lt;='Gastos Gerais'!$E$4:$E$1076),-('Gastos Gerais'!$C$4:$C$1076))</f>
        <v>0</v>
      </c>
      <c r="BG88" s="147">
        <f>SUMPRODUCT(-('Gastos Gerais'!$B$4:$B$1076=Analítico!$B88),-(Analítico!BG$1&gt;='Gastos Gerais'!$D$4:$D$1076),-(Analítico!BG$1&lt;='Gastos Gerais'!$E$4:$E$1076),-('Gastos Gerais'!$C$4:$C$1076))</f>
        <v>0</v>
      </c>
      <c r="BH88" s="147">
        <f>SUMPRODUCT(-('Gastos Gerais'!$B$4:$B$1076=Analítico!$B88),-(Analítico!BH$1&gt;='Gastos Gerais'!$D$4:$D$1076),-(Analítico!BH$1&lt;='Gastos Gerais'!$E$4:$E$1076),-('Gastos Gerais'!$C$4:$C$1076))</f>
        <v>0</v>
      </c>
      <c r="BI88" s="147">
        <f>SUMPRODUCT(-('Gastos Gerais'!$B$4:$B$1076=Analítico!$B88),-(Analítico!BI$1&gt;='Gastos Gerais'!$D$4:$D$1076),-(Analítico!BI$1&lt;='Gastos Gerais'!$E$4:$E$1076),-('Gastos Gerais'!$C$4:$C$1076))</f>
        <v>0</v>
      </c>
      <c r="BJ88" s="147">
        <f>SUMPRODUCT(-('Gastos Gerais'!$B$4:$B$1076=Analítico!$B88),-(Analítico!BJ$1&gt;='Gastos Gerais'!$D$4:$D$1076),-(Analítico!BJ$1&lt;='Gastos Gerais'!$E$4:$E$1076),-('Gastos Gerais'!$C$4:$C$1076))</f>
        <v>0</v>
      </c>
      <c r="BK88" s="143">
        <f t="shared" si="92"/>
        <v>0</v>
      </c>
      <c r="BL88" s="152">
        <f t="shared" ca="1" si="93"/>
        <v>0</v>
      </c>
      <c r="BV88" s="3"/>
      <c r="BW88" s="3"/>
    </row>
    <row r="89" spans="1:75" s="98" customFormat="1" ht="23.25" customHeight="1">
      <c r="A89" s="207" t="s">
        <v>314</v>
      </c>
      <c r="B89" s="210" t="s">
        <v>315</v>
      </c>
      <c r="C89" s="147">
        <f>SUMPRODUCT(-('Gastos Gerais'!$B$4:$B$1076=Analítico!$B89),-(Analítico!C$1&gt;='Gastos Gerais'!$D$4:$D$1076),-(Analítico!C$1&lt;='Gastos Gerais'!$E$4:$E$1076),-('Gastos Gerais'!$C$4:$C$1076))</f>
        <v>0</v>
      </c>
      <c r="D89" s="147">
        <f>SUMPRODUCT(-('Gastos Gerais'!$B$4:$B$1076=Analítico!$B89),-(Analítico!D$1&gt;='Gastos Gerais'!$D$4:$D$1076),-(Analítico!D$1&lt;='Gastos Gerais'!$E$4:$E$1076),-('Gastos Gerais'!$C$4:$C$1076))</f>
        <v>0</v>
      </c>
      <c r="E89" s="147">
        <f>SUMPRODUCT(-('Gastos Gerais'!$B$4:$B$1076=Analítico!$B89),-(Analítico!E$1&gt;='Gastos Gerais'!$D$4:$D$1076),-(Analítico!E$1&lt;='Gastos Gerais'!$E$4:$E$1076),-('Gastos Gerais'!$C$4:$C$1076))</f>
        <v>0</v>
      </c>
      <c r="F89" s="147">
        <f>SUMPRODUCT(-('Gastos Gerais'!$B$4:$B$1076=Analítico!$B89),-(Analítico!F$1&gt;='Gastos Gerais'!$D$4:$D$1076),-(Analítico!F$1&lt;='Gastos Gerais'!$E$4:$E$1076),-('Gastos Gerais'!$C$4:$C$1076))</f>
        <v>0</v>
      </c>
      <c r="G89" s="147">
        <f>SUMPRODUCT(-('Gastos Gerais'!$B$4:$B$1076=Analítico!$B89),-(Analítico!G$1&gt;='Gastos Gerais'!$D$4:$D$1076),-(Analítico!G$1&lt;='Gastos Gerais'!$E$4:$E$1076),-('Gastos Gerais'!$C$4:$C$1076))</f>
        <v>0</v>
      </c>
      <c r="H89" s="147">
        <f>SUMPRODUCT(-('Gastos Gerais'!$B$4:$B$1076=Analítico!$B89),-(Analítico!H$1&gt;='Gastos Gerais'!$D$4:$D$1076),-(Analítico!H$1&lt;='Gastos Gerais'!$E$4:$E$1076),-('Gastos Gerais'!$C$4:$C$1076))</f>
        <v>0</v>
      </c>
      <c r="I89" s="147">
        <f>SUMPRODUCT(-('Gastos Gerais'!$B$4:$B$1076=Analítico!$B89),-(Analítico!I$1&gt;='Gastos Gerais'!$D$4:$D$1076),-(Analítico!I$1&lt;='Gastos Gerais'!$E$4:$E$1076),-('Gastos Gerais'!$C$4:$C$1076))</f>
        <v>0</v>
      </c>
      <c r="J89" s="147">
        <f>SUMPRODUCT(-('Gastos Gerais'!$B$4:$B$1076=Analítico!$B89),-(Analítico!J$1&gt;='Gastos Gerais'!$D$4:$D$1076),-(Analítico!J$1&lt;='Gastos Gerais'!$E$4:$E$1076),-('Gastos Gerais'!$C$4:$C$1076))</f>
        <v>0</v>
      </c>
      <c r="K89" s="147">
        <f>SUMPRODUCT(-('Gastos Gerais'!$B$4:$B$1076=Analítico!$B89),-(Analítico!K$1&gt;='Gastos Gerais'!$D$4:$D$1076),-(Analítico!K$1&lt;='Gastos Gerais'!$E$4:$E$1076),-('Gastos Gerais'!$C$4:$C$1076))</f>
        <v>0</v>
      </c>
      <c r="L89" s="147">
        <f>SUMPRODUCT(-('Gastos Gerais'!$B$4:$B$1076=Analítico!$B89),-(Analítico!L$1&gt;='Gastos Gerais'!$D$4:$D$1076),-(Analítico!L$1&lt;='Gastos Gerais'!$E$4:$E$1076),-('Gastos Gerais'!$C$4:$C$1076))</f>
        <v>0</v>
      </c>
      <c r="M89" s="147">
        <f>SUMPRODUCT(-('Gastos Gerais'!$B$4:$B$1076=Analítico!$B89),-(Analítico!M$1&gt;='Gastos Gerais'!$D$4:$D$1076),-(Analítico!M$1&lt;='Gastos Gerais'!$E$4:$E$1076),-('Gastos Gerais'!$C$4:$C$1076))</f>
        <v>0</v>
      </c>
      <c r="N89" s="147">
        <f>SUMPRODUCT(-('Gastos Gerais'!$B$4:$B$1076=Analítico!$B89),-(Analítico!N$1&gt;='Gastos Gerais'!$D$4:$D$1076),-(Analítico!N$1&lt;='Gastos Gerais'!$E$4:$E$1076),-('Gastos Gerais'!$C$4:$C$1076))</f>
        <v>0</v>
      </c>
      <c r="O89" s="147">
        <f>SUMPRODUCT(-('Gastos Gerais'!$B$4:$B$1076=Analítico!$B89),-(Analítico!O$1&gt;='Gastos Gerais'!$D$4:$D$1076),-(Analítico!O$1&lt;='Gastos Gerais'!$E$4:$E$1076),-('Gastos Gerais'!$C$4:$C$1076))</f>
        <v>0</v>
      </c>
      <c r="P89" s="147">
        <f>SUMPRODUCT(-('Gastos Gerais'!$B$4:$B$1076=Analítico!$B89),-(Analítico!P$1&gt;='Gastos Gerais'!$D$4:$D$1076),-(Analítico!P$1&lt;='Gastos Gerais'!$E$4:$E$1076),-('Gastos Gerais'!$C$4:$C$1076))</f>
        <v>0</v>
      </c>
      <c r="Q89" s="147">
        <f>SUMPRODUCT(-('Gastos Gerais'!$B$4:$B$1076=Analítico!$B89),-(Analítico!Q$1&gt;='Gastos Gerais'!$D$4:$D$1076),-(Analítico!Q$1&lt;='Gastos Gerais'!$E$4:$E$1076),-('Gastos Gerais'!$C$4:$C$1076))</f>
        <v>0</v>
      </c>
      <c r="R89" s="147">
        <f>SUMPRODUCT(-('Gastos Gerais'!$B$4:$B$1076=Analítico!$B89),-(Analítico!R$1&gt;='Gastos Gerais'!$D$4:$D$1076),-(Analítico!R$1&lt;='Gastos Gerais'!$E$4:$E$1076),-('Gastos Gerais'!$C$4:$C$1076))</f>
        <v>0</v>
      </c>
      <c r="S89" s="147">
        <f>SUMPRODUCT(-('Gastos Gerais'!$B$4:$B$1076=Analítico!$B89),-(Analítico!S$1&gt;='Gastos Gerais'!$D$4:$D$1076),-(Analítico!S$1&lt;='Gastos Gerais'!$E$4:$E$1076),-('Gastos Gerais'!$C$4:$C$1076))</f>
        <v>0</v>
      </c>
      <c r="T89" s="147">
        <f>SUMPRODUCT(-('Gastos Gerais'!$B$4:$B$1076=Analítico!$B89),-(Analítico!T$1&gt;='Gastos Gerais'!$D$4:$D$1076),-(Analítico!T$1&lt;='Gastos Gerais'!$E$4:$E$1076),-('Gastos Gerais'!$C$4:$C$1076))</f>
        <v>0</v>
      </c>
      <c r="U89" s="147">
        <f>SUMPRODUCT(-('Gastos Gerais'!$B$4:$B$1076=Analítico!$B89),-(Analítico!U$1&gt;='Gastos Gerais'!$D$4:$D$1076),-(Analítico!U$1&lt;='Gastos Gerais'!$E$4:$E$1076),-('Gastos Gerais'!$C$4:$C$1076))</f>
        <v>0</v>
      </c>
      <c r="V89" s="147">
        <f>SUMPRODUCT(-('Gastos Gerais'!$B$4:$B$1076=Analítico!$B89),-(Analítico!V$1&gt;='Gastos Gerais'!$D$4:$D$1076),-(Analítico!V$1&lt;='Gastos Gerais'!$E$4:$E$1076),-('Gastos Gerais'!$C$4:$C$1076))</f>
        <v>0</v>
      </c>
      <c r="W89" s="147">
        <f>SUMPRODUCT(-('Gastos Gerais'!$B$4:$B$1076=Analítico!$B89),-(Analítico!W$1&gt;='Gastos Gerais'!$D$4:$D$1076),-(Analítico!W$1&lt;='Gastos Gerais'!$E$4:$E$1076),-('Gastos Gerais'!$C$4:$C$1076))</f>
        <v>0</v>
      </c>
      <c r="X89" s="147">
        <f>SUMPRODUCT(-('Gastos Gerais'!$B$4:$B$1076=Analítico!$B89),-(Analítico!X$1&gt;='Gastos Gerais'!$D$4:$D$1076),-(Analítico!X$1&lt;='Gastos Gerais'!$E$4:$E$1076),-('Gastos Gerais'!$C$4:$C$1076))</f>
        <v>0</v>
      </c>
      <c r="Y89" s="147">
        <f>SUMPRODUCT(-('Gastos Gerais'!$B$4:$B$1076=Analítico!$B89),-(Analítico!Y$1&gt;='Gastos Gerais'!$D$4:$D$1076),-(Analítico!Y$1&lt;='Gastos Gerais'!$E$4:$E$1076),-('Gastos Gerais'!$C$4:$C$1076))</f>
        <v>0</v>
      </c>
      <c r="Z89" s="147">
        <f>SUMPRODUCT(-('Gastos Gerais'!$B$4:$B$1076=Analítico!$B89),-(Analítico!Z$1&gt;='Gastos Gerais'!$D$4:$D$1076),-(Analítico!Z$1&lt;='Gastos Gerais'!$E$4:$E$1076),-('Gastos Gerais'!$C$4:$C$1076))</f>
        <v>0</v>
      </c>
      <c r="AA89" s="147">
        <f>SUMPRODUCT(-('Gastos Gerais'!$B$4:$B$1076=Analítico!$B89),-(Analítico!AA$1&gt;='Gastos Gerais'!$D$4:$D$1076),-(Analítico!AA$1&lt;='Gastos Gerais'!$E$4:$E$1076),-('Gastos Gerais'!$C$4:$C$1076))</f>
        <v>0</v>
      </c>
      <c r="AB89" s="147">
        <f>SUMPRODUCT(-('Gastos Gerais'!$B$4:$B$1076=Analítico!$B89),-(Analítico!AB$1&gt;='Gastos Gerais'!$D$4:$D$1076),-(Analítico!AB$1&lt;='Gastos Gerais'!$E$4:$E$1076),-('Gastos Gerais'!$C$4:$C$1076))</f>
        <v>0</v>
      </c>
      <c r="AC89" s="147">
        <f>SUMPRODUCT(-('Gastos Gerais'!$B$4:$B$1076=Analítico!$B89),-(Analítico!AC$1&gt;='Gastos Gerais'!$D$4:$D$1076),-(Analítico!AC$1&lt;='Gastos Gerais'!$E$4:$E$1076),-('Gastos Gerais'!$C$4:$C$1076))</f>
        <v>0</v>
      </c>
      <c r="AD89" s="147">
        <f>SUMPRODUCT(-('Gastos Gerais'!$B$4:$B$1076=Analítico!$B89),-(Analítico!AD$1&gt;='Gastos Gerais'!$D$4:$D$1076),-(Analítico!AD$1&lt;='Gastos Gerais'!$E$4:$E$1076),-('Gastos Gerais'!$C$4:$C$1076))</f>
        <v>0</v>
      </c>
      <c r="AE89" s="147">
        <f>SUMPRODUCT(-('Gastos Gerais'!$B$4:$B$1076=Analítico!$B89),-(Analítico!AE$1&gt;='Gastos Gerais'!$D$4:$D$1076),-(Analítico!AE$1&lt;='Gastos Gerais'!$E$4:$E$1076),-('Gastos Gerais'!$C$4:$C$1076))</f>
        <v>0</v>
      </c>
      <c r="AF89" s="147">
        <f>SUMPRODUCT(-('Gastos Gerais'!$B$4:$B$1076=Analítico!$B89),-(Analítico!AF$1&gt;='Gastos Gerais'!$D$4:$D$1076),-(Analítico!AF$1&lt;='Gastos Gerais'!$E$4:$E$1076),-('Gastos Gerais'!$C$4:$C$1076))</f>
        <v>0</v>
      </c>
      <c r="AG89" s="147">
        <f>SUMPRODUCT(-('Gastos Gerais'!$B$4:$B$1076=Analítico!$B89),-(Analítico!AG$1&gt;='Gastos Gerais'!$D$4:$D$1076),-(Analítico!AG$1&lt;='Gastos Gerais'!$E$4:$E$1076),-('Gastos Gerais'!$C$4:$C$1076))</f>
        <v>0</v>
      </c>
      <c r="AH89" s="147">
        <f>SUMPRODUCT(-('Gastos Gerais'!$B$4:$B$1076=Analítico!$B89),-(Analítico!AH$1&gt;='Gastos Gerais'!$D$4:$D$1076),-(Analítico!AH$1&lt;='Gastos Gerais'!$E$4:$E$1076),-('Gastos Gerais'!$C$4:$C$1076))</f>
        <v>0</v>
      </c>
      <c r="AI89" s="147">
        <f>SUMPRODUCT(-('Gastos Gerais'!$B$4:$B$1076=Analítico!$B89),-(Analítico!AI$1&gt;='Gastos Gerais'!$D$4:$D$1076),-(Analítico!AI$1&lt;='Gastos Gerais'!$E$4:$E$1076),-('Gastos Gerais'!$C$4:$C$1076))</f>
        <v>0</v>
      </c>
      <c r="AJ89" s="147">
        <f>SUMPRODUCT(-('Gastos Gerais'!$B$4:$B$1076=Analítico!$B89),-(Analítico!AJ$1&gt;='Gastos Gerais'!$D$4:$D$1076),-(Analítico!AJ$1&lt;='Gastos Gerais'!$E$4:$E$1076),-('Gastos Gerais'!$C$4:$C$1076))</f>
        <v>0</v>
      </c>
      <c r="AK89" s="147">
        <f>SUMPRODUCT(-('Gastos Gerais'!$B$4:$B$1076=Analítico!$B89),-(Analítico!AK$1&gt;='Gastos Gerais'!$D$4:$D$1076),-(Analítico!AK$1&lt;='Gastos Gerais'!$E$4:$E$1076),-('Gastos Gerais'!$C$4:$C$1076))</f>
        <v>0</v>
      </c>
      <c r="AL89" s="147">
        <f>SUMPRODUCT(-('Gastos Gerais'!$B$4:$B$1076=Analítico!$B89),-(Analítico!AL$1&gt;='Gastos Gerais'!$D$4:$D$1076),-(Analítico!AL$1&lt;='Gastos Gerais'!$E$4:$E$1076),-('Gastos Gerais'!$C$4:$C$1076))</f>
        <v>0</v>
      </c>
      <c r="AM89" s="147">
        <f>SUMPRODUCT(-('Gastos Gerais'!$B$4:$B$1076=Analítico!$B89),-(Analítico!AM$1&gt;='Gastos Gerais'!$D$4:$D$1076),-(Analítico!AM$1&lt;='Gastos Gerais'!$E$4:$E$1076),-('Gastos Gerais'!$C$4:$C$1076))</f>
        <v>0</v>
      </c>
      <c r="AN89" s="147">
        <f>SUMPRODUCT(-('Gastos Gerais'!$B$4:$B$1076=Analítico!$B89),-(Analítico!AN$1&gt;='Gastos Gerais'!$D$4:$D$1076),-(Analítico!AN$1&lt;='Gastos Gerais'!$E$4:$E$1076),-('Gastos Gerais'!$C$4:$C$1076))</f>
        <v>0</v>
      </c>
      <c r="AO89" s="147">
        <f>SUMPRODUCT(-('Gastos Gerais'!$B$4:$B$1076=Analítico!$B89),-(Analítico!AO$1&gt;='Gastos Gerais'!$D$4:$D$1076),-(Analítico!AO$1&lt;='Gastos Gerais'!$E$4:$E$1076),-('Gastos Gerais'!$C$4:$C$1076))</f>
        <v>0</v>
      </c>
      <c r="AP89" s="147">
        <f>SUMPRODUCT(-('Gastos Gerais'!$B$4:$B$1076=Analítico!$B89),-(Analítico!AP$1&gt;='Gastos Gerais'!$D$4:$D$1076),-(Analítico!AP$1&lt;='Gastos Gerais'!$E$4:$E$1076),-('Gastos Gerais'!$C$4:$C$1076))</f>
        <v>0</v>
      </c>
      <c r="AQ89" s="147">
        <f>SUMPRODUCT(-('Gastos Gerais'!$B$4:$B$1076=Analítico!$B89),-(Analítico!AQ$1&gt;='Gastos Gerais'!$D$4:$D$1076),-(Analítico!AQ$1&lt;='Gastos Gerais'!$E$4:$E$1076),-('Gastos Gerais'!$C$4:$C$1076))</f>
        <v>0</v>
      </c>
      <c r="AR89" s="147">
        <f>SUMPRODUCT(-('Gastos Gerais'!$B$4:$B$1076=Analítico!$B89),-(Analítico!AR$1&gt;='Gastos Gerais'!$D$4:$D$1076),-(Analítico!AR$1&lt;='Gastos Gerais'!$E$4:$E$1076),-('Gastos Gerais'!$C$4:$C$1076))</f>
        <v>0</v>
      </c>
      <c r="AS89" s="147">
        <f>SUMPRODUCT(-('Gastos Gerais'!$B$4:$B$1076=Analítico!$B89),-(Analítico!AS$1&gt;='Gastos Gerais'!$D$4:$D$1076),-(Analítico!AS$1&lt;='Gastos Gerais'!$E$4:$E$1076),-('Gastos Gerais'!$C$4:$C$1076))</f>
        <v>0</v>
      </c>
      <c r="AT89" s="147">
        <f>SUMPRODUCT(-('Gastos Gerais'!$B$4:$B$1076=Analítico!$B89),-(Analítico!AT$1&gt;='Gastos Gerais'!$D$4:$D$1076),-(Analítico!AT$1&lt;='Gastos Gerais'!$E$4:$E$1076),-('Gastos Gerais'!$C$4:$C$1076))</f>
        <v>0</v>
      </c>
      <c r="AU89" s="147">
        <f>SUMPRODUCT(-('Gastos Gerais'!$B$4:$B$1076=Analítico!$B89),-(Analítico!AU$1&gt;='Gastos Gerais'!$D$4:$D$1076),-(Analítico!AU$1&lt;='Gastos Gerais'!$E$4:$E$1076),-('Gastos Gerais'!$C$4:$C$1076))</f>
        <v>0</v>
      </c>
      <c r="AV89" s="147">
        <f>SUMPRODUCT(-('Gastos Gerais'!$B$4:$B$1076=Analítico!$B89),-(Analítico!AV$1&gt;='Gastos Gerais'!$D$4:$D$1076),-(Analítico!AV$1&lt;='Gastos Gerais'!$E$4:$E$1076),-('Gastos Gerais'!$C$4:$C$1076))</f>
        <v>0</v>
      </c>
      <c r="AW89" s="147">
        <f>SUMPRODUCT(-('Gastos Gerais'!$B$4:$B$1076=Analítico!$B89),-(Analítico!AW$1&gt;='Gastos Gerais'!$D$4:$D$1076),-(Analítico!AW$1&lt;='Gastos Gerais'!$E$4:$E$1076),-('Gastos Gerais'!$C$4:$C$1076))</f>
        <v>0</v>
      </c>
      <c r="AX89" s="147">
        <f>SUMPRODUCT(-('Gastos Gerais'!$B$4:$B$1076=Analítico!$B89),-(Analítico!AX$1&gt;='Gastos Gerais'!$D$4:$D$1076),-(Analítico!AX$1&lt;='Gastos Gerais'!$E$4:$E$1076),-('Gastos Gerais'!$C$4:$C$1076))</f>
        <v>0</v>
      </c>
      <c r="AY89" s="147">
        <f>SUMPRODUCT(-('Gastos Gerais'!$B$4:$B$1076=Analítico!$B89),-(Analítico!AY$1&gt;='Gastos Gerais'!$D$4:$D$1076),-(Analítico!AY$1&lt;='Gastos Gerais'!$E$4:$E$1076),-('Gastos Gerais'!$C$4:$C$1076))</f>
        <v>0</v>
      </c>
      <c r="AZ89" s="147">
        <f>SUMPRODUCT(-('Gastos Gerais'!$B$4:$B$1076=Analítico!$B89),-(Analítico!AZ$1&gt;='Gastos Gerais'!$D$4:$D$1076),-(Analítico!AZ$1&lt;='Gastos Gerais'!$E$4:$E$1076),-('Gastos Gerais'!$C$4:$C$1076))</f>
        <v>0</v>
      </c>
      <c r="BA89" s="147">
        <f>SUMPRODUCT(-('Gastos Gerais'!$B$4:$B$1076=Analítico!$B89),-(Analítico!BA$1&gt;='Gastos Gerais'!$D$4:$D$1076),-(Analítico!BA$1&lt;='Gastos Gerais'!$E$4:$E$1076),-('Gastos Gerais'!$C$4:$C$1076))</f>
        <v>0</v>
      </c>
      <c r="BB89" s="147">
        <f>SUMPRODUCT(-('Gastos Gerais'!$B$4:$B$1076=Analítico!$B89),-(Analítico!BB$1&gt;='Gastos Gerais'!$D$4:$D$1076),-(Analítico!BB$1&lt;='Gastos Gerais'!$E$4:$E$1076),-('Gastos Gerais'!$C$4:$C$1076))</f>
        <v>0</v>
      </c>
      <c r="BC89" s="147">
        <f>SUMPRODUCT(-('Gastos Gerais'!$B$4:$B$1076=Analítico!$B89),-(Analítico!BC$1&gt;='Gastos Gerais'!$D$4:$D$1076),-(Analítico!BC$1&lt;='Gastos Gerais'!$E$4:$E$1076),-('Gastos Gerais'!$C$4:$C$1076))</f>
        <v>0</v>
      </c>
      <c r="BD89" s="147">
        <f>SUMPRODUCT(-('Gastos Gerais'!$B$4:$B$1076=Analítico!$B89),-(Analítico!BD$1&gt;='Gastos Gerais'!$D$4:$D$1076),-(Analítico!BD$1&lt;='Gastos Gerais'!$E$4:$E$1076),-('Gastos Gerais'!$C$4:$C$1076))</f>
        <v>0</v>
      </c>
      <c r="BE89" s="147">
        <f>SUMPRODUCT(-('Gastos Gerais'!$B$4:$B$1076=Analítico!$B89),-(Analítico!BE$1&gt;='Gastos Gerais'!$D$4:$D$1076),-(Analítico!BE$1&lt;='Gastos Gerais'!$E$4:$E$1076),-('Gastos Gerais'!$C$4:$C$1076))</f>
        <v>0</v>
      </c>
      <c r="BF89" s="147">
        <f>SUMPRODUCT(-('Gastos Gerais'!$B$4:$B$1076=Analítico!$B89),-(Analítico!BF$1&gt;='Gastos Gerais'!$D$4:$D$1076),-(Analítico!BF$1&lt;='Gastos Gerais'!$E$4:$E$1076),-('Gastos Gerais'!$C$4:$C$1076))</f>
        <v>0</v>
      </c>
      <c r="BG89" s="147">
        <f>SUMPRODUCT(-('Gastos Gerais'!$B$4:$B$1076=Analítico!$B89),-(Analítico!BG$1&gt;='Gastos Gerais'!$D$4:$D$1076),-(Analítico!BG$1&lt;='Gastos Gerais'!$E$4:$E$1076),-('Gastos Gerais'!$C$4:$C$1076))</f>
        <v>0</v>
      </c>
      <c r="BH89" s="147">
        <f>SUMPRODUCT(-('Gastos Gerais'!$B$4:$B$1076=Analítico!$B89),-(Analítico!BH$1&gt;='Gastos Gerais'!$D$4:$D$1076),-(Analítico!BH$1&lt;='Gastos Gerais'!$E$4:$E$1076),-('Gastos Gerais'!$C$4:$C$1076))</f>
        <v>0</v>
      </c>
      <c r="BI89" s="147">
        <f>SUMPRODUCT(-('Gastos Gerais'!$B$4:$B$1076=Analítico!$B89),-(Analítico!BI$1&gt;='Gastos Gerais'!$D$4:$D$1076),-(Analítico!BI$1&lt;='Gastos Gerais'!$E$4:$E$1076),-('Gastos Gerais'!$C$4:$C$1076))</f>
        <v>0</v>
      </c>
      <c r="BJ89" s="147">
        <f>SUMPRODUCT(-('Gastos Gerais'!$B$4:$B$1076=Analítico!$B89),-(Analítico!BJ$1&gt;='Gastos Gerais'!$D$4:$D$1076),-(Analítico!BJ$1&lt;='Gastos Gerais'!$E$4:$E$1076),-('Gastos Gerais'!$C$4:$C$1076))</f>
        <v>0</v>
      </c>
      <c r="BK89" s="143">
        <f t="shared" si="92"/>
        <v>0</v>
      </c>
      <c r="BL89" s="152">
        <f t="shared" ca="1" si="93"/>
        <v>0</v>
      </c>
      <c r="BV89" s="3"/>
      <c r="BW89" s="3"/>
    </row>
    <row r="90" spans="1:75" s="98" customFormat="1" ht="23.25" customHeight="1">
      <c r="A90" s="207" t="s">
        <v>316</v>
      </c>
      <c r="B90" s="210" t="s">
        <v>317</v>
      </c>
      <c r="C90" s="147">
        <f>SUMPRODUCT(-('Gastos Gerais'!$B$4:$B$1076=Analítico!$B90),-(Analítico!C$1&gt;='Gastos Gerais'!$D$4:$D$1076),-(Analítico!C$1&lt;='Gastos Gerais'!$E$4:$E$1076),-('Gastos Gerais'!$C$4:$C$1076))</f>
        <v>0</v>
      </c>
      <c r="D90" s="147">
        <f>SUMPRODUCT(-('Gastos Gerais'!$B$4:$B$1076=Analítico!$B90),-(Analítico!D$1&gt;='Gastos Gerais'!$D$4:$D$1076),-(Analítico!D$1&lt;='Gastos Gerais'!$E$4:$E$1076),-('Gastos Gerais'!$C$4:$C$1076))</f>
        <v>0</v>
      </c>
      <c r="E90" s="147">
        <f>SUMPRODUCT(-('Gastos Gerais'!$B$4:$B$1076=Analítico!$B90),-(Analítico!E$1&gt;='Gastos Gerais'!$D$4:$D$1076),-(Analítico!E$1&lt;='Gastos Gerais'!$E$4:$E$1076),-('Gastos Gerais'!$C$4:$C$1076))</f>
        <v>0</v>
      </c>
      <c r="F90" s="147">
        <f>SUMPRODUCT(-('Gastos Gerais'!$B$4:$B$1076=Analítico!$B90),-(Analítico!F$1&gt;='Gastos Gerais'!$D$4:$D$1076),-(Analítico!F$1&lt;='Gastos Gerais'!$E$4:$E$1076),-('Gastos Gerais'!$C$4:$C$1076))</f>
        <v>0</v>
      </c>
      <c r="G90" s="147">
        <f>SUMPRODUCT(-('Gastos Gerais'!$B$4:$B$1076=Analítico!$B90),-(Analítico!G$1&gt;='Gastos Gerais'!$D$4:$D$1076),-(Analítico!G$1&lt;='Gastos Gerais'!$E$4:$E$1076),-('Gastos Gerais'!$C$4:$C$1076))</f>
        <v>0</v>
      </c>
      <c r="H90" s="147">
        <f>SUMPRODUCT(-('Gastos Gerais'!$B$4:$B$1076=Analítico!$B90),-(Analítico!H$1&gt;='Gastos Gerais'!$D$4:$D$1076),-(Analítico!H$1&lt;='Gastos Gerais'!$E$4:$E$1076),-('Gastos Gerais'!$C$4:$C$1076))</f>
        <v>0</v>
      </c>
      <c r="I90" s="147">
        <f>SUMPRODUCT(-('Gastos Gerais'!$B$4:$B$1076=Analítico!$B90),-(Analítico!I$1&gt;='Gastos Gerais'!$D$4:$D$1076),-(Analítico!I$1&lt;='Gastos Gerais'!$E$4:$E$1076),-('Gastos Gerais'!$C$4:$C$1076))</f>
        <v>0</v>
      </c>
      <c r="J90" s="147">
        <f>SUMPRODUCT(-('Gastos Gerais'!$B$4:$B$1076=Analítico!$B90),-(Analítico!J$1&gt;='Gastos Gerais'!$D$4:$D$1076),-(Analítico!J$1&lt;='Gastos Gerais'!$E$4:$E$1076),-('Gastos Gerais'!$C$4:$C$1076))</f>
        <v>0</v>
      </c>
      <c r="K90" s="147">
        <f>SUMPRODUCT(-('Gastos Gerais'!$B$4:$B$1076=Analítico!$B90),-(Analítico!K$1&gt;='Gastos Gerais'!$D$4:$D$1076),-(Analítico!K$1&lt;='Gastos Gerais'!$E$4:$E$1076),-('Gastos Gerais'!$C$4:$C$1076))</f>
        <v>0</v>
      </c>
      <c r="L90" s="147">
        <f>SUMPRODUCT(-('Gastos Gerais'!$B$4:$B$1076=Analítico!$B90),-(Analítico!L$1&gt;='Gastos Gerais'!$D$4:$D$1076),-(Analítico!L$1&lt;='Gastos Gerais'!$E$4:$E$1076),-('Gastos Gerais'!$C$4:$C$1076))</f>
        <v>0</v>
      </c>
      <c r="M90" s="147">
        <f>SUMPRODUCT(-('Gastos Gerais'!$B$4:$B$1076=Analítico!$B90),-(Analítico!M$1&gt;='Gastos Gerais'!$D$4:$D$1076),-(Analítico!M$1&lt;='Gastos Gerais'!$E$4:$E$1076),-('Gastos Gerais'!$C$4:$C$1076))</f>
        <v>0</v>
      </c>
      <c r="N90" s="147">
        <f>SUMPRODUCT(-('Gastos Gerais'!$B$4:$B$1076=Analítico!$B90),-(Analítico!N$1&gt;='Gastos Gerais'!$D$4:$D$1076),-(Analítico!N$1&lt;='Gastos Gerais'!$E$4:$E$1076),-('Gastos Gerais'!$C$4:$C$1076))</f>
        <v>0</v>
      </c>
      <c r="O90" s="147">
        <f>SUMPRODUCT(-('Gastos Gerais'!$B$4:$B$1076=Analítico!$B90),-(Analítico!O$1&gt;='Gastos Gerais'!$D$4:$D$1076),-(Analítico!O$1&lt;='Gastos Gerais'!$E$4:$E$1076),-('Gastos Gerais'!$C$4:$C$1076))</f>
        <v>0</v>
      </c>
      <c r="P90" s="147">
        <f>SUMPRODUCT(-('Gastos Gerais'!$B$4:$B$1076=Analítico!$B90),-(Analítico!P$1&gt;='Gastos Gerais'!$D$4:$D$1076),-(Analítico!P$1&lt;='Gastos Gerais'!$E$4:$E$1076),-('Gastos Gerais'!$C$4:$C$1076))</f>
        <v>0</v>
      </c>
      <c r="Q90" s="147">
        <f>SUMPRODUCT(-('Gastos Gerais'!$B$4:$B$1076=Analítico!$B90),-(Analítico!Q$1&gt;='Gastos Gerais'!$D$4:$D$1076),-(Analítico!Q$1&lt;='Gastos Gerais'!$E$4:$E$1076),-('Gastos Gerais'!$C$4:$C$1076))</f>
        <v>0</v>
      </c>
      <c r="R90" s="147">
        <f>SUMPRODUCT(-('Gastos Gerais'!$B$4:$B$1076=Analítico!$B90),-(Analítico!R$1&gt;='Gastos Gerais'!$D$4:$D$1076),-(Analítico!R$1&lt;='Gastos Gerais'!$E$4:$E$1076),-('Gastos Gerais'!$C$4:$C$1076))</f>
        <v>0</v>
      </c>
      <c r="S90" s="147">
        <f>SUMPRODUCT(-('Gastos Gerais'!$B$4:$B$1076=Analítico!$B90),-(Analítico!S$1&gt;='Gastos Gerais'!$D$4:$D$1076),-(Analítico!S$1&lt;='Gastos Gerais'!$E$4:$E$1076),-('Gastos Gerais'!$C$4:$C$1076))</f>
        <v>0</v>
      </c>
      <c r="T90" s="147">
        <f>SUMPRODUCT(-('Gastos Gerais'!$B$4:$B$1076=Analítico!$B90),-(Analítico!T$1&gt;='Gastos Gerais'!$D$4:$D$1076),-(Analítico!T$1&lt;='Gastos Gerais'!$E$4:$E$1076),-('Gastos Gerais'!$C$4:$C$1076))</f>
        <v>0</v>
      </c>
      <c r="U90" s="147">
        <f>SUMPRODUCT(-('Gastos Gerais'!$B$4:$B$1076=Analítico!$B90),-(Analítico!U$1&gt;='Gastos Gerais'!$D$4:$D$1076),-(Analítico!U$1&lt;='Gastos Gerais'!$E$4:$E$1076),-('Gastos Gerais'!$C$4:$C$1076))</f>
        <v>0</v>
      </c>
      <c r="V90" s="147">
        <f>SUMPRODUCT(-('Gastos Gerais'!$B$4:$B$1076=Analítico!$B90),-(Analítico!V$1&gt;='Gastos Gerais'!$D$4:$D$1076),-(Analítico!V$1&lt;='Gastos Gerais'!$E$4:$E$1076),-('Gastos Gerais'!$C$4:$C$1076))</f>
        <v>0</v>
      </c>
      <c r="W90" s="147">
        <f>SUMPRODUCT(-('Gastos Gerais'!$B$4:$B$1076=Analítico!$B90),-(Analítico!W$1&gt;='Gastos Gerais'!$D$4:$D$1076),-(Analítico!W$1&lt;='Gastos Gerais'!$E$4:$E$1076),-('Gastos Gerais'!$C$4:$C$1076))</f>
        <v>0</v>
      </c>
      <c r="X90" s="147">
        <f>SUMPRODUCT(-('Gastos Gerais'!$B$4:$B$1076=Analítico!$B90),-(Analítico!X$1&gt;='Gastos Gerais'!$D$4:$D$1076),-(Analítico!X$1&lt;='Gastos Gerais'!$E$4:$E$1076),-('Gastos Gerais'!$C$4:$C$1076))</f>
        <v>0</v>
      </c>
      <c r="Y90" s="147">
        <f>SUMPRODUCT(-('Gastos Gerais'!$B$4:$B$1076=Analítico!$B90),-(Analítico!Y$1&gt;='Gastos Gerais'!$D$4:$D$1076),-(Analítico!Y$1&lt;='Gastos Gerais'!$E$4:$E$1076),-('Gastos Gerais'!$C$4:$C$1076))</f>
        <v>0</v>
      </c>
      <c r="Z90" s="147">
        <f>SUMPRODUCT(-('Gastos Gerais'!$B$4:$B$1076=Analítico!$B90),-(Analítico!Z$1&gt;='Gastos Gerais'!$D$4:$D$1076),-(Analítico!Z$1&lt;='Gastos Gerais'!$E$4:$E$1076),-('Gastos Gerais'!$C$4:$C$1076))</f>
        <v>0</v>
      </c>
      <c r="AA90" s="147">
        <f>SUMPRODUCT(-('Gastos Gerais'!$B$4:$B$1076=Analítico!$B90),-(Analítico!AA$1&gt;='Gastos Gerais'!$D$4:$D$1076),-(Analítico!AA$1&lt;='Gastos Gerais'!$E$4:$E$1076),-('Gastos Gerais'!$C$4:$C$1076))</f>
        <v>0</v>
      </c>
      <c r="AB90" s="147">
        <f>SUMPRODUCT(-('Gastos Gerais'!$B$4:$B$1076=Analítico!$B90),-(Analítico!AB$1&gt;='Gastos Gerais'!$D$4:$D$1076),-(Analítico!AB$1&lt;='Gastos Gerais'!$E$4:$E$1076),-('Gastos Gerais'!$C$4:$C$1076))</f>
        <v>0</v>
      </c>
      <c r="AC90" s="147">
        <f>SUMPRODUCT(-('Gastos Gerais'!$B$4:$B$1076=Analítico!$B90),-(Analítico!AC$1&gt;='Gastos Gerais'!$D$4:$D$1076),-(Analítico!AC$1&lt;='Gastos Gerais'!$E$4:$E$1076),-('Gastos Gerais'!$C$4:$C$1076))</f>
        <v>0</v>
      </c>
      <c r="AD90" s="147">
        <f>SUMPRODUCT(-('Gastos Gerais'!$B$4:$B$1076=Analítico!$B90),-(Analítico!AD$1&gt;='Gastos Gerais'!$D$4:$D$1076),-(Analítico!AD$1&lt;='Gastos Gerais'!$E$4:$E$1076),-('Gastos Gerais'!$C$4:$C$1076))</f>
        <v>0</v>
      </c>
      <c r="AE90" s="147">
        <f>SUMPRODUCT(-('Gastos Gerais'!$B$4:$B$1076=Analítico!$B90),-(Analítico!AE$1&gt;='Gastos Gerais'!$D$4:$D$1076),-(Analítico!AE$1&lt;='Gastos Gerais'!$E$4:$E$1076),-('Gastos Gerais'!$C$4:$C$1076))</f>
        <v>0</v>
      </c>
      <c r="AF90" s="147">
        <f>SUMPRODUCT(-('Gastos Gerais'!$B$4:$B$1076=Analítico!$B90),-(Analítico!AF$1&gt;='Gastos Gerais'!$D$4:$D$1076),-(Analítico!AF$1&lt;='Gastos Gerais'!$E$4:$E$1076),-('Gastos Gerais'!$C$4:$C$1076))</f>
        <v>0</v>
      </c>
      <c r="AG90" s="147">
        <f>SUMPRODUCT(-('Gastos Gerais'!$B$4:$B$1076=Analítico!$B90),-(Analítico!AG$1&gt;='Gastos Gerais'!$D$4:$D$1076),-(Analítico!AG$1&lt;='Gastos Gerais'!$E$4:$E$1076),-('Gastos Gerais'!$C$4:$C$1076))</f>
        <v>0</v>
      </c>
      <c r="AH90" s="147">
        <f>SUMPRODUCT(-('Gastos Gerais'!$B$4:$B$1076=Analítico!$B90),-(Analítico!AH$1&gt;='Gastos Gerais'!$D$4:$D$1076),-(Analítico!AH$1&lt;='Gastos Gerais'!$E$4:$E$1076),-('Gastos Gerais'!$C$4:$C$1076))</f>
        <v>0</v>
      </c>
      <c r="AI90" s="147">
        <f>SUMPRODUCT(-('Gastos Gerais'!$B$4:$B$1076=Analítico!$B90),-(Analítico!AI$1&gt;='Gastos Gerais'!$D$4:$D$1076),-(Analítico!AI$1&lt;='Gastos Gerais'!$E$4:$E$1076),-('Gastos Gerais'!$C$4:$C$1076))</f>
        <v>0</v>
      </c>
      <c r="AJ90" s="147">
        <f>SUMPRODUCT(-('Gastos Gerais'!$B$4:$B$1076=Analítico!$B90),-(Analítico!AJ$1&gt;='Gastos Gerais'!$D$4:$D$1076),-(Analítico!AJ$1&lt;='Gastos Gerais'!$E$4:$E$1076),-('Gastos Gerais'!$C$4:$C$1076))</f>
        <v>0</v>
      </c>
      <c r="AK90" s="147">
        <f>SUMPRODUCT(-('Gastos Gerais'!$B$4:$B$1076=Analítico!$B90),-(Analítico!AK$1&gt;='Gastos Gerais'!$D$4:$D$1076),-(Analítico!AK$1&lt;='Gastos Gerais'!$E$4:$E$1076),-('Gastos Gerais'!$C$4:$C$1076))</f>
        <v>0</v>
      </c>
      <c r="AL90" s="147">
        <f>SUMPRODUCT(-('Gastos Gerais'!$B$4:$B$1076=Analítico!$B90),-(Analítico!AL$1&gt;='Gastos Gerais'!$D$4:$D$1076),-(Analítico!AL$1&lt;='Gastos Gerais'!$E$4:$E$1076),-('Gastos Gerais'!$C$4:$C$1076))</f>
        <v>0</v>
      </c>
      <c r="AM90" s="147">
        <f>SUMPRODUCT(-('Gastos Gerais'!$B$4:$B$1076=Analítico!$B90),-(Analítico!AM$1&gt;='Gastos Gerais'!$D$4:$D$1076),-(Analítico!AM$1&lt;='Gastos Gerais'!$E$4:$E$1076),-('Gastos Gerais'!$C$4:$C$1076))</f>
        <v>0</v>
      </c>
      <c r="AN90" s="147">
        <f>SUMPRODUCT(-('Gastos Gerais'!$B$4:$B$1076=Analítico!$B90),-(Analítico!AN$1&gt;='Gastos Gerais'!$D$4:$D$1076),-(Analítico!AN$1&lt;='Gastos Gerais'!$E$4:$E$1076),-('Gastos Gerais'!$C$4:$C$1076))</f>
        <v>0</v>
      </c>
      <c r="AO90" s="147">
        <f>SUMPRODUCT(-('Gastos Gerais'!$B$4:$B$1076=Analítico!$B90),-(Analítico!AO$1&gt;='Gastos Gerais'!$D$4:$D$1076),-(Analítico!AO$1&lt;='Gastos Gerais'!$E$4:$E$1076),-('Gastos Gerais'!$C$4:$C$1076))</f>
        <v>0</v>
      </c>
      <c r="AP90" s="147">
        <f>SUMPRODUCT(-('Gastos Gerais'!$B$4:$B$1076=Analítico!$B90),-(Analítico!AP$1&gt;='Gastos Gerais'!$D$4:$D$1076),-(Analítico!AP$1&lt;='Gastos Gerais'!$E$4:$E$1076),-('Gastos Gerais'!$C$4:$C$1076))</f>
        <v>0</v>
      </c>
      <c r="AQ90" s="147">
        <f>SUMPRODUCT(-('Gastos Gerais'!$B$4:$B$1076=Analítico!$B90),-(Analítico!AQ$1&gt;='Gastos Gerais'!$D$4:$D$1076),-(Analítico!AQ$1&lt;='Gastos Gerais'!$E$4:$E$1076),-('Gastos Gerais'!$C$4:$C$1076))</f>
        <v>0</v>
      </c>
      <c r="AR90" s="147">
        <f>SUMPRODUCT(-('Gastos Gerais'!$B$4:$B$1076=Analítico!$B90),-(Analítico!AR$1&gt;='Gastos Gerais'!$D$4:$D$1076),-(Analítico!AR$1&lt;='Gastos Gerais'!$E$4:$E$1076),-('Gastos Gerais'!$C$4:$C$1076))</f>
        <v>0</v>
      </c>
      <c r="AS90" s="147">
        <f>SUMPRODUCT(-('Gastos Gerais'!$B$4:$B$1076=Analítico!$B90),-(Analítico!AS$1&gt;='Gastos Gerais'!$D$4:$D$1076),-(Analítico!AS$1&lt;='Gastos Gerais'!$E$4:$E$1076),-('Gastos Gerais'!$C$4:$C$1076))</f>
        <v>0</v>
      </c>
      <c r="AT90" s="147">
        <f>SUMPRODUCT(-('Gastos Gerais'!$B$4:$B$1076=Analítico!$B90),-(Analítico!AT$1&gt;='Gastos Gerais'!$D$4:$D$1076),-(Analítico!AT$1&lt;='Gastos Gerais'!$E$4:$E$1076),-('Gastos Gerais'!$C$4:$C$1076))</f>
        <v>0</v>
      </c>
      <c r="AU90" s="147">
        <f>SUMPRODUCT(-('Gastos Gerais'!$B$4:$B$1076=Analítico!$B90),-(Analítico!AU$1&gt;='Gastos Gerais'!$D$4:$D$1076),-(Analítico!AU$1&lt;='Gastos Gerais'!$E$4:$E$1076),-('Gastos Gerais'!$C$4:$C$1076))</f>
        <v>0</v>
      </c>
      <c r="AV90" s="147">
        <f>SUMPRODUCT(-('Gastos Gerais'!$B$4:$B$1076=Analítico!$B90),-(Analítico!AV$1&gt;='Gastos Gerais'!$D$4:$D$1076),-(Analítico!AV$1&lt;='Gastos Gerais'!$E$4:$E$1076),-('Gastos Gerais'!$C$4:$C$1076))</f>
        <v>0</v>
      </c>
      <c r="AW90" s="147">
        <f>SUMPRODUCT(-('Gastos Gerais'!$B$4:$B$1076=Analítico!$B90),-(Analítico!AW$1&gt;='Gastos Gerais'!$D$4:$D$1076),-(Analítico!AW$1&lt;='Gastos Gerais'!$E$4:$E$1076),-('Gastos Gerais'!$C$4:$C$1076))</f>
        <v>0</v>
      </c>
      <c r="AX90" s="147">
        <f>SUMPRODUCT(-('Gastos Gerais'!$B$4:$B$1076=Analítico!$B90),-(Analítico!AX$1&gt;='Gastos Gerais'!$D$4:$D$1076),-(Analítico!AX$1&lt;='Gastos Gerais'!$E$4:$E$1076),-('Gastos Gerais'!$C$4:$C$1076))</f>
        <v>0</v>
      </c>
      <c r="AY90" s="147">
        <f>SUMPRODUCT(-('Gastos Gerais'!$B$4:$B$1076=Analítico!$B90),-(Analítico!AY$1&gt;='Gastos Gerais'!$D$4:$D$1076),-(Analítico!AY$1&lt;='Gastos Gerais'!$E$4:$E$1076),-('Gastos Gerais'!$C$4:$C$1076))</f>
        <v>0</v>
      </c>
      <c r="AZ90" s="147">
        <f>SUMPRODUCT(-('Gastos Gerais'!$B$4:$B$1076=Analítico!$B90),-(Analítico!AZ$1&gt;='Gastos Gerais'!$D$4:$D$1076),-(Analítico!AZ$1&lt;='Gastos Gerais'!$E$4:$E$1076),-('Gastos Gerais'!$C$4:$C$1076))</f>
        <v>0</v>
      </c>
      <c r="BA90" s="147">
        <f>SUMPRODUCT(-('Gastos Gerais'!$B$4:$B$1076=Analítico!$B90),-(Analítico!BA$1&gt;='Gastos Gerais'!$D$4:$D$1076),-(Analítico!BA$1&lt;='Gastos Gerais'!$E$4:$E$1076),-('Gastos Gerais'!$C$4:$C$1076))</f>
        <v>0</v>
      </c>
      <c r="BB90" s="147">
        <f>SUMPRODUCT(-('Gastos Gerais'!$B$4:$B$1076=Analítico!$B90),-(Analítico!BB$1&gt;='Gastos Gerais'!$D$4:$D$1076),-(Analítico!BB$1&lt;='Gastos Gerais'!$E$4:$E$1076),-('Gastos Gerais'!$C$4:$C$1076))</f>
        <v>0</v>
      </c>
      <c r="BC90" s="147">
        <f>SUMPRODUCT(-('Gastos Gerais'!$B$4:$B$1076=Analítico!$B90),-(Analítico!BC$1&gt;='Gastos Gerais'!$D$4:$D$1076),-(Analítico!BC$1&lt;='Gastos Gerais'!$E$4:$E$1076),-('Gastos Gerais'!$C$4:$C$1076))</f>
        <v>0</v>
      </c>
      <c r="BD90" s="147">
        <f>SUMPRODUCT(-('Gastos Gerais'!$B$4:$B$1076=Analítico!$B90),-(Analítico!BD$1&gt;='Gastos Gerais'!$D$4:$D$1076),-(Analítico!BD$1&lt;='Gastos Gerais'!$E$4:$E$1076),-('Gastos Gerais'!$C$4:$C$1076))</f>
        <v>0</v>
      </c>
      <c r="BE90" s="147">
        <f>SUMPRODUCT(-('Gastos Gerais'!$B$4:$B$1076=Analítico!$B90),-(Analítico!BE$1&gt;='Gastos Gerais'!$D$4:$D$1076),-(Analítico!BE$1&lt;='Gastos Gerais'!$E$4:$E$1076),-('Gastos Gerais'!$C$4:$C$1076))</f>
        <v>0</v>
      </c>
      <c r="BF90" s="147">
        <f>SUMPRODUCT(-('Gastos Gerais'!$B$4:$B$1076=Analítico!$B90),-(Analítico!BF$1&gt;='Gastos Gerais'!$D$4:$D$1076),-(Analítico!BF$1&lt;='Gastos Gerais'!$E$4:$E$1076),-('Gastos Gerais'!$C$4:$C$1076))</f>
        <v>0</v>
      </c>
      <c r="BG90" s="147">
        <f>SUMPRODUCT(-('Gastos Gerais'!$B$4:$B$1076=Analítico!$B90),-(Analítico!BG$1&gt;='Gastos Gerais'!$D$4:$D$1076),-(Analítico!BG$1&lt;='Gastos Gerais'!$E$4:$E$1076),-('Gastos Gerais'!$C$4:$C$1076))</f>
        <v>0</v>
      </c>
      <c r="BH90" s="147">
        <f>SUMPRODUCT(-('Gastos Gerais'!$B$4:$B$1076=Analítico!$B90),-(Analítico!BH$1&gt;='Gastos Gerais'!$D$4:$D$1076),-(Analítico!BH$1&lt;='Gastos Gerais'!$E$4:$E$1076),-('Gastos Gerais'!$C$4:$C$1076))</f>
        <v>0</v>
      </c>
      <c r="BI90" s="147">
        <f>SUMPRODUCT(-('Gastos Gerais'!$B$4:$B$1076=Analítico!$B90),-(Analítico!BI$1&gt;='Gastos Gerais'!$D$4:$D$1076),-(Analítico!BI$1&lt;='Gastos Gerais'!$E$4:$E$1076),-('Gastos Gerais'!$C$4:$C$1076))</f>
        <v>0</v>
      </c>
      <c r="BJ90" s="147">
        <f>SUMPRODUCT(-('Gastos Gerais'!$B$4:$B$1076=Analítico!$B90),-(Analítico!BJ$1&gt;='Gastos Gerais'!$D$4:$D$1076),-(Analítico!BJ$1&lt;='Gastos Gerais'!$E$4:$E$1076),-('Gastos Gerais'!$C$4:$C$1076))</f>
        <v>0</v>
      </c>
      <c r="BK90" s="143">
        <f t="shared" si="92"/>
        <v>0</v>
      </c>
      <c r="BL90" s="152">
        <f t="shared" ca="1" si="93"/>
        <v>0</v>
      </c>
      <c r="BV90" s="3"/>
      <c r="BW90" s="3"/>
    </row>
    <row r="91" spans="1:75" s="98" customFormat="1" ht="23.25" customHeight="1">
      <c r="A91" s="207" t="s">
        <v>318</v>
      </c>
      <c r="B91" s="210" t="s">
        <v>319</v>
      </c>
      <c r="C91" s="147">
        <f>SUMPRODUCT(-('Gastos Gerais'!$B$4:$B$1076=Analítico!$B91),-(Analítico!C$1&gt;='Gastos Gerais'!$D$4:$D$1076),-(Analítico!C$1&lt;='Gastos Gerais'!$E$4:$E$1076),-('Gastos Gerais'!$C$4:$C$1076))</f>
        <v>0</v>
      </c>
      <c r="D91" s="147">
        <f>SUMPRODUCT(-('Gastos Gerais'!$B$4:$B$1076=Analítico!$B91),-(Analítico!D$1&gt;='Gastos Gerais'!$D$4:$D$1076),-(Analítico!D$1&lt;='Gastos Gerais'!$E$4:$E$1076),-('Gastos Gerais'!$C$4:$C$1076))</f>
        <v>0</v>
      </c>
      <c r="E91" s="147">
        <f>SUMPRODUCT(-('Gastos Gerais'!$B$4:$B$1076=Analítico!$B91),-(Analítico!E$1&gt;='Gastos Gerais'!$D$4:$D$1076),-(Analítico!E$1&lt;='Gastos Gerais'!$E$4:$E$1076),-('Gastos Gerais'!$C$4:$C$1076))</f>
        <v>0</v>
      </c>
      <c r="F91" s="147">
        <f>SUMPRODUCT(-('Gastos Gerais'!$B$4:$B$1076=Analítico!$B91),-(Analítico!F$1&gt;='Gastos Gerais'!$D$4:$D$1076),-(Analítico!F$1&lt;='Gastos Gerais'!$E$4:$E$1076),-('Gastos Gerais'!$C$4:$C$1076))</f>
        <v>0</v>
      </c>
      <c r="G91" s="147">
        <f>SUMPRODUCT(-('Gastos Gerais'!$B$4:$B$1076=Analítico!$B91),-(Analítico!G$1&gt;='Gastos Gerais'!$D$4:$D$1076),-(Analítico!G$1&lt;='Gastos Gerais'!$E$4:$E$1076),-('Gastos Gerais'!$C$4:$C$1076))</f>
        <v>0</v>
      </c>
      <c r="H91" s="147">
        <f>SUMPRODUCT(-('Gastos Gerais'!$B$4:$B$1076=Analítico!$B91),-(Analítico!H$1&gt;='Gastos Gerais'!$D$4:$D$1076),-(Analítico!H$1&lt;='Gastos Gerais'!$E$4:$E$1076),-('Gastos Gerais'!$C$4:$C$1076))</f>
        <v>0</v>
      </c>
      <c r="I91" s="147">
        <f>SUMPRODUCT(-('Gastos Gerais'!$B$4:$B$1076=Analítico!$B91),-(Analítico!I$1&gt;='Gastos Gerais'!$D$4:$D$1076),-(Analítico!I$1&lt;='Gastos Gerais'!$E$4:$E$1076),-('Gastos Gerais'!$C$4:$C$1076))</f>
        <v>0</v>
      </c>
      <c r="J91" s="147">
        <f>SUMPRODUCT(-('Gastos Gerais'!$B$4:$B$1076=Analítico!$B91),-(Analítico!J$1&gt;='Gastos Gerais'!$D$4:$D$1076),-(Analítico!J$1&lt;='Gastos Gerais'!$E$4:$E$1076),-('Gastos Gerais'!$C$4:$C$1076))</f>
        <v>0</v>
      </c>
      <c r="K91" s="147">
        <f>SUMPRODUCT(-('Gastos Gerais'!$B$4:$B$1076=Analítico!$B91),-(Analítico!K$1&gt;='Gastos Gerais'!$D$4:$D$1076),-(Analítico!K$1&lt;='Gastos Gerais'!$E$4:$E$1076),-('Gastos Gerais'!$C$4:$C$1076))</f>
        <v>0</v>
      </c>
      <c r="L91" s="147">
        <f>SUMPRODUCT(-('Gastos Gerais'!$B$4:$B$1076=Analítico!$B91),-(Analítico!L$1&gt;='Gastos Gerais'!$D$4:$D$1076),-(Analítico!L$1&lt;='Gastos Gerais'!$E$4:$E$1076),-('Gastos Gerais'!$C$4:$C$1076))</f>
        <v>0</v>
      </c>
      <c r="M91" s="147">
        <f>SUMPRODUCT(-('Gastos Gerais'!$B$4:$B$1076=Analítico!$B91),-(Analítico!M$1&gt;='Gastos Gerais'!$D$4:$D$1076),-(Analítico!M$1&lt;='Gastos Gerais'!$E$4:$E$1076),-('Gastos Gerais'!$C$4:$C$1076))</f>
        <v>0</v>
      </c>
      <c r="N91" s="147">
        <f>SUMPRODUCT(-('Gastos Gerais'!$B$4:$B$1076=Analítico!$B91),-(Analítico!N$1&gt;='Gastos Gerais'!$D$4:$D$1076),-(Analítico!N$1&lt;='Gastos Gerais'!$E$4:$E$1076),-('Gastos Gerais'!$C$4:$C$1076))</f>
        <v>0</v>
      </c>
      <c r="O91" s="147">
        <f>SUMPRODUCT(-('Gastos Gerais'!$B$4:$B$1076=Analítico!$B91),-(Analítico!O$1&gt;='Gastos Gerais'!$D$4:$D$1076),-(Analítico!O$1&lt;='Gastos Gerais'!$E$4:$E$1076),-('Gastos Gerais'!$C$4:$C$1076))</f>
        <v>0</v>
      </c>
      <c r="P91" s="147">
        <f>SUMPRODUCT(-('Gastos Gerais'!$B$4:$B$1076=Analítico!$B91),-(Analítico!P$1&gt;='Gastos Gerais'!$D$4:$D$1076),-(Analítico!P$1&lt;='Gastos Gerais'!$E$4:$E$1076),-('Gastos Gerais'!$C$4:$C$1076))</f>
        <v>0</v>
      </c>
      <c r="Q91" s="147">
        <f>SUMPRODUCT(-('Gastos Gerais'!$B$4:$B$1076=Analítico!$B91),-(Analítico!Q$1&gt;='Gastos Gerais'!$D$4:$D$1076),-(Analítico!Q$1&lt;='Gastos Gerais'!$E$4:$E$1076),-('Gastos Gerais'!$C$4:$C$1076))</f>
        <v>0</v>
      </c>
      <c r="R91" s="147">
        <f>SUMPRODUCT(-('Gastos Gerais'!$B$4:$B$1076=Analítico!$B91),-(Analítico!R$1&gt;='Gastos Gerais'!$D$4:$D$1076),-(Analítico!R$1&lt;='Gastos Gerais'!$E$4:$E$1076),-('Gastos Gerais'!$C$4:$C$1076))</f>
        <v>0</v>
      </c>
      <c r="S91" s="147">
        <f>SUMPRODUCT(-('Gastos Gerais'!$B$4:$B$1076=Analítico!$B91),-(Analítico!S$1&gt;='Gastos Gerais'!$D$4:$D$1076),-(Analítico!S$1&lt;='Gastos Gerais'!$E$4:$E$1076),-('Gastos Gerais'!$C$4:$C$1076))</f>
        <v>0</v>
      </c>
      <c r="T91" s="147">
        <f>SUMPRODUCT(-('Gastos Gerais'!$B$4:$B$1076=Analítico!$B91),-(Analítico!T$1&gt;='Gastos Gerais'!$D$4:$D$1076),-(Analítico!T$1&lt;='Gastos Gerais'!$E$4:$E$1076),-('Gastos Gerais'!$C$4:$C$1076))</f>
        <v>0</v>
      </c>
      <c r="U91" s="147">
        <f>SUMPRODUCT(-('Gastos Gerais'!$B$4:$B$1076=Analítico!$B91),-(Analítico!U$1&gt;='Gastos Gerais'!$D$4:$D$1076),-(Analítico!U$1&lt;='Gastos Gerais'!$E$4:$E$1076),-('Gastos Gerais'!$C$4:$C$1076))</f>
        <v>0</v>
      </c>
      <c r="V91" s="147">
        <f>SUMPRODUCT(-('Gastos Gerais'!$B$4:$B$1076=Analítico!$B91),-(Analítico!V$1&gt;='Gastos Gerais'!$D$4:$D$1076),-(Analítico!V$1&lt;='Gastos Gerais'!$E$4:$E$1076),-('Gastos Gerais'!$C$4:$C$1076))</f>
        <v>0</v>
      </c>
      <c r="W91" s="147">
        <f>SUMPRODUCT(-('Gastos Gerais'!$B$4:$B$1076=Analítico!$B91),-(Analítico!W$1&gt;='Gastos Gerais'!$D$4:$D$1076),-(Analítico!W$1&lt;='Gastos Gerais'!$E$4:$E$1076),-('Gastos Gerais'!$C$4:$C$1076))</f>
        <v>0</v>
      </c>
      <c r="X91" s="147">
        <f>SUMPRODUCT(-('Gastos Gerais'!$B$4:$B$1076=Analítico!$B91),-(Analítico!X$1&gt;='Gastos Gerais'!$D$4:$D$1076),-(Analítico!X$1&lt;='Gastos Gerais'!$E$4:$E$1076),-('Gastos Gerais'!$C$4:$C$1076))</f>
        <v>0</v>
      </c>
      <c r="Y91" s="147">
        <f>SUMPRODUCT(-('Gastos Gerais'!$B$4:$B$1076=Analítico!$B91),-(Analítico!Y$1&gt;='Gastos Gerais'!$D$4:$D$1076),-(Analítico!Y$1&lt;='Gastos Gerais'!$E$4:$E$1076),-('Gastos Gerais'!$C$4:$C$1076))</f>
        <v>0</v>
      </c>
      <c r="Z91" s="147">
        <f>SUMPRODUCT(-('Gastos Gerais'!$B$4:$B$1076=Analítico!$B91),-(Analítico!Z$1&gt;='Gastos Gerais'!$D$4:$D$1076),-(Analítico!Z$1&lt;='Gastos Gerais'!$E$4:$E$1076),-('Gastos Gerais'!$C$4:$C$1076))</f>
        <v>0</v>
      </c>
      <c r="AA91" s="147">
        <f>SUMPRODUCT(-('Gastos Gerais'!$B$4:$B$1076=Analítico!$B91),-(Analítico!AA$1&gt;='Gastos Gerais'!$D$4:$D$1076),-(Analítico!AA$1&lt;='Gastos Gerais'!$E$4:$E$1076),-('Gastos Gerais'!$C$4:$C$1076))</f>
        <v>0</v>
      </c>
      <c r="AB91" s="147">
        <f>SUMPRODUCT(-('Gastos Gerais'!$B$4:$B$1076=Analítico!$B91),-(Analítico!AB$1&gt;='Gastos Gerais'!$D$4:$D$1076),-(Analítico!AB$1&lt;='Gastos Gerais'!$E$4:$E$1076),-('Gastos Gerais'!$C$4:$C$1076))</f>
        <v>0</v>
      </c>
      <c r="AC91" s="147">
        <f>SUMPRODUCT(-('Gastos Gerais'!$B$4:$B$1076=Analítico!$B91),-(Analítico!AC$1&gt;='Gastos Gerais'!$D$4:$D$1076),-(Analítico!AC$1&lt;='Gastos Gerais'!$E$4:$E$1076),-('Gastos Gerais'!$C$4:$C$1076))</f>
        <v>0</v>
      </c>
      <c r="AD91" s="147">
        <f>SUMPRODUCT(-('Gastos Gerais'!$B$4:$B$1076=Analítico!$B91),-(Analítico!AD$1&gt;='Gastos Gerais'!$D$4:$D$1076),-(Analítico!AD$1&lt;='Gastos Gerais'!$E$4:$E$1076),-('Gastos Gerais'!$C$4:$C$1076))</f>
        <v>0</v>
      </c>
      <c r="AE91" s="147">
        <f>SUMPRODUCT(-('Gastos Gerais'!$B$4:$B$1076=Analítico!$B91),-(Analítico!AE$1&gt;='Gastos Gerais'!$D$4:$D$1076),-(Analítico!AE$1&lt;='Gastos Gerais'!$E$4:$E$1076),-('Gastos Gerais'!$C$4:$C$1076))</f>
        <v>0</v>
      </c>
      <c r="AF91" s="147">
        <f>SUMPRODUCT(-('Gastos Gerais'!$B$4:$B$1076=Analítico!$B91),-(Analítico!AF$1&gt;='Gastos Gerais'!$D$4:$D$1076),-(Analítico!AF$1&lt;='Gastos Gerais'!$E$4:$E$1076),-('Gastos Gerais'!$C$4:$C$1076))</f>
        <v>0</v>
      </c>
      <c r="AG91" s="147">
        <f>SUMPRODUCT(-('Gastos Gerais'!$B$4:$B$1076=Analítico!$B91),-(Analítico!AG$1&gt;='Gastos Gerais'!$D$4:$D$1076),-(Analítico!AG$1&lt;='Gastos Gerais'!$E$4:$E$1076),-('Gastos Gerais'!$C$4:$C$1076))</f>
        <v>0</v>
      </c>
      <c r="AH91" s="147">
        <f>SUMPRODUCT(-('Gastos Gerais'!$B$4:$B$1076=Analítico!$B91),-(Analítico!AH$1&gt;='Gastos Gerais'!$D$4:$D$1076),-(Analítico!AH$1&lt;='Gastos Gerais'!$E$4:$E$1076),-('Gastos Gerais'!$C$4:$C$1076))</f>
        <v>0</v>
      </c>
      <c r="AI91" s="147">
        <f>SUMPRODUCT(-('Gastos Gerais'!$B$4:$B$1076=Analítico!$B91),-(Analítico!AI$1&gt;='Gastos Gerais'!$D$4:$D$1076),-(Analítico!AI$1&lt;='Gastos Gerais'!$E$4:$E$1076),-('Gastos Gerais'!$C$4:$C$1076))</f>
        <v>0</v>
      </c>
      <c r="AJ91" s="147">
        <f>SUMPRODUCT(-('Gastos Gerais'!$B$4:$B$1076=Analítico!$B91),-(Analítico!AJ$1&gt;='Gastos Gerais'!$D$4:$D$1076),-(Analítico!AJ$1&lt;='Gastos Gerais'!$E$4:$E$1076),-('Gastos Gerais'!$C$4:$C$1076))</f>
        <v>0</v>
      </c>
      <c r="AK91" s="147">
        <f>SUMPRODUCT(-('Gastos Gerais'!$B$4:$B$1076=Analítico!$B91),-(Analítico!AK$1&gt;='Gastos Gerais'!$D$4:$D$1076),-(Analítico!AK$1&lt;='Gastos Gerais'!$E$4:$E$1076),-('Gastos Gerais'!$C$4:$C$1076))</f>
        <v>0</v>
      </c>
      <c r="AL91" s="147">
        <f>SUMPRODUCT(-('Gastos Gerais'!$B$4:$B$1076=Analítico!$B91),-(Analítico!AL$1&gt;='Gastos Gerais'!$D$4:$D$1076),-(Analítico!AL$1&lt;='Gastos Gerais'!$E$4:$E$1076),-('Gastos Gerais'!$C$4:$C$1076))</f>
        <v>0</v>
      </c>
      <c r="AM91" s="147">
        <f>SUMPRODUCT(-('Gastos Gerais'!$B$4:$B$1076=Analítico!$B91),-(Analítico!AM$1&gt;='Gastos Gerais'!$D$4:$D$1076),-(Analítico!AM$1&lt;='Gastos Gerais'!$E$4:$E$1076),-('Gastos Gerais'!$C$4:$C$1076))</f>
        <v>0</v>
      </c>
      <c r="AN91" s="147">
        <f>SUMPRODUCT(-('Gastos Gerais'!$B$4:$B$1076=Analítico!$B91),-(Analítico!AN$1&gt;='Gastos Gerais'!$D$4:$D$1076),-(Analítico!AN$1&lt;='Gastos Gerais'!$E$4:$E$1076),-('Gastos Gerais'!$C$4:$C$1076))</f>
        <v>0</v>
      </c>
      <c r="AO91" s="147">
        <f>SUMPRODUCT(-('Gastos Gerais'!$B$4:$B$1076=Analítico!$B91),-(Analítico!AO$1&gt;='Gastos Gerais'!$D$4:$D$1076),-(Analítico!AO$1&lt;='Gastos Gerais'!$E$4:$E$1076),-('Gastos Gerais'!$C$4:$C$1076))</f>
        <v>0</v>
      </c>
      <c r="AP91" s="147">
        <f>SUMPRODUCT(-('Gastos Gerais'!$B$4:$B$1076=Analítico!$B91),-(Analítico!AP$1&gt;='Gastos Gerais'!$D$4:$D$1076),-(Analítico!AP$1&lt;='Gastos Gerais'!$E$4:$E$1076),-('Gastos Gerais'!$C$4:$C$1076))</f>
        <v>0</v>
      </c>
      <c r="AQ91" s="147">
        <f>SUMPRODUCT(-('Gastos Gerais'!$B$4:$B$1076=Analítico!$B91),-(Analítico!AQ$1&gt;='Gastos Gerais'!$D$4:$D$1076),-(Analítico!AQ$1&lt;='Gastos Gerais'!$E$4:$E$1076),-('Gastos Gerais'!$C$4:$C$1076))</f>
        <v>0</v>
      </c>
      <c r="AR91" s="147">
        <f>SUMPRODUCT(-('Gastos Gerais'!$B$4:$B$1076=Analítico!$B91),-(Analítico!AR$1&gt;='Gastos Gerais'!$D$4:$D$1076),-(Analítico!AR$1&lt;='Gastos Gerais'!$E$4:$E$1076),-('Gastos Gerais'!$C$4:$C$1076))</f>
        <v>0</v>
      </c>
      <c r="AS91" s="147">
        <f>SUMPRODUCT(-('Gastos Gerais'!$B$4:$B$1076=Analítico!$B91),-(Analítico!AS$1&gt;='Gastos Gerais'!$D$4:$D$1076),-(Analítico!AS$1&lt;='Gastos Gerais'!$E$4:$E$1076),-('Gastos Gerais'!$C$4:$C$1076))</f>
        <v>0</v>
      </c>
      <c r="AT91" s="147">
        <f>SUMPRODUCT(-('Gastos Gerais'!$B$4:$B$1076=Analítico!$B91),-(Analítico!AT$1&gt;='Gastos Gerais'!$D$4:$D$1076),-(Analítico!AT$1&lt;='Gastos Gerais'!$E$4:$E$1076),-('Gastos Gerais'!$C$4:$C$1076))</f>
        <v>0</v>
      </c>
      <c r="AU91" s="147">
        <f>SUMPRODUCT(-('Gastos Gerais'!$B$4:$B$1076=Analítico!$B91),-(Analítico!AU$1&gt;='Gastos Gerais'!$D$4:$D$1076),-(Analítico!AU$1&lt;='Gastos Gerais'!$E$4:$E$1076),-('Gastos Gerais'!$C$4:$C$1076))</f>
        <v>0</v>
      </c>
      <c r="AV91" s="147">
        <f>SUMPRODUCT(-('Gastos Gerais'!$B$4:$B$1076=Analítico!$B91),-(Analítico!AV$1&gt;='Gastos Gerais'!$D$4:$D$1076),-(Analítico!AV$1&lt;='Gastos Gerais'!$E$4:$E$1076),-('Gastos Gerais'!$C$4:$C$1076))</f>
        <v>0</v>
      </c>
      <c r="AW91" s="147">
        <f>SUMPRODUCT(-('Gastos Gerais'!$B$4:$B$1076=Analítico!$B91),-(Analítico!AW$1&gt;='Gastos Gerais'!$D$4:$D$1076),-(Analítico!AW$1&lt;='Gastos Gerais'!$E$4:$E$1076),-('Gastos Gerais'!$C$4:$C$1076))</f>
        <v>0</v>
      </c>
      <c r="AX91" s="147">
        <f>SUMPRODUCT(-('Gastos Gerais'!$B$4:$B$1076=Analítico!$B91),-(Analítico!AX$1&gt;='Gastos Gerais'!$D$4:$D$1076),-(Analítico!AX$1&lt;='Gastos Gerais'!$E$4:$E$1076),-('Gastos Gerais'!$C$4:$C$1076))</f>
        <v>0</v>
      </c>
      <c r="AY91" s="147">
        <f>SUMPRODUCT(-('Gastos Gerais'!$B$4:$B$1076=Analítico!$B91),-(Analítico!AY$1&gt;='Gastos Gerais'!$D$4:$D$1076),-(Analítico!AY$1&lt;='Gastos Gerais'!$E$4:$E$1076),-('Gastos Gerais'!$C$4:$C$1076))</f>
        <v>0</v>
      </c>
      <c r="AZ91" s="147">
        <f>SUMPRODUCT(-('Gastos Gerais'!$B$4:$B$1076=Analítico!$B91),-(Analítico!AZ$1&gt;='Gastos Gerais'!$D$4:$D$1076),-(Analítico!AZ$1&lt;='Gastos Gerais'!$E$4:$E$1076),-('Gastos Gerais'!$C$4:$C$1076))</f>
        <v>0</v>
      </c>
      <c r="BA91" s="147">
        <f>SUMPRODUCT(-('Gastos Gerais'!$B$4:$B$1076=Analítico!$B91),-(Analítico!BA$1&gt;='Gastos Gerais'!$D$4:$D$1076),-(Analítico!BA$1&lt;='Gastos Gerais'!$E$4:$E$1076),-('Gastos Gerais'!$C$4:$C$1076))</f>
        <v>0</v>
      </c>
      <c r="BB91" s="147">
        <f>SUMPRODUCT(-('Gastos Gerais'!$B$4:$B$1076=Analítico!$B91),-(Analítico!BB$1&gt;='Gastos Gerais'!$D$4:$D$1076),-(Analítico!BB$1&lt;='Gastos Gerais'!$E$4:$E$1076),-('Gastos Gerais'!$C$4:$C$1076))</f>
        <v>0</v>
      </c>
      <c r="BC91" s="147">
        <f>SUMPRODUCT(-('Gastos Gerais'!$B$4:$B$1076=Analítico!$B91),-(Analítico!BC$1&gt;='Gastos Gerais'!$D$4:$D$1076),-(Analítico!BC$1&lt;='Gastos Gerais'!$E$4:$E$1076),-('Gastos Gerais'!$C$4:$C$1076))</f>
        <v>0</v>
      </c>
      <c r="BD91" s="147">
        <f>SUMPRODUCT(-('Gastos Gerais'!$B$4:$B$1076=Analítico!$B91),-(Analítico!BD$1&gt;='Gastos Gerais'!$D$4:$D$1076),-(Analítico!BD$1&lt;='Gastos Gerais'!$E$4:$E$1076),-('Gastos Gerais'!$C$4:$C$1076))</f>
        <v>0</v>
      </c>
      <c r="BE91" s="147">
        <f>SUMPRODUCT(-('Gastos Gerais'!$B$4:$B$1076=Analítico!$B91),-(Analítico!BE$1&gt;='Gastos Gerais'!$D$4:$D$1076),-(Analítico!BE$1&lt;='Gastos Gerais'!$E$4:$E$1076),-('Gastos Gerais'!$C$4:$C$1076))</f>
        <v>0</v>
      </c>
      <c r="BF91" s="147">
        <f>SUMPRODUCT(-('Gastos Gerais'!$B$4:$B$1076=Analítico!$B91),-(Analítico!BF$1&gt;='Gastos Gerais'!$D$4:$D$1076),-(Analítico!BF$1&lt;='Gastos Gerais'!$E$4:$E$1076),-('Gastos Gerais'!$C$4:$C$1076))</f>
        <v>0</v>
      </c>
      <c r="BG91" s="147">
        <f>SUMPRODUCT(-('Gastos Gerais'!$B$4:$B$1076=Analítico!$B91),-(Analítico!BG$1&gt;='Gastos Gerais'!$D$4:$D$1076),-(Analítico!BG$1&lt;='Gastos Gerais'!$E$4:$E$1076),-('Gastos Gerais'!$C$4:$C$1076))</f>
        <v>0</v>
      </c>
      <c r="BH91" s="147">
        <f>SUMPRODUCT(-('Gastos Gerais'!$B$4:$B$1076=Analítico!$B91),-(Analítico!BH$1&gt;='Gastos Gerais'!$D$4:$D$1076),-(Analítico!BH$1&lt;='Gastos Gerais'!$E$4:$E$1076),-('Gastos Gerais'!$C$4:$C$1076))</f>
        <v>0</v>
      </c>
      <c r="BI91" s="147">
        <f>SUMPRODUCT(-('Gastos Gerais'!$B$4:$B$1076=Analítico!$B91),-(Analítico!BI$1&gt;='Gastos Gerais'!$D$4:$D$1076),-(Analítico!BI$1&lt;='Gastos Gerais'!$E$4:$E$1076),-('Gastos Gerais'!$C$4:$C$1076))</f>
        <v>0</v>
      </c>
      <c r="BJ91" s="147">
        <f>SUMPRODUCT(-('Gastos Gerais'!$B$4:$B$1076=Analítico!$B91),-(Analítico!BJ$1&gt;='Gastos Gerais'!$D$4:$D$1076),-(Analítico!BJ$1&lt;='Gastos Gerais'!$E$4:$E$1076),-('Gastos Gerais'!$C$4:$C$1076))</f>
        <v>0</v>
      </c>
      <c r="BK91" s="143">
        <f t="shared" si="92"/>
        <v>0</v>
      </c>
      <c r="BL91" s="152">
        <f t="shared" ca="1" si="93"/>
        <v>0</v>
      </c>
      <c r="BV91" s="3"/>
      <c r="BW91" s="3"/>
    </row>
    <row r="92" spans="1:75" s="98" customFormat="1" ht="23.25" customHeight="1">
      <c r="A92" s="207" t="s">
        <v>320</v>
      </c>
      <c r="B92" s="210" t="s">
        <v>321</v>
      </c>
      <c r="C92" s="147">
        <f>SUMPRODUCT(-('Gastos Gerais'!$B$4:$B$1076=Analítico!$B92),-(Analítico!C$1&gt;='Gastos Gerais'!$D$4:$D$1076),-(Analítico!C$1&lt;='Gastos Gerais'!$E$4:$E$1076),-('Gastos Gerais'!$C$4:$C$1076))</f>
        <v>100</v>
      </c>
      <c r="D92" s="147">
        <f>SUMPRODUCT(-('Gastos Gerais'!$B$4:$B$1076=Analítico!$B92),-(Analítico!D$1&gt;='Gastos Gerais'!$D$4:$D$1076),-(Analítico!D$1&lt;='Gastos Gerais'!$E$4:$E$1076),-('Gastos Gerais'!$C$4:$C$1076))</f>
        <v>100</v>
      </c>
      <c r="E92" s="147">
        <f>SUMPRODUCT(-('Gastos Gerais'!$B$4:$B$1076=Analítico!$B92),-(Analítico!E$1&gt;='Gastos Gerais'!$D$4:$D$1076),-(Analítico!E$1&lt;='Gastos Gerais'!$E$4:$E$1076),-('Gastos Gerais'!$C$4:$C$1076))</f>
        <v>100</v>
      </c>
      <c r="F92" s="147">
        <f>SUMPRODUCT(-('Gastos Gerais'!$B$4:$B$1076=Analítico!$B92),-(Analítico!F$1&gt;='Gastos Gerais'!$D$4:$D$1076),-(Analítico!F$1&lt;='Gastos Gerais'!$E$4:$E$1076),-('Gastos Gerais'!$C$4:$C$1076))</f>
        <v>100</v>
      </c>
      <c r="G92" s="147">
        <f>SUMPRODUCT(-('Gastos Gerais'!$B$4:$B$1076=Analítico!$B92),-(Analítico!G$1&gt;='Gastos Gerais'!$D$4:$D$1076),-(Analítico!G$1&lt;='Gastos Gerais'!$E$4:$E$1076),-('Gastos Gerais'!$C$4:$C$1076))</f>
        <v>100</v>
      </c>
      <c r="H92" s="147">
        <f>SUMPRODUCT(-('Gastos Gerais'!$B$4:$B$1076=Analítico!$B92),-(Analítico!H$1&gt;='Gastos Gerais'!$D$4:$D$1076),-(Analítico!H$1&lt;='Gastos Gerais'!$E$4:$E$1076),-('Gastos Gerais'!$C$4:$C$1076))</f>
        <v>100</v>
      </c>
      <c r="I92" s="147">
        <f>SUMPRODUCT(-('Gastos Gerais'!$B$4:$B$1076=Analítico!$B92),-(Analítico!I$1&gt;='Gastos Gerais'!$D$4:$D$1076),-(Analítico!I$1&lt;='Gastos Gerais'!$E$4:$E$1076),-('Gastos Gerais'!$C$4:$C$1076))</f>
        <v>100</v>
      </c>
      <c r="J92" s="147">
        <f>SUMPRODUCT(-('Gastos Gerais'!$B$4:$B$1076=Analítico!$B92),-(Analítico!J$1&gt;='Gastos Gerais'!$D$4:$D$1076),-(Analítico!J$1&lt;='Gastos Gerais'!$E$4:$E$1076),-('Gastos Gerais'!$C$4:$C$1076))</f>
        <v>100</v>
      </c>
      <c r="K92" s="147">
        <f>SUMPRODUCT(-('Gastos Gerais'!$B$4:$B$1076=Analítico!$B92),-(Analítico!K$1&gt;='Gastos Gerais'!$D$4:$D$1076),-(Analítico!K$1&lt;='Gastos Gerais'!$E$4:$E$1076),-('Gastos Gerais'!$C$4:$C$1076))</f>
        <v>100</v>
      </c>
      <c r="L92" s="147">
        <f>SUMPRODUCT(-('Gastos Gerais'!$B$4:$B$1076=Analítico!$B92),-(Analítico!L$1&gt;='Gastos Gerais'!$D$4:$D$1076),-(Analítico!L$1&lt;='Gastos Gerais'!$E$4:$E$1076),-('Gastos Gerais'!$C$4:$C$1076))</f>
        <v>100</v>
      </c>
      <c r="M92" s="147">
        <f>SUMPRODUCT(-('Gastos Gerais'!$B$4:$B$1076=Analítico!$B92),-(Analítico!M$1&gt;='Gastos Gerais'!$D$4:$D$1076),-(Analítico!M$1&lt;='Gastos Gerais'!$E$4:$E$1076),-('Gastos Gerais'!$C$4:$C$1076))</f>
        <v>100</v>
      </c>
      <c r="N92" s="147">
        <f>SUMPRODUCT(-('Gastos Gerais'!$B$4:$B$1076=Analítico!$B92),-(Analítico!N$1&gt;='Gastos Gerais'!$D$4:$D$1076),-(Analítico!N$1&lt;='Gastos Gerais'!$E$4:$E$1076),-('Gastos Gerais'!$C$4:$C$1076))</f>
        <v>100</v>
      </c>
      <c r="O92" s="147">
        <f>SUMPRODUCT(-('Gastos Gerais'!$B$4:$B$1076=Analítico!$B92),-(Analítico!O$1&gt;='Gastos Gerais'!$D$4:$D$1076),-(Analítico!O$1&lt;='Gastos Gerais'!$E$4:$E$1076),-('Gastos Gerais'!$C$4:$C$1076))</f>
        <v>105</v>
      </c>
      <c r="P92" s="147">
        <f>SUMPRODUCT(-('Gastos Gerais'!$B$4:$B$1076=Analítico!$B92),-(Analítico!P$1&gt;='Gastos Gerais'!$D$4:$D$1076),-(Analítico!P$1&lt;='Gastos Gerais'!$E$4:$E$1076),-('Gastos Gerais'!$C$4:$C$1076))</f>
        <v>105</v>
      </c>
      <c r="Q92" s="147">
        <f>SUMPRODUCT(-('Gastos Gerais'!$B$4:$B$1076=Analítico!$B92),-(Analítico!Q$1&gt;='Gastos Gerais'!$D$4:$D$1076),-(Analítico!Q$1&lt;='Gastos Gerais'!$E$4:$E$1076),-('Gastos Gerais'!$C$4:$C$1076))</f>
        <v>105</v>
      </c>
      <c r="R92" s="147">
        <f>SUMPRODUCT(-('Gastos Gerais'!$B$4:$B$1076=Analítico!$B92),-(Analítico!R$1&gt;='Gastos Gerais'!$D$4:$D$1076),-(Analítico!R$1&lt;='Gastos Gerais'!$E$4:$E$1076),-('Gastos Gerais'!$C$4:$C$1076))</f>
        <v>105</v>
      </c>
      <c r="S92" s="147">
        <f>SUMPRODUCT(-('Gastos Gerais'!$B$4:$B$1076=Analítico!$B92),-(Analítico!S$1&gt;='Gastos Gerais'!$D$4:$D$1076),-(Analítico!S$1&lt;='Gastos Gerais'!$E$4:$E$1076),-('Gastos Gerais'!$C$4:$C$1076))</f>
        <v>105</v>
      </c>
      <c r="T92" s="147">
        <f>SUMPRODUCT(-('Gastos Gerais'!$B$4:$B$1076=Analítico!$B92),-(Analítico!T$1&gt;='Gastos Gerais'!$D$4:$D$1076),-(Analítico!T$1&lt;='Gastos Gerais'!$E$4:$E$1076),-('Gastos Gerais'!$C$4:$C$1076))</f>
        <v>105</v>
      </c>
      <c r="U92" s="147">
        <f>SUMPRODUCT(-('Gastos Gerais'!$B$4:$B$1076=Analítico!$B92),-(Analítico!U$1&gt;='Gastos Gerais'!$D$4:$D$1076),-(Analítico!U$1&lt;='Gastos Gerais'!$E$4:$E$1076),-('Gastos Gerais'!$C$4:$C$1076))</f>
        <v>105</v>
      </c>
      <c r="V92" s="147">
        <f>SUMPRODUCT(-('Gastos Gerais'!$B$4:$B$1076=Analítico!$B92),-(Analítico!V$1&gt;='Gastos Gerais'!$D$4:$D$1076),-(Analítico!V$1&lt;='Gastos Gerais'!$E$4:$E$1076),-('Gastos Gerais'!$C$4:$C$1076))</f>
        <v>105</v>
      </c>
      <c r="W92" s="147">
        <f>SUMPRODUCT(-('Gastos Gerais'!$B$4:$B$1076=Analítico!$B92),-(Analítico!W$1&gt;='Gastos Gerais'!$D$4:$D$1076),-(Analítico!W$1&lt;='Gastos Gerais'!$E$4:$E$1076),-('Gastos Gerais'!$C$4:$C$1076))</f>
        <v>105</v>
      </c>
      <c r="X92" s="147">
        <f>SUMPRODUCT(-('Gastos Gerais'!$B$4:$B$1076=Analítico!$B92),-(Analítico!X$1&gt;='Gastos Gerais'!$D$4:$D$1076),-(Analítico!X$1&lt;='Gastos Gerais'!$E$4:$E$1076),-('Gastos Gerais'!$C$4:$C$1076))</f>
        <v>105</v>
      </c>
      <c r="Y92" s="147">
        <f>SUMPRODUCT(-('Gastos Gerais'!$B$4:$B$1076=Analítico!$B92),-(Analítico!Y$1&gt;='Gastos Gerais'!$D$4:$D$1076),-(Analítico!Y$1&lt;='Gastos Gerais'!$E$4:$E$1076),-('Gastos Gerais'!$C$4:$C$1076))</f>
        <v>105</v>
      </c>
      <c r="Z92" s="147">
        <f>SUMPRODUCT(-('Gastos Gerais'!$B$4:$B$1076=Analítico!$B92),-(Analítico!Z$1&gt;='Gastos Gerais'!$D$4:$D$1076),-(Analítico!Z$1&lt;='Gastos Gerais'!$E$4:$E$1076),-('Gastos Gerais'!$C$4:$C$1076))</f>
        <v>105</v>
      </c>
      <c r="AA92" s="147">
        <f>SUMPRODUCT(-('Gastos Gerais'!$B$4:$B$1076=Analítico!$B92),-(Analítico!AA$1&gt;='Gastos Gerais'!$D$4:$D$1076),-(Analítico!AA$1&lt;='Gastos Gerais'!$E$4:$E$1076),-('Gastos Gerais'!$C$4:$C$1076))</f>
        <v>110.25</v>
      </c>
      <c r="AB92" s="147">
        <f>SUMPRODUCT(-('Gastos Gerais'!$B$4:$B$1076=Analítico!$B92),-(Analítico!AB$1&gt;='Gastos Gerais'!$D$4:$D$1076),-(Analítico!AB$1&lt;='Gastos Gerais'!$E$4:$E$1076),-('Gastos Gerais'!$C$4:$C$1076))</f>
        <v>110.25</v>
      </c>
      <c r="AC92" s="147">
        <f>SUMPRODUCT(-('Gastos Gerais'!$B$4:$B$1076=Analítico!$B92),-(Analítico!AC$1&gt;='Gastos Gerais'!$D$4:$D$1076),-(Analítico!AC$1&lt;='Gastos Gerais'!$E$4:$E$1076),-('Gastos Gerais'!$C$4:$C$1076))</f>
        <v>110.25</v>
      </c>
      <c r="AD92" s="147">
        <f>SUMPRODUCT(-('Gastos Gerais'!$B$4:$B$1076=Analítico!$B92),-(Analítico!AD$1&gt;='Gastos Gerais'!$D$4:$D$1076),-(Analítico!AD$1&lt;='Gastos Gerais'!$E$4:$E$1076),-('Gastos Gerais'!$C$4:$C$1076))</f>
        <v>110.25</v>
      </c>
      <c r="AE92" s="147">
        <f>SUMPRODUCT(-('Gastos Gerais'!$B$4:$B$1076=Analítico!$B92),-(Analítico!AE$1&gt;='Gastos Gerais'!$D$4:$D$1076),-(Analítico!AE$1&lt;='Gastos Gerais'!$E$4:$E$1076),-('Gastos Gerais'!$C$4:$C$1076))</f>
        <v>110.25</v>
      </c>
      <c r="AF92" s="147">
        <f>SUMPRODUCT(-('Gastos Gerais'!$B$4:$B$1076=Analítico!$B92),-(Analítico!AF$1&gt;='Gastos Gerais'!$D$4:$D$1076),-(Analítico!AF$1&lt;='Gastos Gerais'!$E$4:$E$1076),-('Gastos Gerais'!$C$4:$C$1076))</f>
        <v>110.25</v>
      </c>
      <c r="AG92" s="147">
        <f>SUMPRODUCT(-('Gastos Gerais'!$B$4:$B$1076=Analítico!$B92),-(Analítico!AG$1&gt;='Gastos Gerais'!$D$4:$D$1076),-(Analítico!AG$1&lt;='Gastos Gerais'!$E$4:$E$1076),-('Gastos Gerais'!$C$4:$C$1076))</f>
        <v>110.25</v>
      </c>
      <c r="AH92" s="147">
        <f>SUMPRODUCT(-('Gastos Gerais'!$B$4:$B$1076=Analítico!$B92),-(Analítico!AH$1&gt;='Gastos Gerais'!$D$4:$D$1076),-(Analítico!AH$1&lt;='Gastos Gerais'!$E$4:$E$1076),-('Gastos Gerais'!$C$4:$C$1076))</f>
        <v>110.25</v>
      </c>
      <c r="AI92" s="147">
        <f>SUMPRODUCT(-('Gastos Gerais'!$B$4:$B$1076=Analítico!$B92),-(Analítico!AI$1&gt;='Gastos Gerais'!$D$4:$D$1076),-(Analítico!AI$1&lt;='Gastos Gerais'!$E$4:$E$1076),-('Gastos Gerais'!$C$4:$C$1076))</f>
        <v>110.25</v>
      </c>
      <c r="AJ92" s="147">
        <f>SUMPRODUCT(-('Gastos Gerais'!$B$4:$B$1076=Analítico!$B92),-(Analítico!AJ$1&gt;='Gastos Gerais'!$D$4:$D$1076),-(Analítico!AJ$1&lt;='Gastos Gerais'!$E$4:$E$1076),-('Gastos Gerais'!$C$4:$C$1076))</f>
        <v>110.25</v>
      </c>
      <c r="AK92" s="147">
        <f>SUMPRODUCT(-('Gastos Gerais'!$B$4:$B$1076=Analítico!$B92),-(Analítico!AK$1&gt;='Gastos Gerais'!$D$4:$D$1076),-(Analítico!AK$1&lt;='Gastos Gerais'!$E$4:$E$1076),-('Gastos Gerais'!$C$4:$C$1076))</f>
        <v>110.25</v>
      </c>
      <c r="AL92" s="147">
        <f>SUMPRODUCT(-('Gastos Gerais'!$B$4:$B$1076=Analítico!$B92),-(Analítico!AL$1&gt;='Gastos Gerais'!$D$4:$D$1076),-(Analítico!AL$1&lt;='Gastos Gerais'!$E$4:$E$1076),-('Gastos Gerais'!$C$4:$C$1076))</f>
        <v>110.25</v>
      </c>
      <c r="AM92" s="147">
        <f>SUMPRODUCT(-('Gastos Gerais'!$B$4:$B$1076=Analítico!$B92),-(Analítico!AM$1&gt;='Gastos Gerais'!$D$4:$D$1076),-(Analítico!AM$1&lt;='Gastos Gerais'!$E$4:$E$1076),-('Gastos Gerais'!$C$4:$C$1076))</f>
        <v>115.7625</v>
      </c>
      <c r="AN92" s="147">
        <f>SUMPRODUCT(-('Gastos Gerais'!$B$4:$B$1076=Analítico!$B92),-(Analítico!AN$1&gt;='Gastos Gerais'!$D$4:$D$1076),-(Analítico!AN$1&lt;='Gastos Gerais'!$E$4:$E$1076),-('Gastos Gerais'!$C$4:$C$1076))</f>
        <v>115.7625</v>
      </c>
      <c r="AO92" s="147">
        <f>SUMPRODUCT(-('Gastos Gerais'!$B$4:$B$1076=Analítico!$B92),-(Analítico!AO$1&gt;='Gastos Gerais'!$D$4:$D$1076),-(Analítico!AO$1&lt;='Gastos Gerais'!$E$4:$E$1076),-('Gastos Gerais'!$C$4:$C$1076))</f>
        <v>115.7625</v>
      </c>
      <c r="AP92" s="147">
        <f>SUMPRODUCT(-('Gastos Gerais'!$B$4:$B$1076=Analítico!$B92),-(Analítico!AP$1&gt;='Gastos Gerais'!$D$4:$D$1076),-(Analítico!AP$1&lt;='Gastos Gerais'!$E$4:$E$1076),-('Gastos Gerais'!$C$4:$C$1076))</f>
        <v>115.7625</v>
      </c>
      <c r="AQ92" s="147">
        <f>SUMPRODUCT(-('Gastos Gerais'!$B$4:$B$1076=Analítico!$B92),-(Analítico!AQ$1&gt;='Gastos Gerais'!$D$4:$D$1076),-(Analítico!AQ$1&lt;='Gastos Gerais'!$E$4:$E$1076),-('Gastos Gerais'!$C$4:$C$1076))</f>
        <v>115.7625</v>
      </c>
      <c r="AR92" s="147">
        <f>SUMPRODUCT(-('Gastos Gerais'!$B$4:$B$1076=Analítico!$B92),-(Analítico!AR$1&gt;='Gastos Gerais'!$D$4:$D$1076),-(Analítico!AR$1&lt;='Gastos Gerais'!$E$4:$E$1076),-('Gastos Gerais'!$C$4:$C$1076))</f>
        <v>115.7625</v>
      </c>
      <c r="AS92" s="147">
        <f>SUMPRODUCT(-('Gastos Gerais'!$B$4:$B$1076=Analítico!$B92),-(Analítico!AS$1&gt;='Gastos Gerais'!$D$4:$D$1076),-(Analítico!AS$1&lt;='Gastos Gerais'!$E$4:$E$1076),-('Gastos Gerais'!$C$4:$C$1076))</f>
        <v>115.7625</v>
      </c>
      <c r="AT92" s="147">
        <f>SUMPRODUCT(-('Gastos Gerais'!$B$4:$B$1076=Analítico!$B92),-(Analítico!AT$1&gt;='Gastos Gerais'!$D$4:$D$1076),-(Analítico!AT$1&lt;='Gastos Gerais'!$E$4:$E$1076),-('Gastos Gerais'!$C$4:$C$1076))</f>
        <v>115.7625</v>
      </c>
      <c r="AU92" s="147">
        <f>SUMPRODUCT(-('Gastos Gerais'!$B$4:$B$1076=Analítico!$B92),-(Analítico!AU$1&gt;='Gastos Gerais'!$D$4:$D$1076),-(Analítico!AU$1&lt;='Gastos Gerais'!$E$4:$E$1076),-('Gastos Gerais'!$C$4:$C$1076))</f>
        <v>115.7625</v>
      </c>
      <c r="AV92" s="147">
        <f>SUMPRODUCT(-('Gastos Gerais'!$B$4:$B$1076=Analítico!$B92),-(Analítico!AV$1&gt;='Gastos Gerais'!$D$4:$D$1076),-(Analítico!AV$1&lt;='Gastos Gerais'!$E$4:$E$1076),-('Gastos Gerais'!$C$4:$C$1076))</f>
        <v>115.7625</v>
      </c>
      <c r="AW92" s="147">
        <f>SUMPRODUCT(-('Gastos Gerais'!$B$4:$B$1076=Analítico!$B92),-(Analítico!AW$1&gt;='Gastos Gerais'!$D$4:$D$1076),-(Analítico!AW$1&lt;='Gastos Gerais'!$E$4:$E$1076),-('Gastos Gerais'!$C$4:$C$1076))</f>
        <v>115.7625</v>
      </c>
      <c r="AX92" s="147">
        <f>SUMPRODUCT(-('Gastos Gerais'!$B$4:$B$1076=Analítico!$B92),-(Analítico!AX$1&gt;='Gastos Gerais'!$D$4:$D$1076),-(Analítico!AX$1&lt;='Gastos Gerais'!$E$4:$E$1076),-('Gastos Gerais'!$C$4:$C$1076))</f>
        <v>115.7625</v>
      </c>
      <c r="AY92" s="147">
        <f>SUMPRODUCT(-('Gastos Gerais'!$B$4:$B$1076=Analítico!$B92),-(Analítico!AY$1&gt;='Gastos Gerais'!$D$4:$D$1076),-(Analítico!AY$1&lt;='Gastos Gerais'!$E$4:$E$1076),-('Gastos Gerais'!$C$4:$C$1076))</f>
        <v>0</v>
      </c>
      <c r="AZ92" s="147">
        <f>SUMPRODUCT(-('Gastos Gerais'!$B$4:$B$1076=Analítico!$B92),-(Analítico!AZ$1&gt;='Gastos Gerais'!$D$4:$D$1076),-(Analítico!AZ$1&lt;='Gastos Gerais'!$E$4:$E$1076),-('Gastos Gerais'!$C$4:$C$1076))</f>
        <v>0</v>
      </c>
      <c r="BA92" s="147">
        <f>SUMPRODUCT(-('Gastos Gerais'!$B$4:$B$1076=Analítico!$B92),-(Analítico!BA$1&gt;='Gastos Gerais'!$D$4:$D$1076),-(Analítico!BA$1&lt;='Gastos Gerais'!$E$4:$E$1076),-('Gastos Gerais'!$C$4:$C$1076))</f>
        <v>0</v>
      </c>
      <c r="BB92" s="147">
        <f>SUMPRODUCT(-('Gastos Gerais'!$B$4:$B$1076=Analítico!$B92),-(Analítico!BB$1&gt;='Gastos Gerais'!$D$4:$D$1076),-(Analítico!BB$1&lt;='Gastos Gerais'!$E$4:$E$1076),-('Gastos Gerais'!$C$4:$C$1076))</f>
        <v>0</v>
      </c>
      <c r="BC92" s="147">
        <f>SUMPRODUCT(-('Gastos Gerais'!$B$4:$B$1076=Analítico!$B92),-(Analítico!BC$1&gt;='Gastos Gerais'!$D$4:$D$1076),-(Analítico!BC$1&lt;='Gastos Gerais'!$E$4:$E$1076),-('Gastos Gerais'!$C$4:$C$1076))</f>
        <v>0</v>
      </c>
      <c r="BD92" s="147">
        <f>SUMPRODUCT(-('Gastos Gerais'!$B$4:$B$1076=Analítico!$B92),-(Analítico!BD$1&gt;='Gastos Gerais'!$D$4:$D$1076),-(Analítico!BD$1&lt;='Gastos Gerais'!$E$4:$E$1076),-('Gastos Gerais'!$C$4:$C$1076))</f>
        <v>0</v>
      </c>
      <c r="BE92" s="147">
        <f>SUMPRODUCT(-('Gastos Gerais'!$B$4:$B$1076=Analítico!$B92),-(Analítico!BE$1&gt;='Gastos Gerais'!$D$4:$D$1076),-(Analítico!BE$1&lt;='Gastos Gerais'!$E$4:$E$1076),-('Gastos Gerais'!$C$4:$C$1076))</f>
        <v>0</v>
      </c>
      <c r="BF92" s="147">
        <f>SUMPRODUCT(-('Gastos Gerais'!$B$4:$B$1076=Analítico!$B92),-(Analítico!BF$1&gt;='Gastos Gerais'!$D$4:$D$1076),-(Analítico!BF$1&lt;='Gastos Gerais'!$E$4:$E$1076),-('Gastos Gerais'!$C$4:$C$1076))</f>
        <v>0</v>
      </c>
      <c r="BG92" s="147">
        <f>SUMPRODUCT(-('Gastos Gerais'!$B$4:$B$1076=Analítico!$B92),-(Analítico!BG$1&gt;='Gastos Gerais'!$D$4:$D$1076),-(Analítico!BG$1&lt;='Gastos Gerais'!$E$4:$E$1076),-('Gastos Gerais'!$C$4:$C$1076))</f>
        <v>0</v>
      </c>
      <c r="BH92" s="147">
        <f>SUMPRODUCT(-('Gastos Gerais'!$B$4:$B$1076=Analítico!$B92),-(Analítico!BH$1&gt;='Gastos Gerais'!$D$4:$D$1076),-(Analítico!BH$1&lt;='Gastos Gerais'!$E$4:$E$1076),-('Gastos Gerais'!$C$4:$C$1076))</f>
        <v>0</v>
      </c>
      <c r="BI92" s="147">
        <f>SUMPRODUCT(-('Gastos Gerais'!$B$4:$B$1076=Analítico!$B92),-(Analítico!BI$1&gt;='Gastos Gerais'!$D$4:$D$1076),-(Analítico!BI$1&lt;='Gastos Gerais'!$E$4:$E$1076),-('Gastos Gerais'!$C$4:$C$1076))</f>
        <v>0</v>
      </c>
      <c r="BJ92" s="147">
        <f>SUMPRODUCT(-('Gastos Gerais'!$B$4:$B$1076=Analítico!$B92),-(Analítico!BJ$1&gt;='Gastos Gerais'!$D$4:$D$1076),-(Analítico!BJ$1&lt;='Gastos Gerais'!$E$4:$E$1076),-('Gastos Gerais'!$C$4:$C$1076))</f>
        <v>0</v>
      </c>
      <c r="BK92" s="143">
        <f t="shared" si="92"/>
        <v>5172.1499999999978</v>
      </c>
      <c r="BL92" s="152">
        <f t="shared" ca="1" si="93"/>
        <v>2.462928571485435E-4</v>
      </c>
      <c r="BV92" s="3"/>
      <c r="BW92" s="3"/>
    </row>
    <row r="93" spans="1:75" s="98" customFormat="1" ht="23.25" customHeight="1">
      <c r="A93" s="207" t="s">
        <v>322</v>
      </c>
      <c r="B93" s="210" t="s">
        <v>323</v>
      </c>
      <c r="C93" s="147">
        <f>SUMPRODUCT(-('Gastos Gerais'!$B$4:$B$1076=Analítico!$B93),-(Analítico!C$1&gt;='Gastos Gerais'!$D$4:$D$1076),-(Analítico!C$1&lt;='Gastos Gerais'!$E$4:$E$1076),-('Gastos Gerais'!$C$4:$C$1076))</f>
        <v>115</v>
      </c>
      <c r="D93" s="147">
        <f>SUMPRODUCT(-('Gastos Gerais'!$B$4:$B$1076=Analítico!$B93),-(Analítico!D$1&gt;='Gastos Gerais'!$D$4:$D$1076),-(Analítico!D$1&lt;='Gastos Gerais'!$E$4:$E$1076),-('Gastos Gerais'!$C$4:$C$1076))</f>
        <v>115</v>
      </c>
      <c r="E93" s="147">
        <f>SUMPRODUCT(-('Gastos Gerais'!$B$4:$B$1076=Analítico!$B93),-(Analítico!E$1&gt;='Gastos Gerais'!$D$4:$D$1076),-(Analítico!E$1&lt;='Gastos Gerais'!$E$4:$E$1076),-('Gastos Gerais'!$C$4:$C$1076))</f>
        <v>115</v>
      </c>
      <c r="F93" s="147">
        <f>SUMPRODUCT(-('Gastos Gerais'!$B$4:$B$1076=Analítico!$B93),-(Analítico!F$1&gt;='Gastos Gerais'!$D$4:$D$1076),-(Analítico!F$1&lt;='Gastos Gerais'!$E$4:$E$1076),-('Gastos Gerais'!$C$4:$C$1076))</f>
        <v>115</v>
      </c>
      <c r="G93" s="147">
        <f>SUMPRODUCT(-('Gastos Gerais'!$B$4:$B$1076=Analítico!$B93),-(Analítico!G$1&gt;='Gastos Gerais'!$D$4:$D$1076),-(Analítico!G$1&lt;='Gastos Gerais'!$E$4:$E$1076),-('Gastos Gerais'!$C$4:$C$1076))</f>
        <v>115</v>
      </c>
      <c r="H93" s="147">
        <f>SUMPRODUCT(-('Gastos Gerais'!$B$4:$B$1076=Analítico!$B93),-(Analítico!H$1&gt;='Gastos Gerais'!$D$4:$D$1076),-(Analítico!H$1&lt;='Gastos Gerais'!$E$4:$E$1076),-('Gastos Gerais'!$C$4:$C$1076))</f>
        <v>115</v>
      </c>
      <c r="I93" s="147">
        <f>SUMPRODUCT(-('Gastos Gerais'!$B$4:$B$1076=Analítico!$B93),-(Analítico!I$1&gt;='Gastos Gerais'!$D$4:$D$1076),-(Analítico!I$1&lt;='Gastos Gerais'!$E$4:$E$1076),-('Gastos Gerais'!$C$4:$C$1076))</f>
        <v>115</v>
      </c>
      <c r="J93" s="147">
        <f>SUMPRODUCT(-('Gastos Gerais'!$B$4:$B$1076=Analítico!$B93),-(Analítico!J$1&gt;='Gastos Gerais'!$D$4:$D$1076),-(Analítico!J$1&lt;='Gastos Gerais'!$E$4:$E$1076),-('Gastos Gerais'!$C$4:$C$1076))</f>
        <v>115</v>
      </c>
      <c r="K93" s="147">
        <f>SUMPRODUCT(-('Gastos Gerais'!$B$4:$B$1076=Analítico!$B93),-(Analítico!K$1&gt;='Gastos Gerais'!$D$4:$D$1076),-(Analítico!K$1&lt;='Gastos Gerais'!$E$4:$E$1076),-('Gastos Gerais'!$C$4:$C$1076))</f>
        <v>115</v>
      </c>
      <c r="L93" s="147">
        <f>SUMPRODUCT(-('Gastos Gerais'!$B$4:$B$1076=Analítico!$B93),-(Analítico!L$1&gt;='Gastos Gerais'!$D$4:$D$1076),-(Analítico!L$1&lt;='Gastos Gerais'!$E$4:$E$1076),-('Gastos Gerais'!$C$4:$C$1076))</f>
        <v>115</v>
      </c>
      <c r="M93" s="147">
        <f>SUMPRODUCT(-('Gastos Gerais'!$B$4:$B$1076=Analítico!$B93),-(Analítico!M$1&gt;='Gastos Gerais'!$D$4:$D$1076),-(Analítico!M$1&lt;='Gastos Gerais'!$E$4:$E$1076),-('Gastos Gerais'!$C$4:$C$1076))</f>
        <v>115</v>
      </c>
      <c r="N93" s="147">
        <f>SUMPRODUCT(-('Gastos Gerais'!$B$4:$B$1076=Analítico!$B93),-(Analítico!N$1&gt;='Gastos Gerais'!$D$4:$D$1076),-(Analítico!N$1&lt;='Gastos Gerais'!$E$4:$E$1076),-('Gastos Gerais'!$C$4:$C$1076))</f>
        <v>115</v>
      </c>
      <c r="O93" s="147">
        <f>SUMPRODUCT(-('Gastos Gerais'!$B$4:$B$1076=Analítico!$B93),-(Analítico!O$1&gt;='Gastos Gerais'!$D$4:$D$1076),-(Analítico!O$1&lt;='Gastos Gerais'!$E$4:$E$1076),-('Gastos Gerais'!$C$4:$C$1076))</f>
        <v>120.75</v>
      </c>
      <c r="P93" s="147">
        <f>SUMPRODUCT(-('Gastos Gerais'!$B$4:$B$1076=Analítico!$B93),-(Analítico!P$1&gt;='Gastos Gerais'!$D$4:$D$1076),-(Analítico!P$1&lt;='Gastos Gerais'!$E$4:$E$1076),-('Gastos Gerais'!$C$4:$C$1076))</f>
        <v>120.75</v>
      </c>
      <c r="Q93" s="147">
        <f>SUMPRODUCT(-('Gastos Gerais'!$B$4:$B$1076=Analítico!$B93),-(Analítico!Q$1&gt;='Gastos Gerais'!$D$4:$D$1076),-(Analítico!Q$1&lt;='Gastos Gerais'!$E$4:$E$1076),-('Gastos Gerais'!$C$4:$C$1076))</f>
        <v>120.75</v>
      </c>
      <c r="R93" s="147">
        <f>SUMPRODUCT(-('Gastos Gerais'!$B$4:$B$1076=Analítico!$B93),-(Analítico!R$1&gt;='Gastos Gerais'!$D$4:$D$1076),-(Analítico!R$1&lt;='Gastos Gerais'!$E$4:$E$1076),-('Gastos Gerais'!$C$4:$C$1076))</f>
        <v>120.75</v>
      </c>
      <c r="S93" s="147">
        <f>SUMPRODUCT(-('Gastos Gerais'!$B$4:$B$1076=Analítico!$B93),-(Analítico!S$1&gt;='Gastos Gerais'!$D$4:$D$1076),-(Analítico!S$1&lt;='Gastos Gerais'!$E$4:$E$1076),-('Gastos Gerais'!$C$4:$C$1076))</f>
        <v>120.75</v>
      </c>
      <c r="T93" s="147">
        <f>SUMPRODUCT(-('Gastos Gerais'!$B$4:$B$1076=Analítico!$B93),-(Analítico!T$1&gt;='Gastos Gerais'!$D$4:$D$1076),-(Analítico!T$1&lt;='Gastos Gerais'!$E$4:$E$1076),-('Gastos Gerais'!$C$4:$C$1076))</f>
        <v>120.75</v>
      </c>
      <c r="U93" s="147">
        <f>SUMPRODUCT(-('Gastos Gerais'!$B$4:$B$1076=Analítico!$B93),-(Analítico!U$1&gt;='Gastos Gerais'!$D$4:$D$1076),-(Analítico!U$1&lt;='Gastos Gerais'!$E$4:$E$1076),-('Gastos Gerais'!$C$4:$C$1076))</f>
        <v>120.75</v>
      </c>
      <c r="V93" s="147">
        <f>SUMPRODUCT(-('Gastos Gerais'!$B$4:$B$1076=Analítico!$B93),-(Analítico!V$1&gt;='Gastos Gerais'!$D$4:$D$1076),-(Analítico!V$1&lt;='Gastos Gerais'!$E$4:$E$1076),-('Gastos Gerais'!$C$4:$C$1076))</f>
        <v>120.75</v>
      </c>
      <c r="W93" s="147">
        <f>SUMPRODUCT(-('Gastos Gerais'!$B$4:$B$1076=Analítico!$B93),-(Analítico!W$1&gt;='Gastos Gerais'!$D$4:$D$1076),-(Analítico!W$1&lt;='Gastos Gerais'!$E$4:$E$1076),-('Gastos Gerais'!$C$4:$C$1076))</f>
        <v>120.75</v>
      </c>
      <c r="X93" s="147">
        <f>SUMPRODUCT(-('Gastos Gerais'!$B$4:$B$1076=Analítico!$B93),-(Analítico!X$1&gt;='Gastos Gerais'!$D$4:$D$1076),-(Analítico!X$1&lt;='Gastos Gerais'!$E$4:$E$1076),-('Gastos Gerais'!$C$4:$C$1076))</f>
        <v>120.75</v>
      </c>
      <c r="Y93" s="147">
        <f>SUMPRODUCT(-('Gastos Gerais'!$B$4:$B$1076=Analítico!$B93),-(Analítico!Y$1&gt;='Gastos Gerais'!$D$4:$D$1076),-(Analítico!Y$1&lt;='Gastos Gerais'!$E$4:$E$1076),-('Gastos Gerais'!$C$4:$C$1076))</f>
        <v>120.75</v>
      </c>
      <c r="Z93" s="147">
        <f>SUMPRODUCT(-('Gastos Gerais'!$B$4:$B$1076=Analítico!$B93),-(Analítico!Z$1&gt;='Gastos Gerais'!$D$4:$D$1076),-(Analítico!Z$1&lt;='Gastos Gerais'!$E$4:$E$1076),-('Gastos Gerais'!$C$4:$C$1076))</f>
        <v>120.75</v>
      </c>
      <c r="AA93" s="147">
        <f>SUMPRODUCT(-('Gastos Gerais'!$B$4:$B$1076=Analítico!$B93),-(Analítico!AA$1&gt;='Gastos Gerais'!$D$4:$D$1076),-(Analítico!AA$1&lt;='Gastos Gerais'!$E$4:$E$1076),-('Gastos Gerais'!$C$4:$C$1076))</f>
        <v>126.78750000000001</v>
      </c>
      <c r="AB93" s="147">
        <f>SUMPRODUCT(-('Gastos Gerais'!$B$4:$B$1076=Analítico!$B93),-(Analítico!AB$1&gt;='Gastos Gerais'!$D$4:$D$1076),-(Analítico!AB$1&lt;='Gastos Gerais'!$E$4:$E$1076),-('Gastos Gerais'!$C$4:$C$1076))</f>
        <v>126.78750000000001</v>
      </c>
      <c r="AC93" s="147">
        <f>SUMPRODUCT(-('Gastos Gerais'!$B$4:$B$1076=Analítico!$B93),-(Analítico!AC$1&gt;='Gastos Gerais'!$D$4:$D$1076),-(Analítico!AC$1&lt;='Gastos Gerais'!$E$4:$E$1076),-('Gastos Gerais'!$C$4:$C$1076))</f>
        <v>126.78750000000001</v>
      </c>
      <c r="AD93" s="147">
        <f>SUMPRODUCT(-('Gastos Gerais'!$B$4:$B$1076=Analítico!$B93),-(Analítico!AD$1&gt;='Gastos Gerais'!$D$4:$D$1076),-(Analítico!AD$1&lt;='Gastos Gerais'!$E$4:$E$1076),-('Gastos Gerais'!$C$4:$C$1076))</f>
        <v>126.78750000000001</v>
      </c>
      <c r="AE93" s="147">
        <f>SUMPRODUCT(-('Gastos Gerais'!$B$4:$B$1076=Analítico!$B93),-(Analítico!AE$1&gt;='Gastos Gerais'!$D$4:$D$1076),-(Analítico!AE$1&lt;='Gastos Gerais'!$E$4:$E$1076),-('Gastos Gerais'!$C$4:$C$1076))</f>
        <v>126.78750000000001</v>
      </c>
      <c r="AF93" s="147">
        <f>SUMPRODUCT(-('Gastos Gerais'!$B$4:$B$1076=Analítico!$B93),-(Analítico!AF$1&gt;='Gastos Gerais'!$D$4:$D$1076),-(Analítico!AF$1&lt;='Gastos Gerais'!$E$4:$E$1076),-('Gastos Gerais'!$C$4:$C$1076))</f>
        <v>126.78750000000001</v>
      </c>
      <c r="AG93" s="147">
        <f>SUMPRODUCT(-('Gastos Gerais'!$B$4:$B$1076=Analítico!$B93),-(Analítico!AG$1&gt;='Gastos Gerais'!$D$4:$D$1076),-(Analítico!AG$1&lt;='Gastos Gerais'!$E$4:$E$1076),-('Gastos Gerais'!$C$4:$C$1076))</f>
        <v>126.78750000000001</v>
      </c>
      <c r="AH93" s="147">
        <f>SUMPRODUCT(-('Gastos Gerais'!$B$4:$B$1076=Analítico!$B93),-(Analítico!AH$1&gt;='Gastos Gerais'!$D$4:$D$1076),-(Analítico!AH$1&lt;='Gastos Gerais'!$E$4:$E$1076),-('Gastos Gerais'!$C$4:$C$1076))</f>
        <v>126.78750000000001</v>
      </c>
      <c r="AI93" s="147">
        <f>SUMPRODUCT(-('Gastos Gerais'!$B$4:$B$1076=Analítico!$B93),-(Analítico!AI$1&gt;='Gastos Gerais'!$D$4:$D$1076),-(Analítico!AI$1&lt;='Gastos Gerais'!$E$4:$E$1076),-('Gastos Gerais'!$C$4:$C$1076))</f>
        <v>126.78750000000001</v>
      </c>
      <c r="AJ93" s="147">
        <f>SUMPRODUCT(-('Gastos Gerais'!$B$4:$B$1076=Analítico!$B93),-(Analítico!AJ$1&gt;='Gastos Gerais'!$D$4:$D$1076),-(Analítico!AJ$1&lt;='Gastos Gerais'!$E$4:$E$1076),-('Gastos Gerais'!$C$4:$C$1076))</f>
        <v>126.78750000000001</v>
      </c>
      <c r="AK93" s="147">
        <f>SUMPRODUCT(-('Gastos Gerais'!$B$4:$B$1076=Analítico!$B93),-(Analítico!AK$1&gt;='Gastos Gerais'!$D$4:$D$1076),-(Analítico!AK$1&lt;='Gastos Gerais'!$E$4:$E$1076),-('Gastos Gerais'!$C$4:$C$1076))</f>
        <v>126.78750000000001</v>
      </c>
      <c r="AL93" s="147">
        <f>SUMPRODUCT(-('Gastos Gerais'!$B$4:$B$1076=Analítico!$B93),-(Analítico!AL$1&gt;='Gastos Gerais'!$D$4:$D$1076),-(Analítico!AL$1&lt;='Gastos Gerais'!$E$4:$E$1076),-('Gastos Gerais'!$C$4:$C$1076))</f>
        <v>126.78750000000001</v>
      </c>
      <c r="AM93" s="147">
        <f>SUMPRODUCT(-('Gastos Gerais'!$B$4:$B$1076=Analítico!$B93),-(Analítico!AM$1&gt;='Gastos Gerais'!$D$4:$D$1076),-(Analítico!AM$1&lt;='Gastos Gerais'!$E$4:$E$1076),-('Gastos Gerais'!$C$4:$C$1076))</f>
        <v>133.12687500000001</v>
      </c>
      <c r="AN93" s="147">
        <f>SUMPRODUCT(-('Gastos Gerais'!$B$4:$B$1076=Analítico!$B93),-(Analítico!AN$1&gt;='Gastos Gerais'!$D$4:$D$1076),-(Analítico!AN$1&lt;='Gastos Gerais'!$E$4:$E$1076),-('Gastos Gerais'!$C$4:$C$1076))</f>
        <v>133.12687500000001</v>
      </c>
      <c r="AO93" s="147">
        <f>SUMPRODUCT(-('Gastos Gerais'!$B$4:$B$1076=Analítico!$B93),-(Analítico!AO$1&gt;='Gastos Gerais'!$D$4:$D$1076),-(Analítico!AO$1&lt;='Gastos Gerais'!$E$4:$E$1076),-('Gastos Gerais'!$C$4:$C$1076))</f>
        <v>133.12687500000001</v>
      </c>
      <c r="AP93" s="147">
        <f>SUMPRODUCT(-('Gastos Gerais'!$B$4:$B$1076=Analítico!$B93),-(Analítico!AP$1&gt;='Gastos Gerais'!$D$4:$D$1076),-(Analítico!AP$1&lt;='Gastos Gerais'!$E$4:$E$1076),-('Gastos Gerais'!$C$4:$C$1076))</f>
        <v>133.12687500000001</v>
      </c>
      <c r="AQ93" s="147">
        <f>SUMPRODUCT(-('Gastos Gerais'!$B$4:$B$1076=Analítico!$B93),-(Analítico!AQ$1&gt;='Gastos Gerais'!$D$4:$D$1076),-(Analítico!AQ$1&lt;='Gastos Gerais'!$E$4:$E$1076),-('Gastos Gerais'!$C$4:$C$1076))</f>
        <v>133.12687500000001</v>
      </c>
      <c r="AR93" s="147">
        <f>SUMPRODUCT(-('Gastos Gerais'!$B$4:$B$1076=Analítico!$B93),-(Analítico!AR$1&gt;='Gastos Gerais'!$D$4:$D$1076),-(Analítico!AR$1&lt;='Gastos Gerais'!$E$4:$E$1076),-('Gastos Gerais'!$C$4:$C$1076))</f>
        <v>133.12687500000001</v>
      </c>
      <c r="AS93" s="147">
        <f>SUMPRODUCT(-('Gastos Gerais'!$B$4:$B$1076=Analítico!$B93),-(Analítico!AS$1&gt;='Gastos Gerais'!$D$4:$D$1076),-(Analítico!AS$1&lt;='Gastos Gerais'!$E$4:$E$1076),-('Gastos Gerais'!$C$4:$C$1076))</f>
        <v>133.12687500000001</v>
      </c>
      <c r="AT93" s="147">
        <f>SUMPRODUCT(-('Gastos Gerais'!$B$4:$B$1076=Analítico!$B93),-(Analítico!AT$1&gt;='Gastos Gerais'!$D$4:$D$1076),-(Analítico!AT$1&lt;='Gastos Gerais'!$E$4:$E$1076),-('Gastos Gerais'!$C$4:$C$1076))</f>
        <v>133.12687500000001</v>
      </c>
      <c r="AU93" s="147">
        <f>SUMPRODUCT(-('Gastos Gerais'!$B$4:$B$1076=Analítico!$B93),-(Analítico!AU$1&gt;='Gastos Gerais'!$D$4:$D$1076),-(Analítico!AU$1&lt;='Gastos Gerais'!$E$4:$E$1076),-('Gastos Gerais'!$C$4:$C$1076))</f>
        <v>133.12687500000001</v>
      </c>
      <c r="AV93" s="147">
        <f>SUMPRODUCT(-('Gastos Gerais'!$B$4:$B$1076=Analítico!$B93),-(Analítico!AV$1&gt;='Gastos Gerais'!$D$4:$D$1076),-(Analítico!AV$1&lt;='Gastos Gerais'!$E$4:$E$1076),-('Gastos Gerais'!$C$4:$C$1076))</f>
        <v>133.12687500000001</v>
      </c>
      <c r="AW93" s="147">
        <f>SUMPRODUCT(-('Gastos Gerais'!$B$4:$B$1076=Analítico!$B93),-(Analítico!AW$1&gt;='Gastos Gerais'!$D$4:$D$1076),-(Analítico!AW$1&lt;='Gastos Gerais'!$E$4:$E$1076),-('Gastos Gerais'!$C$4:$C$1076))</f>
        <v>133.12687500000001</v>
      </c>
      <c r="AX93" s="147">
        <f>SUMPRODUCT(-('Gastos Gerais'!$B$4:$B$1076=Analítico!$B93),-(Analítico!AX$1&gt;='Gastos Gerais'!$D$4:$D$1076),-(Analítico!AX$1&lt;='Gastos Gerais'!$E$4:$E$1076),-('Gastos Gerais'!$C$4:$C$1076))</f>
        <v>133.12687500000001</v>
      </c>
      <c r="AY93" s="147">
        <f>SUMPRODUCT(-('Gastos Gerais'!$B$4:$B$1076=Analítico!$B93),-(Analítico!AY$1&gt;='Gastos Gerais'!$D$4:$D$1076),-(Analítico!AY$1&lt;='Gastos Gerais'!$E$4:$E$1076),-('Gastos Gerais'!$C$4:$C$1076))</f>
        <v>0</v>
      </c>
      <c r="AZ93" s="147">
        <f>SUMPRODUCT(-('Gastos Gerais'!$B$4:$B$1076=Analítico!$B93),-(Analítico!AZ$1&gt;='Gastos Gerais'!$D$4:$D$1076),-(Analítico!AZ$1&lt;='Gastos Gerais'!$E$4:$E$1076),-('Gastos Gerais'!$C$4:$C$1076))</f>
        <v>0</v>
      </c>
      <c r="BA93" s="147">
        <f>SUMPRODUCT(-('Gastos Gerais'!$B$4:$B$1076=Analítico!$B93),-(Analítico!BA$1&gt;='Gastos Gerais'!$D$4:$D$1076),-(Analítico!BA$1&lt;='Gastos Gerais'!$E$4:$E$1076),-('Gastos Gerais'!$C$4:$C$1076))</f>
        <v>0</v>
      </c>
      <c r="BB93" s="147">
        <f>SUMPRODUCT(-('Gastos Gerais'!$B$4:$B$1076=Analítico!$B93),-(Analítico!BB$1&gt;='Gastos Gerais'!$D$4:$D$1076),-(Analítico!BB$1&lt;='Gastos Gerais'!$E$4:$E$1076),-('Gastos Gerais'!$C$4:$C$1076))</f>
        <v>0</v>
      </c>
      <c r="BC93" s="147">
        <f>SUMPRODUCT(-('Gastos Gerais'!$B$4:$B$1076=Analítico!$B93),-(Analítico!BC$1&gt;='Gastos Gerais'!$D$4:$D$1076),-(Analítico!BC$1&lt;='Gastos Gerais'!$E$4:$E$1076),-('Gastos Gerais'!$C$4:$C$1076))</f>
        <v>0</v>
      </c>
      <c r="BD93" s="147">
        <f>SUMPRODUCT(-('Gastos Gerais'!$B$4:$B$1076=Analítico!$B93),-(Analítico!BD$1&gt;='Gastos Gerais'!$D$4:$D$1076),-(Analítico!BD$1&lt;='Gastos Gerais'!$E$4:$E$1076),-('Gastos Gerais'!$C$4:$C$1076))</f>
        <v>0</v>
      </c>
      <c r="BE93" s="147">
        <f>SUMPRODUCT(-('Gastos Gerais'!$B$4:$B$1076=Analítico!$B93),-(Analítico!BE$1&gt;='Gastos Gerais'!$D$4:$D$1076),-(Analítico!BE$1&lt;='Gastos Gerais'!$E$4:$E$1076),-('Gastos Gerais'!$C$4:$C$1076))</f>
        <v>0</v>
      </c>
      <c r="BF93" s="147">
        <f>SUMPRODUCT(-('Gastos Gerais'!$B$4:$B$1076=Analítico!$B93),-(Analítico!BF$1&gt;='Gastos Gerais'!$D$4:$D$1076),-(Analítico!BF$1&lt;='Gastos Gerais'!$E$4:$E$1076),-('Gastos Gerais'!$C$4:$C$1076))</f>
        <v>0</v>
      </c>
      <c r="BG93" s="147">
        <f>SUMPRODUCT(-('Gastos Gerais'!$B$4:$B$1076=Analítico!$B93),-(Analítico!BG$1&gt;='Gastos Gerais'!$D$4:$D$1076),-(Analítico!BG$1&lt;='Gastos Gerais'!$E$4:$E$1076),-('Gastos Gerais'!$C$4:$C$1076))</f>
        <v>0</v>
      </c>
      <c r="BH93" s="147">
        <f>SUMPRODUCT(-('Gastos Gerais'!$B$4:$B$1076=Analítico!$B93),-(Analítico!BH$1&gt;='Gastos Gerais'!$D$4:$D$1076),-(Analítico!BH$1&lt;='Gastos Gerais'!$E$4:$E$1076),-('Gastos Gerais'!$C$4:$C$1076))</f>
        <v>0</v>
      </c>
      <c r="BI93" s="147">
        <f>SUMPRODUCT(-('Gastos Gerais'!$B$4:$B$1076=Analítico!$B93),-(Analítico!BI$1&gt;='Gastos Gerais'!$D$4:$D$1076),-(Analítico!BI$1&lt;='Gastos Gerais'!$E$4:$E$1076),-('Gastos Gerais'!$C$4:$C$1076))</f>
        <v>0</v>
      </c>
      <c r="BJ93" s="147">
        <f>SUMPRODUCT(-('Gastos Gerais'!$B$4:$B$1076=Analítico!$B93),-(Analítico!BJ$1&gt;='Gastos Gerais'!$D$4:$D$1076),-(Analítico!BJ$1&lt;='Gastos Gerais'!$E$4:$E$1076),-('Gastos Gerais'!$C$4:$C$1076))</f>
        <v>0</v>
      </c>
      <c r="BK93" s="143">
        <f t="shared" si="92"/>
        <v>5947.9724999999989</v>
      </c>
      <c r="BL93" s="152">
        <f t="shared" ca="1" si="93"/>
        <v>2.8323678572082507E-4</v>
      </c>
      <c r="BV93" s="3"/>
      <c r="BW93" s="3"/>
    </row>
    <row r="94" spans="1:75" s="98" customFormat="1" ht="23.25" customHeight="1">
      <c r="A94" s="207" t="s">
        <v>324</v>
      </c>
      <c r="B94" s="210" t="s">
        <v>325</v>
      </c>
      <c r="C94" s="147">
        <f>SUMPRODUCT(-('Gastos Gerais'!$B$4:$B$1076=Analítico!$B94),-(Analítico!C$1&gt;='Gastos Gerais'!$D$4:$D$1076),-(Analítico!C$1&lt;='Gastos Gerais'!$E$4:$E$1076),-('Gastos Gerais'!$C$4:$C$1076))</f>
        <v>0</v>
      </c>
      <c r="D94" s="147">
        <f>SUMPRODUCT(-('Gastos Gerais'!$B$4:$B$1076=Analítico!$B94),-(Analítico!D$1&gt;='Gastos Gerais'!$D$4:$D$1076),-(Analítico!D$1&lt;='Gastos Gerais'!$E$4:$E$1076),-('Gastos Gerais'!$C$4:$C$1076))</f>
        <v>0</v>
      </c>
      <c r="E94" s="147">
        <f>SUMPRODUCT(-('Gastos Gerais'!$B$4:$B$1076=Analítico!$B94),-(Analítico!E$1&gt;='Gastos Gerais'!$D$4:$D$1076),-(Analítico!E$1&lt;='Gastos Gerais'!$E$4:$E$1076),-('Gastos Gerais'!$C$4:$C$1076))</f>
        <v>0</v>
      </c>
      <c r="F94" s="147">
        <f>SUMPRODUCT(-('Gastos Gerais'!$B$4:$B$1076=Analítico!$B94),-(Analítico!F$1&gt;='Gastos Gerais'!$D$4:$D$1076),-(Analítico!F$1&lt;='Gastos Gerais'!$E$4:$E$1076),-('Gastos Gerais'!$C$4:$C$1076))</f>
        <v>0</v>
      </c>
      <c r="G94" s="147">
        <f>SUMPRODUCT(-('Gastos Gerais'!$B$4:$B$1076=Analítico!$B94),-(Analítico!G$1&gt;='Gastos Gerais'!$D$4:$D$1076),-(Analítico!G$1&lt;='Gastos Gerais'!$E$4:$E$1076),-('Gastos Gerais'!$C$4:$C$1076))</f>
        <v>0</v>
      </c>
      <c r="H94" s="147">
        <f>SUMPRODUCT(-('Gastos Gerais'!$B$4:$B$1076=Analítico!$B94),-(Analítico!H$1&gt;='Gastos Gerais'!$D$4:$D$1076),-(Analítico!H$1&lt;='Gastos Gerais'!$E$4:$E$1076),-('Gastos Gerais'!$C$4:$C$1076))</f>
        <v>0</v>
      </c>
      <c r="I94" s="147">
        <f>SUMPRODUCT(-('Gastos Gerais'!$B$4:$B$1076=Analítico!$B94),-(Analítico!I$1&gt;='Gastos Gerais'!$D$4:$D$1076),-(Analítico!I$1&lt;='Gastos Gerais'!$E$4:$E$1076),-('Gastos Gerais'!$C$4:$C$1076))</f>
        <v>0</v>
      </c>
      <c r="J94" s="147">
        <f>SUMPRODUCT(-('Gastos Gerais'!$B$4:$B$1076=Analítico!$B94),-(Analítico!J$1&gt;='Gastos Gerais'!$D$4:$D$1076),-(Analítico!J$1&lt;='Gastos Gerais'!$E$4:$E$1076),-('Gastos Gerais'!$C$4:$C$1076))</f>
        <v>0</v>
      </c>
      <c r="K94" s="147">
        <f>SUMPRODUCT(-('Gastos Gerais'!$B$4:$B$1076=Analítico!$B94),-(Analítico!K$1&gt;='Gastos Gerais'!$D$4:$D$1076),-(Analítico!K$1&lt;='Gastos Gerais'!$E$4:$E$1076),-('Gastos Gerais'!$C$4:$C$1076))</f>
        <v>0</v>
      </c>
      <c r="L94" s="147">
        <f>SUMPRODUCT(-('Gastos Gerais'!$B$4:$B$1076=Analítico!$B94),-(Analítico!L$1&gt;='Gastos Gerais'!$D$4:$D$1076),-(Analítico!L$1&lt;='Gastos Gerais'!$E$4:$E$1076),-('Gastos Gerais'!$C$4:$C$1076))</f>
        <v>0</v>
      </c>
      <c r="M94" s="147">
        <f>SUMPRODUCT(-('Gastos Gerais'!$B$4:$B$1076=Analítico!$B94),-(Analítico!M$1&gt;='Gastos Gerais'!$D$4:$D$1076),-(Analítico!M$1&lt;='Gastos Gerais'!$E$4:$E$1076),-('Gastos Gerais'!$C$4:$C$1076))</f>
        <v>0</v>
      </c>
      <c r="N94" s="147">
        <f>SUMPRODUCT(-('Gastos Gerais'!$B$4:$B$1076=Analítico!$B94),-(Analítico!N$1&gt;='Gastos Gerais'!$D$4:$D$1076),-(Analítico!N$1&lt;='Gastos Gerais'!$E$4:$E$1076),-('Gastos Gerais'!$C$4:$C$1076))</f>
        <v>0</v>
      </c>
      <c r="O94" s="147">
        <f>SUMPRODUCT(-('Gastos Gerais'!$B$4:$B$1076=Analítico!$B94),-(Analítico!O$1&gt;='Gastos Gerais'!$D$4:$D$1076),-(Analítico!O$1&lt;='Gastos Gerais'!$E$4:$E$1076),-('Gastos Gerais'!$C$4:$C$1076))</f>
        <v>0</v>
      </c>
      <c r="P94" s="147">
        <f>SUMPRODUCT(-('Gastos Gerais'!$B$4:$B$1076=Analítico!$B94),-(Analítico!P$1&gt;='Gastos Gerais'!$D$4:$D$1076),-(Analítico!P$1&lt;='Gastos Gerais'!$E$4:$E$1076),-('Gastos Gerais'!$C$4:$C$1076))</f>
        <v>0</v>
      </c>
      <c r="Q94" s="147">
        <f>SUMPRODUCT(-('Gastos Gerais'!$B$4:$B$1076=Analítico!$B94),-(Analítico!Q$1&gt;='Gastos Gerais'!$D$4:$D$1076),-(Analítico!Q$1&lt;='Gastos Gerais'!$E$4:$E$1076),-('Gastos Gerais'!$C$4:$C$1076))</f>
        <v>0</v>
      </c>
      <c r="R94" s="147">
        <f>SUMPRODUCT(-('Gastos Gerais'!$B$4:$B$1076=Analítico!$B94),-(Analítico!R$1&gt;='Gastos Gerais'!$D$4:$D$1076),-(Analítico!R$1&lt;='Gastos Gerais'!$E$4:$E$1076),-('Gastos Gerais'!$C$4:$C$1076))</f>
        <v>0</v>
      </c>
      <c r="S94" s="147">
        <f>SUMPRODUCT(-('Gastos Gerais'!$B$4:$B$1076=Analítico!$B94),-(Analítico!S$1&gt;='Gastos Gerais'!$D$4:$D$1076),-(Analítico!S$1&lt;='Gastos Gerais'!$E$4:$E$1076),-('Gastos Gerais'!$C$4:$C$1076))</f>
        <v>0</v>
      </c>
      <c r="T94" s="147">
        <f>SUMPRODUCT(-('Gastos Gerais'!$B$4:$B$1076=Analítico!$B94),-(Analítico!T$1&gt;='Gastos Gerais'!$D$4:$D$1076),-(Analítico!T$1&lt;='Gastos Gerais'!$E$4:$E$1076),-('Gastos Gerais'!$C$4:$C$1076))</f>
        <v>0</v>
      </c>
      <c r="U94" s="147">
        <f>SUMPRODUCT(-('Gastos Gerais'!$B$4:$B$1076=Analítico!$B94),-(Analítico!U$1&gt;='Gastos Gerais'!$D$4:$D$1076),-(Analítico!U$1&lt;='Gastos Gerais'!$E$4:$E$1076),-('Gastos Gerais'!$C$4:$C$1076))</f>
        <v>0</v>
      </c>
      <c r="V94" s="147">
        <f>SUMPRODUCT(-('Gastos Gerais'!$B$4:$B$1076=Analítico!$B94),-(Analítico!V$1&gt;='Gastos Gerais'!$D$4:$D$1076),-(Analítico!V$1&lt;='Gastos Gerais'!$E$4:$E$1076),-('Gastos Gerais'!$C$4:$C$1076))</f>
        <v>0</v>
      </c>
      <c r="W94" s="147">
        <f>SUMPRODUCT(-('Gastos Gerais'!$B$4:$B$1076=Analítico!$B94),-(Analítico!W$1&gt;='Gastos Gerais'!$D$4:$D$1076),-(Analítico!W$1&lt;='Gastos Gerais'!$E$4:$E$1076),-('Gastos Gerais'!$C$4:$C$1076))</f>
        <v>0</v>
      </c>
      <c r="X94" s="147">
        <f>SUMPRODUCT(-('Gastos Gerais'!$B$4:$B$1076=Analítico!$B94),-(Analítico!X$1&gt;='Gastos Gerais'!$D$4:$D$1076),-(Analítico!X$1&lt;='Gastos Gerais'!$E$4:$E$1076),-('Gastos Gerais'!$C$4:$C$1076))</f>
        <v>0</v>
      </c>
      <c r="Y94" s="147">
        <f>SUMPRODUCT(-('Gastos Gerais'!$B$4:$B$1076=Analítico!$B94),-(Analítico!Y$1&gt;='Gastos Gerais'!$D$4:$D$1076),-(Analítico!Y$1&lt;='Gastos Gerais'!$E$4:$E$1076),-('Gastos Gerais'!$C$4:$C$1076))</f>
        <v>0</v>
      </c>
      <c r="Z94" s="147">
        <f>SUMPRODUCT(-('Gastos Gerais'!$B$4:$B$1076=Analítico!$B94),-(Analítico!Z$1&gt;='Gastos Gerais'!$D$4:$D$1076),-(Analítico!Z$1&lt;='Gastos Gerais'!$E$4:$E$1076),-('Gastos Gerais'!$C$4:$C$1076))</f>
        <v>0</v>
      </c>
      <c r="AA94" s="147">
        <f>SUMPRODUCT(-('Gastos Gerais'!$B$4:$B$1076=Analítico!$B94),-(Analítico!AA$1&gt;='Gastos Gerais'!$D$4:$D$1076),-(Analítico!AA$1&lt;='Gastos Gerais'!$E$4:$E$1076),-('Gastos Gerais'!$C$4:$C$1076))</f>
        <v>0</v>
      </c>
      <c r="AB94" s="147">
        <f>SUMPRODUCT(-('Gastos Gerais'!$B$4:$B$1076=Analítico!$B94),-(Analítico!AB$1&gt;='Gastos Gerais'!$D$4:$D$1076),-(Analítico!AB$1&lt;='Gastos Gerais'!$E$4:$E$1076),-('Gastos Gerais'!$C$4:$C$1076))</f>
        <v>0</v>
      </c>
      <c r="AC94" s="147">
        <f>SUMPRODUCT(-('Gastos Gerais'!$B$4:$B$1076=Analítico!$B94),-(Analítico!AC$1&gt;='Gastos Gerais'!$D$4:$D$1076),-(Analítico!AC$1&lt;='Gastos Gerais'!$E$4:$E$1076),-('Gastos Gerais'!$C$4:$C$1076))</f>
        <v>0</v>
      </c>
      <c r="AD94" s="147">
        <f>SUMPRODUCT(-('Gastos Gerais'!$B$4:$B$1076=Analítico!$B94),-(Analítico!AD$1&gt;='Gastos Gerais'!$D$4:$D$1076),-(Analítico!AD$1&lt;='Gastos Gerais'!$E$4:$E$1076),-('Gastos Gerais'!$C$4:$C$1076))</f>
        <v>0</v>
      </c>
      <c r="AE94" s="147">
        <f>SUMPRODUCT(-('Gastos Gerais'!$B$4:$B$1076=Analítico!$B94),-(Analítico!AE$1&gt;='Gastos Gerais'!$D$4:$D$1076),-(Analítico!AE$1&lt;='Gastos Gerais'!$E$4:$E$1076),-('Gastos Gerais'!$C$4:$C$1076))</f>
        <v>0</v>
      </c>
      <c r="AF94" s="147">
        <f>SUMPRODUCT(-('Gastos Gerais'!$B$4:$B$1076=Analítico!$B94),-(Analítico!AF$1&gt;='Gastos Gerais'!$D$4:$D$1076),-(Analítico!AF$1&lt;='Gastos Gerais'!$E$4:$E$1076),-('Gastos Gerais'!$C$4:$C$1076))</f>
        <v>0</v>
      </c>
      <c r="AG94" s="147">
        <f>SUMPRODUCT(-('Gastos Gerais'!$B$4:$B$1076=Analítico!$B94),-(Analítico!AG$1&gt;='Gastos Gerais'!$D$4:$D$1076),-(Analítico!AG$1&lt;='Gastos Gerais'!$E$4:$E$1076),-('Gastos Gerais'!$C$4:$C$1076))</f>
        <v>0</v>
      </c>
      <c r="AH94" s="147">
        <f>SUMPRODUCT(-('Gastos Gerais'!$B$4:$B$1076=Analítico!$B94),-(Analítico!AH$1&gt;='Gastos Gerais'!$D$4:$D$1076),-(Analítico!AH$1&lt;='Gastos Gerais'!$E$4:$E$1076),-('Gastos Gerais'!$C$4:$C$1076))</f>
        <v>0</v>
      </c>
      <c r="AI94" s="147">
        <f>SUMPRODUCT(-('Gastos Gerais'!$B$4:$B$1076=Analítico!$B94),-(Analítico!AI$1&gt;='Gastos Gerais'!$D$4:$D$1076),-(Analítico!AI$1&lt;='Gastos Gerais'!$E$4:$E$1076),-('Gastos Gerais'!$C$4:$C$1076))</f>
        <v>0</v>
      </c>
      <c r="AJ94" s="147">
        <f>SUMPRODUCT(-('Gastos Gerais'!$B$4:$B$1076=Analítico!$B94),-(Analítico!AJ$1&gt;='Gastos Gerais'!$D$4:$D$1076),-(Analítico!AJ$1&lt;='Gastos Gerais'!$E$4:$E$1076),-('Gastos Gerais'!$C$4:$C$1076))</f>
        <v>0</v>
      </c>
      <c r="AK94" s="147">
        <f>SUMPRODUCT(-('Gastos Gerais'!$B$4:$B$1076=Analítico!$B94),-(Analítico!AK$1&gt;='Gastos Gerais'!$D$4:$D$1076),-(Analítico!AK$1&lt;='Gastos Gerais'!$E$4:$E$1076),-('Gastos Gerais'!$C$4:$C$1076))</f>
        <v>0</v>
      </c>
      <c r="AL94" s="147">
        <f>SUMPRODUCT(-('Gastos Gerais'!$B$4:$B$1076=Analítico!$B94),-(Analítico!AL$1&gt;='Gastos Gerais'!$D$4:$D$1076),-(Analítico!AL$1&lt;='Gastos Gerais'!$E$4:$E$1076),-('Gastos Gerais'!$C$4:$C$1076))</f>
        <v>0</v>
      </c>
      <c r="AM94" s="147">
        <f>SUMPRODUCT(-('Gastos Gerais'!$B$4:$B$1076=Analítico!$B94),-(Analítico!AM$1&gt;='Gastos Gerais'!$D$4:$D$1076),-(Analítico!AM$1&lt;='Gastos Gerais'!$E$4:$E$1076),-('Gastos Gerais'!$C$4:$C$1076))</f>
        <v>0</v>
      </c>
      <c r="AN94" s="147">
        <f>SUMPRODUCT(-('Gastos Gerais'!$B$4:$B$1076=Analítico!$B94),-(Analítico!AN$1&gt;='Gastos Gerais'!$D$4:$D$1076),-(Analítico!AN$1&lt;='Gastos Gerais'!$E$4:$E$1076),-('Gastos Gerais'!$C$4:$C$1076))</f>
        <v>0</v>
      </c>
      <c r="AO94" s="147">
        <f>SUMPRODUCT(-('Gastos Gerais'!$B$4:$B$1076=Analítico!$B94),-(Analítico!AO$1&gt;='Gastos Gerais'!$D$4:$D$1076),-(Analítico!AO$1&lt;='Gastos Gerais'!$E$4:$E$1076),-('Gastos Gerais'!$C$4:$C$1076))</f>
        <v>0</v>
      </c>
      <c r="AP94" s="147">
        <f>SUMPRODUCT(-('Gastos Gerais'!$B$4:$B$1076=Analítico!$B94),-(Analítico!AP$1&gt;='Gastos Gerais'!$D$4:$D$1076),-(Analítico!AP$1&lt;='Gastos Gerais'!$E$4:$E$1076),-('Gastos Gerais'!$C$4:$C$1076))</f>
        <v>0</v>
      </c>
      <c r="AQ94" s="147">
        <f>SUMPRODUCT(-('Gastos Gerais'!$B$4:$B$1076=Analítico!$B94),-(Analítico!AQ$1&gt;='Gastos Gerais'!$D$4:$D$1076),-(Analítico!AQ$1&lt;='Gastos Gerais'!$E$4:$E$1076),-('Gastos Gerais'!$C$4:$C$1076))</f>
        <v>0</v>
      </c>
      <c r="AR94" s="147">
        <f>SUMPRODUCT(-('Gastos Gerais'!$B$4:$B$1076=Analítico!$B94),-(Analítico!AR$1&gt;='Gastos Gerais'!$D$4:$D$1076),-(Analítico!AR$1&lt;='Gastos Gerais'!$E$4:$E$1076),-('Gastos Gerais'!$C$4:$C$1076))</f>
        <v>0</v>
      </c>
      <c r="AS94" s="147">
        <f>SUMPRODUCT(-('Gastos Gerais'!$B$4:$B$1076=Analítico!$B94),-(Analítico!AS$1&gt;='Gastos Gerais'!$D$4:$D$1076),-(Analítico!AS$1&lt;='Gastos Gerais'!$E$4:$E$1076),-('Gastos Gerais'!$C$4:$C$1076))</f>
        <v>0</v>
      </c>
      <c r="AT94" s="147">
        <f>SUMPRODUCT(-('Gastos Gerais'!$B$4:$B$1076=Analítico!$B94),-(Analítico!AT$1&gt;='Gastos Gerais'!$D$4:$D$1076),-(Analítico!AT$1&lt;='Gastos Gerais'!$E$4:$E$1076),-('Gastos Gerais'!$C$4:$C$1076))</f>
        <v>0</v>
      </c>
      <c r="AU94" s="147">
        <f>SUMPRODUCT(-('Gastos Gerais'!$B$4:$B$1076=Analítico!$B94),-(Analítico!AU$1&gt;='Gastos Gerais'!$D$4:$D$1076),-(Analítico!AU$1&lt;='Gastos Gerais'!$E$4:$E$1076),-('Gastos Gerais'!$C$4:$C$1076))</f>
        <v>0</v>
      </c>
      <c r="AV94" s="147">
        <f>SUMPRODUCT(-('Gastos Gerais'!$B$4:$B$1076=Analítico!$B94),-(Analítico!AV$1&gt;='Gastos Gerais'!$D$4:$D$1076),-(Analítico!AV$1&lt;='Gastos Gerais'!$E$4:$E$1076),-('Gastos Gerais'!$C$4:$C$1076))</f>
        <v>0</v>
      </c>
      <c r="AW94" s="147">
        <f>SUMPRODUCT(-('Gastos Gerais'!$B$4:$B$1076=Analítico!$B94),-(Analítico!AW$1&gt;='Gastos Gerais'!$D$4:$D$1076),-(Analítico!AW$1&lt;='Gastos Gerais'!$E$4:$E$1076),-('Gastos Gerais'!$C$4:$C$1076))</f>
        <v>0</v>
      </c>
      <c r="AX94" s="147">
        <f>SUMPRODUCT(-('Gastos Gerais'!$B$4:$B$1076=Analítico!$B94),-(Analítico!AX$1&gt;='Gastos Gerais'!$D$4:$D$1076),-(Analítico!AX$1&lt;='Gastos Gerais'!$E$4:$E$1076),-('Gastos Gerais'!$C$4:$C$1076))</f>
        <v>0</v>
      </c>
      <c r="AY94" s="147">
        <f>SUMPRODUCT(-('Gastos Gerais'!$B$4:$B$1076=Analítico!$B94),-(Analítico!AY$1&gt;='Gastos Gerais'!$D$4:$D$1076),-(Analítico!AY$1&lt;='Gastos Gerais'!$E$4:$E$1076),-('Gastos Gerais'!$C$4:$C$1076))</f>
        <v>0</v>
      </c>
      <c r="AZ94" s="147">
        <f>SUMPRODUCT(-('Gastos Gerais'!$B$4:$B$1076=Analítico!$B94),-(Analítico!AZ$1&gt;='Gastos Gerais'!$D$4:$D$1076),-(Analítico!AZ$1&lt;='Gastos Gerais'!$E$4:$E$1076),-('Gastos Gerais'!$C$4:$C$1076))</f>
        <v>0</v>
      </c>
      <c r="BA94" s="147">
        <f>SUMPRODUCT(-('Gastos Gerais'!$B$4:$B$1076=Analítico!$B94),-(Analítico!BA$1&gt;='Gastos Gerais'!$D$4:$D$1076),-(Analítico!BA$1&lt;='Gastos Gerais'!$E$4:$E$1076),-('Gastos Gerais'!$C$4:$C$1076))</f>
        <v>0</v>
      </c>
      <c r="BB94" s="147">
        <f>SUMPRODUCT(-('Gastos Gerais'!$B$4:$B$1076=Analítico!$B94),-(Analítico!BB$1&gt;='Gastos Gerais'!$D$4:$D$1076),-(Analítico!BB$1&lt;='Gastos Gerais'!$E$4:$E$1076),-('Gastos Gerais'!$C$4:$C$1076))</f>
        <v>0</v>
      </c>
      <c r="BC94" s="147">
        <f>SUMPRODUCT(-('Gastos Gerais'!$B$4:$B$1076=Analítico!$B94),-(Analítico!BC$1&gt;='Gastos Gerais'!$D$4:$D$1076),-(Analítico!BC$1&lt;='Gastos Gerais'!$E$4:$E$1076),-('Gastos Gerais'!$C$4:$C$1076))</f>
        <v>0</v>
      </c>
      <c r="BD94" s="147">
        <f>SUMPRODUCT(-('Gastos Gerais'!$B$4:$B$1076=Analítico!$B94),-(Analítico!BD$1&gt;='Gastos Gerais'!$D$4:$D$1076),-(Analítico!BD$1&lt;='Gastos Gerais'!$E$4:$E$1076),-('Gastos Gerais'!$C$4:$C$1076))</f>
        <v>0</v>
      </c>
      <c r="BE94" s="147">
        <f>SUMPRODUCT(-('Gastos Gerais'!$B$4:$B$1076=Analítico!$B94),-(Analítico!BE$1&gt;='Gastos Gerais'!$D$4:$D$1076),-(Analítico!BE$1&lt;='Gastos Gerais'!$E$4:$E$1076),-('Gastos Gerais'!$C$4:$C$1076))</f>
        <v>0</v>
      </c>
      <c r="BF94" s="147">
        <f>SUMPRODUCT(-('Gastos Gerais'!$B$4:$B$1076=Analítico!$B94),-(Analítico!BF$1&gt;='Gastos Gerais'!$D$4:$D$1076),-(Analítico!BF$1&lt;='Gastos Gerais'!$E$4:$E$1076),-('Gastos Gerais'!$C$4:$C$1076))</f>
        <v>0</v>
      </c>
      <c r="BG94" s="147">
        <f>SUMPRODUCT(-('Gastos Gerais'!$B$4:$B$1076=Analítico!$B94),-(Analítico!BG$1&gt;='Gastos Gerais'!$D$4:$D$1076),-(Analítico!BG$1&lt;='Gastos Gerais'!$E$4:$E$1076),-('Gastos Gerais'!$C$4:$C$1076))</f>
        <v>0</v>
      </c>
      <c r="BH94" s="147">
        <f>SUMPRODUCT(-('Gastos Gerais'!$B$4:$B$1076=Analítico!$B94),-(Analítico!BH$1&gt;='Gastos Gerais'!$D$4:$D$1076),-(Analítico!BH$1&lt;='Gastos Gerais'!$E$4:$E$1076),-('Gastos Gerais'!$C$4:$C$1076))</f>
        <v>0</v>
      </c>
      <c r="BI94" s="147">
        <f>SUMPRODUCT(-('Gastos Gerais'!$B$4:$B$1076=Analítico!$B94),-(Analítico!BI$1&gt;='Gastos Gerais'!$D$4:$D$1076),-(Analítico!BI$1&lt;='Gastos Gerais'!$E$4:$E$1076),-('Gastos Gerais'!$C$4:$C$1076))</f>
        <v>0</v>
      </c>
      <c r="BJ94" s="147">
        <f>SUMPRODUCT(-('Gastos Gerais'!$B$4:$B$1076=Analítico!$B94),-(Analítico!BJ$1&gt;='Gastos Gerais'!$D$4:$D$1076),-(Analítico!BJ$1&lt;='Gastos Gerais'!$E$4:$E$1076),-('Gastos Gerais'!$C$4:$C$1076))</f>
        <v>0</v>
      </c>
      <c r="BK94" s="143">
        <f t="shared" si="92"/>
        <v>0</v>
      </c>
      <c r="BL94" s="152">
        <f t="shared" ca="1" si="93"/>
        <v>0</v>
      </c>
      <c r="BV94" s="3"/>
      <c r="BW94" s="3"/>
    </row>
    <row r="95" spans="1:75" s="98" customFormat="1" ht="23.25" customHeight="1">
      <c r="A95" s="207" t="s">
        <v>326</v>
      </c>
      <c r="B95" s="210" t="s">
        <v>327</v>
      </c>
      <c r="C95" s="147">
        <f>SUMPRODUCT(-('Gastos Gerais'!$B$4:$B$1076=Analítico!$B95),-(Analítico!C$1&gt;='Gastos Gerais'!$D$4:$D$1076),-(Analítico!C$1&lt;='Gastos Gerais'!$E$4:$E$1076),-('Gastos Gerais'!$C$4:$C$1076))</f>
        <v>600</v>
      </c>
      <c r="D95" s="147">
        <f>SUMPRODUCT(-('Gastos Gerais'!$B$4:$B$1076=Analítico!$B95),-(Analítico!D$1&gt;='Gastos Gerais'!$D$4:$D$1076),-(Analítico!D$1&lt;='Gastos Gerais'!$E$4:$E$1076),-('Gastos Gerais'!$C$4:$C$1076))</f>
        <v>600</v>
      </c>
      <c r="E95" s="147">
        <f>SUMPRODUCT(-('Gastos Gerais'!$B$4:$B$1076=Analítico!$B95),-(Analítico!E$1&gt;='Gastos Gerais'!$D$4:$D$1076),-(Analítico!E$1&lt;='Gastos Gerais'!$E$4:$E$1076),-('Gastos Gerais'!$C$4:$C$1076))</f>
        <v>600</v>
      </c>
      <c r="F95" s="147">
        <f>SUMPRODUCT(-('Gastos Gerais'!$B$4:$B$1076=Analítico!$B95),-(Analítico!F$1&gt;='Gastos Gerais'!$D$4:$D$1076),-(Analítico!F$1&lt;='Gastos Gerais'!$E$4:$E$1076),-('Gastos Gerais'!$C$4:$C$1076))</f>
        <v>600</v>
      </c>
      <c r="G95" s="147">
        <f>SUMPRODUCT(-('Gastos Gerais'!$B$4:$B$1076=Analítico!$B95),-(Analítico!G$1&gt;='Gastos Gerais'!$D$4:$D$1076),-(Analítico!G$1&lt;='Gastos Gerais'!$E$4:$E$1076),-('Gastos Gerais'!$C$4:$C$1076))</f>
        <v>600</v>
      </c>
      <c r="H95" s="147">
        <f>SUMPRODUCT(-('Gastos Gerais'!$B$4:$B$1076=Analítico!$B95),-(Analítico!H$1&gt;='Gastos Gerais'!$D$4:$D$1076),-(Analítico!H$1&lt;='Gastos Gerais'!$E$4:$E$1076),-('Gastos Gerais'!$C$4:$C$1076))</f>
        <v>600</v>
      </c>
      <c r="I95" s="147">
        <f>SUMPRODUCT(-('Gastos Gerais'!$B$4:$B$1076=Analítico!$B95),-(Analítico!I$1&gt;='Gastos Gerais'!$D$4:$D$1076),-(Analítico!I$1&lt;='Gastos Gerais'!$E$4:$E$1076),-('Gastos Gerais'!$C$4:$C$1076))</f>
        <v>600</v>
      </c>
      <c r="J95" s="147">
        <f>SUMPRODUCT(-('Gastos Gerais'!$B$4:$B$1076=Analítico!$B95),-(Analítico!J$1&gt;='Gastos Gerais'!$D$4:$D$1076),-(Analítico!J$1&lt;='Gastos Gerais'!$E$4:$E$1076),-('Gastos Gerais'!$C$4:$C$1076))</f>
        <v>600</v>
      </c>
      <c r="K95" s="147">
        <f>SUMPRODUCT(-('Gastos Gerais'!$B$4:$B$1076=Analítico!$B95),-(Analítico!K$1&gt;='Gastos Gerais'!$D$4:$D$1076),-(Analítico!K$1&lt;='Gastos Gerais'!$E$4:$E$1076),-('Gastos Gerais'!$C$4:$C$1076))</f>
        <v>600</v>
      </c>
      <c r="L95" s="147">
        <f>SUMPRODUCT(-('Gastos Gerais'!$B$4:$B$1076=Analítico!$B95),-(Analítico!L$1&gt;='Gastos Gerais'!$D$4:$D$1076),-(Analítico!L$1&lt;='Gastos Gerais'!$E$4:$E$1076),-('Gastos Gerais'!$C$4:$C$1076))</f>
        <v>600</v>
      </c>
      <c r="M95" s="147">
        <f>SUMPRODUCT(-('Gastos Gerais'!$B$4:$B$1076=Analítico!$B95),-(Analítico!M$1&gt;='Gastos Gerais'!$D$4:$D$1076),-(Analítico!M$1&lt;='Gastos Gerais'!$E$4:$E$1076),-('Gastos Gerais'!$C$4:$C$1076))</f>
        <v>600</v>
      </c>
      <c r="N95" s="147">
        <f>SUMPRODUCT(-('Gastos Gerais'!$B$4:$B$1076=Analítico!$B95),-(Analítico!N$1&gt;='Gastos Gerais'!$D$4:$D$1076),-(Analítico!N$1&lt;='Gastos Gerais'!$E$4:$E$1076),-('Gastos Gerais'!$C$4:$C$1076))</f>
        <v>600</v>
      </c>
      <c r="O95" s="147">
        <f>SUMPRODUCT(-('Gastos Gerais'!$B$4:$B$1076=Analítico!$B95),-(Analítico!O$1&gt;='Gastos Gerais'!$D$4:$D$1076),-(Analítico!O$1&lt;='Gastos Gerais'!$E$4:$E$1076),-('Gastos Gerais'!$C$4:$C$1076))</f>
        <v>630</v>
      </c>
      <c r="P95" s="147">
        <f>SUMPRODUCT(-('Gastos Gerais'!$B$4:$B$1076=Analítico!$B95),-(Analítico!P$1&gt;='Gastos Gerais'!$D$4:$D$1076),-(Analítico!P$1&lt;='Gastos Gerais'!$E$4:$E$1076),-('Gastos Gerais'!$C$4:$C$1076))</f>
        <v>630</v>
      </c>
      <c r="Q95" s="147">
        <f>SUMPRODUCT(-('Gastos Gerais'!$B$4:$B$1076=Analítico!$B95),-(Analítico!Q$1&gt;='Gastos Gerais'!$D$4:$D$1076),-(Analítico!Q$1&lt;='Gastos Gerais'!$E$4:$E$1076),-('Gastos Gerais'!$C$4:$C$1076))</f>
        <v>630</v>
      </c>
      <c r="R95" s="147">
        <f>SUMPRODUCT(-('Gastos Gerais'!$B$4:$B$1076=Analítico!$B95),-(Analítico!R$1&gt;='Gastos Gerais'!$D$4:$D$1076),-(Analítico!R$1&lt;='Gastos Gerais'!$E$4:$E$1076),-('Gastos Gerais'!$C$4:$C$1076))</f>
        <v>630</v>
      </c>
      <c r="S95" s="147">
        <f>SUMPRODUCT(-('Gastos Gerais'!$B$4:$B$1076=Analítico!$B95),-(Analítico!S$1&gt;='Gastos Gerais'!$D$4:$D$1076),-(Analítico!S$1&lt;='Gastos Gerais'!$E$4:$E$1076),-('Gastos Gerais'!$C$4:$C$1076))</f>
        <v>630</v>
      </c>
      <c r="T95" s="147">
        <f>SUMPRODUCT(-('Gastos Gerais'!$B$4:$B$1076=Analítico!$B95),-(Analítico!T$1&gt;='Gastos Gerais'!$D$4:$D$1076),-(Analítico!T$1&lt;='Gastos Gerais'!$E$4:$E$1076),-('Gastos Gerais'!$C$4:$C$1076))</f>
        <v>630</v>
      </c>
      <c r="U95" s="147">
        <f>SUMPRODUCT(-('Gastos Gerais'!$B$4:$B$1076=Analítico!$B95),-(Analítico!U$1&gt;='Gastos Gerais'!$D$4:$D$1076),-(Analítico!U$1&lt;='Gastos Gerais'!$E$4:$E$1076),-('Gastos Gerais'!$C$4:$C$1076))</f>
        <v>630</v>
      </c>
      <c r="V95" s="147">
        <f>SUMPRODUCT(-('Gastos Gerais'!$B$4:$B$1076=Analítico!$B95),-(Analítico!V$1&gt;='Gastos Gerais'!$D$4:$D$1076),-(Analítico!V$1&lt;='Gastos Gerais'!$E$4:$E$1076),-('Gastos Gerais'!$C$4:$C$1076))</f>
        <v>630</v>
      </c>
      <c r="W95" s="147">
        <f>SUMPRODUCT(-('Gastos Gerais'!$B$4:$B$1076=Analítico!$B95),-(Analítico!W$1&gt;='Gastos Gerais'!$D$4:$D$1076),-(Analítico!W$1&lt;='Gastos Gerais'!$E$4:$E$1076),-('Gastos Gerais'!$C$4:$C$1076))</f>
        <v>630</v>
      </c>
      <c r="X95" s="147">
        <f>SUMPRODUCT(-('Gastos Gerais'!$B$4:$B$1076=Analítico!$B95),-(Analítico!X$1&gt;='Gastos Gerais'!$D$4:$D$1076),-(Analítico!X$1&lt;='Gastos Gerais'!$E$4:$E$1076),-('Gastos Gerais'!$C$4:$C$1076))</f>
        <v>630</v>
      </c>
      <c r="Y95" s="147">
        <f>SUMPRODUCT(-('Gastos Gerais'!$B$4:$B$1076=Analítico!$B95),-(Analítico!Y$1&gt;='Gastos Gerais'!$D$4:$D$1076),-(Analítico!Y$1&lt;='Gastos Gerais'!$E$4:$E$1076),-('Gastos Gerais'!$C$4:$C$1076))</f>
        <v>630</v>
      </c>
      <c r="Z95" s="147">
        <f>SUMPRODUCT(-('Gastos Gerais'!$B$4:$B$1076=Analítico!$B95),-(Analítico!Z$1&gt;='Gastos Gerais'!$D$4:$D$1076),-(Analítico!Z$1&lt;='Gastos Gerais'!$E$4:$E$1076),-('Gastos Gerais'!$C$4:$C$1076))</f>
        <v>630</v>
      </c>
      <c r="AA95" s="147">
        <f>SUMPRODUCT(-('Gastos Gerais'!$B$4:$B$1076=Analítico!$B95),-(Analítico!AA$1&gt;='Gastos Gerais'!$D$4:$D$1076),-(Analítico!AA$1&lt;='Gastos Gerais'!$E$4:$E$1076),-('Gastos Gerais'!$C$4:$C$1076))</f>
        <v>661.5</v>
      </c>
      <c r="AB95" s="147">
        <f>SUMPRODUCT(-('Gastos Gerais'!$B$4:$B$1076=Analítico!$B95),-(Analítico!AB$1&gt;='Gastos Gerais'!$D$4:$D$1076),-(Analítico!AB$1&lt;='Gastos Gerais'!$E$4:$E$1076),-('Gastos Gerais'!$C$4:$C$1076))</f>
        <v>661.5</v>
      </c>
      <c r="AC95" s="147">
        <f>SUMPRODUCT(-('Gastos Gerais'!$B$4:$B$1076=Analítico!$B95),-(Analítico!AC$1&gt;='Gastos Gerais'!$D$4:$D$1076),-(Analítico!AC$1&lt;='Gastos Gerais'!$E$4:$E$1076),-('Gastos Gerais'!$C$4:$C$1076))</f>
        <v>661.5</v>
      </c>
      <c r="AD95" s="147">
        <f>SUMPRODUCT(-('Gastos Gerais'!$B$4:$B$1076=Analítico!$B95),-(Analítico!AD$1&gt;='Gastos Gerais'!$D$4:$D$1076),-(Analítico!AD$1&lt;='Gastos Gerais'!$E$4:$E$1076),-('Gastos Gerais'!$C$4:$C$1076))</f>
        <v>661.5</v>
      </c>
      <c r="AE95" s="147">
        <f>SUMPRODUCT(-('Gastos Gerais'!$B$4:$B$1076=Analítico!$B95),-(Analítico!AE$1&gt;='Gastos Gerais'!$D$4:$D$1076),-(Analítico!AE$1&lt;='Gastos Gerais'!$E$4:$E$1076),-('Gastos Gerais'!$C$4:$C$1076))</f>
        <v>661.5</v>
      </c>
      <c r="AF95" s="147">
        <f>SUMPRODUCT(-('Gastos Gerais'!$B$4:$B$1076=Analítico!$B95),-(Analítico!AF$1&gt;='Gastos Gerais'!$D$4:$D$1076),-(Analítico!AF$1&lt;='Gastos Gerais'!$E$4:$E$1076),-('Gastos Gerais'!$C$4:$C$1076))</f>
        <v>661.5</v>
      </c>
      <c r="AG95" s="147">
        <f>SUMPRODUCT(-('Gastos Gerais'!$B$4:$B$1076=Analítico!$B95),-(Analítico!AG$1&gt;='Gastos Gerais'!$D$4:$D$1076),-(Analítico!AG$1&lt;='Gastos Gerais'!$E$4:$E$1076),-('Gastos Gerais'!$C$4:$C$1076))</f>
        <v>661.5</v>
      </c>
      <c r="AH95" s="147">
        <f>SUMPRODUCT(-('Gastos Gerais'!$B$4:$B$1076=Analítico!$B95),-(Analítico!AH$1&gt;='Gastos Gerais'!$D$4:$D$1076),-(Analítico!AH$1&lt;='Gastos Gerais'!$E$4:$E$1076),-('Gastos Gerais'!$C$4:$C$1076))</f>
        <v>661.5</v>
      </c>
      <c r="AI95" s="147">
        <f>SUMPRODUCT(-('Gastos Gerais'!$B$4:$B$1076=Analítico!$B95),-(Analítico!AI$1&gt;='Gastos Gerais'!$D$4:$D$1076),-(Analítico!AI$1&lt;='Gastos Gerais'!$E$4:$E$1076),-('Gastos Gerais'!$C$4:$C$1076))</f>
        <v>661.5</v>
      </c>
      <c r="AJ95" s="147">
        <f>SUMPRODUCT(-('Gastos Gerais'!$B$4:$B$1076=Analítico!$B95),-(Analítico!AJ$1&gt;='Gastos Gerais'!$D$4:$D$1076),-(Analítico!AJ$1&lt;='Gastos Gerais'!$E$4:$E$1076),-('Gastos Gerais'!$C$4:$C$1076))</f>
        <v>661.5</v>
      </c>
      <c r="AK95" s="147">
        <f>SUMPRODUCT(-('Gastos Gerais'!$B$4:$B$1076=Analítico!$B95),-(Analítico!AK$1&gt;='Gastos Gerais'!$D$4:$D$1076),-(Analítico!AK$1&lt;='Gastos Gerais'!$E$4:$E$1076),-('Gastos Gerais'!$C$4:$C$1076))</f>
        <v>661.5</v>
      </c>
      <c r="AL95" s="147">
        <f>SUMPRODUCT(-('Gastos Gerais'!$B$4:$B$1076=Analítico!$B95),-(Analítico!AL$1&gt;='Gastos Gerais'!$D$4:$D$1076),-(Analítico!AL$1&lt;='Gastos Gerais'!$E$4:$E$1076),-('Gastos Gerais'!$C$4:$C$1076))</f>
        <v>661.5</v>
      </c>
      <c r="AM95" s="147">
        <f>SUMPRODUCT(-('Gastos Gerais'!$B$4:$B$1076=Analítico!$B95),-(Analítico!AM$1&gt;='Gastos Gerais'!$D$4:$D$1076),-(Analítico!AM$1&lt;='Gastos Gerais'!$E$4:$E$1076),-('Gastos Gerais'!$C$4:$C$1076))</f>
        <v>694.57500000000005</v>
      </c>
      <c r="AN95" s="147">
        <f>SUMPRODUCT(-('Gastos Gerais'!$B$4:$B$1076=Analítico!$B95),-(Analítico!AN$1&gt;='Gastos Gerais'!$D$4:$D$1076),-(Analítico!AN$1&lt;='Gastos Gerais'!$E$4:$E$1076),-('Gastos Gerais'!$C$4:$C$1076))</f>
        <v>694.57500000000005</v>
      </c>
      <c r="AO95" s="147">
        <f>SUMPRODUCT(-('Gastos Gerais'!$B$4:$B$1076=Analítico!$B95),-(Analítico!AO$1&gt;='Gastos Gerais'!$D$4:$D$1076),-(Analítico!AO$1&lt;='Gastos Gerais'!$E$4:$E$1076),-('Gastos Gerais'!$C$4:$C$1076))</f>
        <v>694.57500000000005</v>
      </c>
      <c r="AP95" s="147">
        <f>SUMPRODUCT(-('Gastos Gerais'!$B$4:$B$1076=Analítico!$B95),-(Analítico!AP$1&gt;='Gastos Gerais'!$D$4:$D$1076),-(Analítico!AP$1&lt;='Gastos Gerais'!$E$4:$E$1076),-('Gastos Gerais'!$C$4:$C$1076))</f>
        <v>694.57500000000005</v>
      </c>
      <c r="AQ95" s="147">
        <f>SUMPRODUCT(-('Gastos Gerais'!$B$4:$B$1076=Analítico!$B95),-(Analítico!AQ$1&gt;='Gastos Gerais'!$D$4:$D$1076),-(Analítico!AQ$1&lt;='Gastos Gerais'!$E$4:$E$1076),-('Gastos Gerais'!$C$4:$C$1076))</f>
        <v>694.57500000000005</v>
      </c>
      <c r="AR95" s="147">
        <f>SUMPRODUCT(-('Gastos Gerais'!$B$4:$B$1076=Analítico!$B95),-(Analítico!AR$1&gt;='Gastos Gerais'!$D$4:$D$1076),-(Analítico!AR$1&lt;='Gastos Gerais'!$E$4:$E$1076),-('Gastos Gerais'!$C$4:$C$1076))</f>
        <v>694.57500000000005</v>
      </c>
      <c r="AS95" s="147">
        <f>SUMPRODUCT(-('Gastos Gerais'!$B$4:$B$1076=Analítico!$B95),-(Analítico!AS$1&gt;='Gastos Gerais'!$D$4:$D$1076),-(Analítico!AS$1&lt;='Gastos Gerais'!$E$4:$E$1076),-('Gastos Gerais'!$C$4:$C$1076))</f>
        <v>694.57500000000005</v>
      </c>
      <c r="AT95" s="147">
        <f>SUMPRODUCT(-('Gastos Gerais'!$B$4:$B$1076=Analítico!$B95),-(Analítico!AT$1&gt;='Gastos Gerais'!$D$4:$D$1076),-(Analítico!AT$1&lt;='Gastos Gerais'!$E$4:$E$1076),-('Gastos Gerais'!$C$4:$C$1076))</f>
        <v>694.57500000000005</v>
      </c>
      <c r="AU95" s="147">
        <f>SUMPRODUCT(-('Gastos Gerais'!$B$4:$B$1076=Analítico!$B95),-(Analítico!AU$1&gt;='Gastos Gerais'!$D$4:$D$1076),-(Analítico!AU$1&lt;='Gastos Gerais'!$E$4:$E$1076),-('Gastos Gerais'!$C$4:$C$1076))</f>
        <v>694.57500000000005</v>
      </c>
      <c r="AV95" s="147">
        <f>SUMPRODUCT(-('Gastos Gerais'!$B$4:$B$1076=Analítico!$B95),-(Analítico!AV$1&gt;='Gastos Gerais'!$D$4:$D$1076),-(Analítico!AV$1&lt;='Gastos Gerais'!$E$4:$E$1076),-('Gastos Gerais'!$C$4:$C$1076))</f>
        <v>694.57500000000005</v>
      </c>
      <c r="AW95" s="147">
        <f>SUMPRODUCT(-('Gastos Gerais'!$B$4:$B$1076=Analítico!$B95),-(Analítico!AW$1&gt;='Gastos Gerais'!$D$4:$D$1076),-(Analítico!AW$1&lt;='Gastos Gerais'!$E$4:$E$1076),-('Gastos Gerais'!$C$4:$C$1076))</f>
        <v>694.57500000000005</v>
      </c>
      <c r="AX95" s="147">
        <f>SUMPRODUCT(-('Gastos Gerais'!$B$4:$B$1076=Analítico!$B95),-(Analítico!AX$1&gt;='Gastos Gerais'!$D$4:$D$1076),-(Analítico!AX$1&lt;='Gastos Gerais'!$E$4:$E$1076),-('Gastos Gerais'!$C$4:$C$1076))</f>
        <v>694.57500000000005</v>
      </c>
      <c r="AY95" s="147">
        <f>SUMPRODUCT(-('Gastos Gerais'!$B$4:$B$1076=Analítico!$B95),-(Analítico!AY$1&gt;='Gastos Gerais'!$D$4:$D$1076),-(Analítico!AY$1&lt;='Gastos Gerais'!$E$4:$E$1076),-('Gastos Gerais'!$C$4:$C$1076))</f>
        <v>0</v>
      </c>
      <c r="AZ95" s="147">
        <f>SUMPRODUCT(-('Gastos Gerais'!$B$4:$B$1076=Analítico!$B95),-(Analítico!AZ$1&gt;='Gastos Gerais'!$D$4:$D$1076),-(Analítico!AZ$1&lt;='Gastos Gerais'!$E$4:$E$1076),-('Gastos Gerais'!$C$4:$C$1076))</f>
        <v>0</v>
      </c>
      <c r="BA95" s="147">
        <f>SUMPRODUCT(-('Gastos Gerais'!$B$4:$B$1076=Analítico!$B95),-(Analítico!BA$1&gt;='Gastos Gerais'!$D$4:$D$1076),-(Analítico!BA$1&lt;='Gastos Gerais'!$E$4:$E$1076),-('Gastos Gerais'!$C$4:$C$1076))</f>
        <v>0</v>
      </c>
      <c r="BB95" s="147">
        <f>SUMPRODUCT(-('Gastos Gerais'!$B$4:$B$1076=Analítico!$B95),-(Analítico!BB$1&gt;='Gastos Gerais'!$D$4:$D$1076),-(Analítico!BB$1&lt;='Gastos Gerais'!$E$4:$E$1076),-('Gastos Gerais'!$C$4:$C$1076))</f>
        <v>0</v>
      </c>
      <c r="BC95" s="147">
        <f>SUMPRODUCT(-('Gastos Gerais'!$B$4:$B$1076=Analítico!$B95),-(Analítico!BC$1&gt;='Gastos Gerais'!$D$4:$D$1076),-(Analítico!BC$1&lt;='Gastos Gerais'!$E$4:$E$1076),-('Gastos Gerais'!$C$4:$C$1076))</f>
        <v>0</v>
      </c>
      <c r="BD95" s="147">
        <f>SUMPRODUCT(-('Gastos Gerais'!$B$4:$B$1076=Analítico!$B95),-(Analítico!BD$1&gt;='Gastos Gerais'!$D$4:$D$1076),-(Analítico!BD$1&lt;='Gastos Gerais'!$E$4:$E$1076),-('Gastos Gerais'!$C$4:$C$1076))</f>
        <v>0</v>
      </c>
      <c r="BE95" s="147">
        <f>SUMPRODUCT(-('Gastos Gerais'!$B$4:$B$1076=Analítico!$B95),-(Analítico!BE$1&gt;='Gastos Gerais'!$D$4:$D$1076),-(Analítico!BE$1&lt;='Gastos Gerais'!$E$4:$E$1076),-('Gastos Gerais'!$C$4:$C$1076))</f>
        <v>0</v>
      </c>
      <c r="BF95" s="147">
        <f>SUMPRODUCT(-('Gastos Gerais'!$B$4:$B$1076=Analítico!$B95),-(Analítico!BF$1&gt;='Gastos Gerais'!$D$4:$D$1076),-(Analítico!BF$1&lt;='Gastos Gerais'!$E$4:$E$1076),-('Gastos Gerais'!$C$4:$C$1076))</f>
        <v>0</v>
      </c>
      <c r="BG95" s="147">
        <f>SUMPRODUCT(-('Gastos Gerais'!$B$4:$B$1076=Analítico!$B95),-(Analítico!BG$1&gt;='Gastos Gerais'!$D$4:$D$1076),-(Analítico!BG$1&lt;='Gastos Gerais'!$E$4:$E$1076),-('Gastos Gerais'!$C$4:$C$1076))</f>
        <v>0</v>
      </c>
      <c r="BH95" s="147">
        <f>SUMPRODUCT(-('Gastos Gerais'!$B$4:$B$1076=Analítico!$B95),-(Analítico!BH$1&gt;='Gastos Gerais'!$D$4:$D$1076),-(Analítico!BH$1&lt;='Gastos Gerais'!$E$4:$E$1076),-('Gastos Gerais'!$C$4:$C$1076))</f>
        <v>0</v>
      </c>
      <c r="BI95" s="147">
        <f>SUMPRODUCT(-('Gastos Gerais'!$B$4:$B$1076=Analítico!$B95),-(Analítico!BI$1&gt;='Gastos Gerais'!$D$4:$D$1076),-(Analítico!BI$1&lt;='Gastos Gerais'!$E$4:$E$1076),-('Gastos Gerais'!$C$4:$C$1076))</f>
        <v>0</v>
      </c>
      <c r="BJ95" s="147">
        <f>SUMPRODUCT(-('Gastos Gerais'!$B$4:$B$1076=Analítico!$B95),-(Analítico!BJ$1&gt;='Gastos Gerais'!$D$4:$D$1076),-(Analítico!BJ$1&lt;='Gastos Gerais'!$E$4:$E$1076),-('Gastos Gerais'!$C$4:$C$1076))</f>
        <v>0</v>
      </c>
      <c r="BK95" s="143">
        <f t="shared" si="92"/>
        <v>31032.900000000009</v>
      </c>
      <c r="BL95" s="152">
        <f t="shared" ca="1" si="93"/>
        <v>1.4777571428912619E-3</v>
      </c>
      <c r="BV95" s="3"/>
      <c r="BW95" s="3"/>
    </row>
    <row r="96" spans="1:75" s="98" customFormat="1" ht="23.25" customHeight="1">
      <c r="A96" s="207" t="s">
        <v>328</v>
      </c>
      <c r="B96" s="210" t="s">
        <v>329</v>
      </c>
      <c r="C96" s="147">
        <f>SUMPRODUCT(-('Gastos Gerais'!$B$4:$B$1076=Analítico!$B96),-(Analítico!C$1&gt;='Gastos Gerais'!$D$4:$D$1076),-(Analítico!C$1&lt;='Gastos Gerais'!$E$4:$E$1076),-('Gastos Gerais'!$C$4:$C$1076))</f>
        <v>0</v>
      </c>
      <c r="D96" s="147">
        <f>SUMPRODUCT(-('Gastos Gerais'!$B$4:$B$1076=Analítico!$B96),-(Analítico!D$1&gt;='Gastos Gerais'!$D$4:$D$1076),-(Analítico!D$1&lt;='Gastos Gerais'!$E$4:$E$1076),-('Gastos Gerais'!$C$4:$C$1076))</f>
        <v>0</v>
      </c>
      <c r="E96" s="147">
        <f>SUMPRODUCT(-('Gastos Gerais'!$B$4:$B$1076=Analítico!$B96),-(Analítico!E$1&gt;='Gastos Gerais'!$D$4:$D$1076),-(Analítico!E$1&lt;='Gastos Gerais'!$E$4:$E$1076),-('Gastos Gerais'!$C$4:$C$1076))</f>
        <v>0</v>
      </c>
      <c r="F96" s="147">
        <f>SUMPRODUCT(-('Gastos Gerais'!$B$4:$B$1076=Analítico!$B96),-(Analítico!F$1&gt;='Gastos Gerais'!$D$4:$D$1076),-(Analítico!F$1&lt;='Gastos Gerais'!$E$4:$E$1076),-('Gastos Gerais'!$C$4:$C$1076))</f>
        <v>0</v>
      </c>
      <c r="G96" s="147">
        <f>SUMPRODUCT(-('Gastos Gerais'!$B$4:$B$1076=Analítico!$B96),-(Analítico!G$1&gt;='Gastos Gerais'!$D$4:$D$1076),-(Analítico!G$1&lt;='Gastos Gerais'!$E$4:$E$1076),-('Gastos Gerais'!$C$4:$C$1076))</f>
        <v>0</v>
      </c>
      <c r="H96" s="147">
        <f>SUMPRODUCT(-('Gastos Gerais'!$B$4:$B$1076=Analítico!$B96),-(Analítico!H$1&gt;='Gastos Gerais'!$D$4:$D$1076),-(Analítico!H$1&lt;='Gastos Gerais'!$E$4:$E$1076),-('Gastos Gerais'!$C$4:$C$1076))</f>
        <v>0</v>
      </c>
      <c r="I96" s="147">
        <f>SUMPRODUCT(-('Gastos Gerais'!$B$4:$B$1076=Analítico!$B96),-(Analítico!I$1&gt;='Gastos Gerais'!$D$4:$D$1076),-(Analítico!I$1&lt;='Gastos Gerais'!$E$4:$E$1076),-('Gastos Gerais'!$C$4:$C$1076))</f>
        <v>0</v>
      </c>
      <c r="J96" s="147">
        <f>SUMPRODUCT(-('Gastos Gerais'!$B$4:$B$1076=Analítico!$B96),-(Analítico!J$1&gt;='Gastos Gerais'!$D$4:$D$1076),-(Analítico!J$1&lt;='Gastos Gerais'!$E$4:$E$1076),-('Gastos Gerais'!$C$4:$C$1076))</f>
        <v>0</v>
      </c>
      <c r="K96" s="147">
        <f>SUMPRODUCT(-('Gastos Gerais'!$B$4:$B$1076=Analítico!$B96),-(Analítico!K$1&gt;='Gastos Gerais'!$D$4:$D$1076),-(Analítico!K$1&lt;='Gastos Gerais'!$E$4:$E$1076),-('Gastos Gerais'!$C$4:$C$1076))</f>
        <v>0</v>
      </c>
      <c r="L96" s="147">
        <f>SUMPRODUCT(-('Gastos Gerais'!$B$4:$B$1076=Analítico!$B96),-(Analítico!L$1&gt;='Gastos Gerais'!$D$4:$D$1076),-(Analítico!L$1&lt;='Gastos Gerais'!$E$4:$E$1076),-('Gastos Gerais'!$C$4:$C$1076))</f>
        <v>0</v>
      </c>
      <c r="M96" s="147">
        <f>SUMPRODUCT(-('Gastos Gerais'!$B$4:$B$1076=Analítico!$B96),-(Analítico!M$1&gt;='Gastos Gerais'!$D$4:$D$1076),-(Analítico!M$1&lt;='Gastos Gerais'!$E$4:$E$1076),-('Gastos Gerais'!$C$4:$C$1076))</f>
        <v>0</v>
      </c>
      <c r="N96" s="147">
        <f>SUMPRODUCT(-('Gastos Gerais'!$B$4:$B$1076=Analítico!$B96),-(Analítico!N$1&gt;='Gastos Gerais'!$D$4:$D$1076),-(Analítico!N$1&lt;='Gastos Gerais'!$E$4:$E$1076),-('Gastos Gerais'!$C$4:$C$1076))</f>
        <v>0</v>
      </c>
      <c r="O96" s="147">
        <f>SUMPRODUCT(-('Gastos Gerais'!$B$4:$B$1076=Analítico!$B96),-(Analítico!O$1&gt;='Gastos Gerais'!$D$4:$D$1076),-(Analítico!O$1&lt;='Gastos Gerais'!$E$4:$E$1076),-('Gastos Gerais'!$C$4:$C$1076))</f>
        <v>0</v>
      </c>
      <c r="P96" s="147">
        <f>SUMPRODUCT(-('Gastos Gerais'!$B$4:$B$1076=Analítico!$B96),-(Analítico!P$1&gt;='Gastos Gerais'!$D$4:$D$1076),-(Analítico!P$1&lt;='Gastos Gerais'!$E$4:$E$1076),-('Gastos Gerais'!$C$4:$C$1076))</f>
        <v>0</v>
      </c>
      <c r="Q96" s="147">
        <f>SUMPRODUCT(-('Gastos Gerais'!$B$4:$B$1076=Analítico!$B96),-(Analítico!Q$1&gt;='Gastos Gerais'!$D$4:$D$1076),-(Analítico!Q$1&lt;='Gastos Gerais'!$E$4:$E$1076),-('Gastos Gerais'!$C$4:$C$1076))</f>
        <v>0</v>
      </c>
      <c r="R96" s="147">
        <f>SUMPRODUCT(-('Gastos Gerais'!$B$4:$B$1076=Analítico!$B96),-(Analítico!R$1&gt;='Gastos Gerais'!$D$4:$D$1076),-(Analítico!R$1&lt;='Gastos Gerais'!$E$4:$E$1076),-('Gastos Gerais'!$C$4:$C$1076))</f>
        <v>0</v>
      </c>
      <c r="S96" s="147">
        <f>SUMPRODUCT(-('Gastos Gerais'!$B$4:$B$1076=Analítico!$B96),-(Analítico!S$1&gt;='Gastos Gerais'!$D$4:$D$1076),-(Analítico!S$1&lt;='Gastos Gerais'!$E$4:$E$1076),-('Gastos Gerais'!$C$4:$C$1076))</f>
        <v>0</v>
      </c>
      <c r="T96" s="147">
        <f>SUMPRODUCT(-('Gastos Gerais'!$B$4:$B$1076=Analítico!$B96),-(Analítico!T$1&gt;='Gastos Gerais'!$D$4:$D$1076),-(Analítico!T$1&lt;='Gastos Gerais'!$E$4:$E$1076),-('Gastos Gerais'!$C$4:$C$1076))</f>
        <v>0</v>
      </c>
      <c r="U96" s="147">
        <f>SUMPRODUCT(-('Gastos Gerais'!$B$4:$B$1076=Analítico!$B96),-(Analítico!U$1&gt;='Gastos Gerais'!$D$4:$D$1076),-(Analítico!U$1&lt;='Gastos Gerais'!$E$4:$E$1076),-('Gastos Gerais'!$C$4:$C$1076))</f>
        <v>0</v>
      </c>
      <c r="V96" s="147">
        <f>SUMPRODUCT(-('Gastos Gerais'!$B$4:$B$1076=Analítico!$B96),-(Analítico!V$1&gt;='Gastos Gerais'!$D$4:$D$1076),-(Analítico!V$1&lt;='Gastos Gerais'!$E$4:$E$1076),-('Gastos Gerais'!$C$4:$C$1076))</f>
        <v>0</v>
      </c>
      <c r="W96" s="147">
        <f>SUMPRODUCT(-('Gastos Gerais'!$B$4:$B$1076=Analítico!$B96),-(Analítico!W$1&gt;='Gastos Gerais'!$D$4:$D$1076),-(Analítico!W$1&lt;='Gastos Gerais'!$E$4:$E$1076),-('Gastos Gerais'!$C$4:$C$1076))</f>
        <v>0</v>
      </c>
      <c r="X96" s="147">
        <f>SUMPRODUCT(-('Gastos Gerais'!$B$4:$B$1076=Analítico!$B96),-(Analítico!X$1&gt;='Gastos Gerais'!$D$4:$D$1076),-(Analítico!X$1&lt;='Gastos Gerais'!$E$4:$E$1076),-('Gastos Gerais'!$C$4:$C$1076))</f>
        <v>0</v>
      </c>
      <c r="Y96" s="147">
        <f>SUMPRODUCT(-('Gastos Gerais'!$B$4:$B$1076=Analítico!$B96),-(Analítico!Y$1&gt;='Gastos Gerais'!$D$4:$D$1076),-(Analítico!Y$1&lt;='Gastos Gerais'!$E$4:$E$1076),-('Gastos Gerais'!$C$4:$C$1076))</f>
        <v>0</v>
      </c>
      <c r="Z96" s="147">
        <f>SUMPRODUCT(-('Gastos Gerais'!$B$4:$B$1076=Analítico!$B96),-(Analítico!Z$1&gt;='Gastos Gerais'!$D$4:$D$1076),-(Analítico!Z$1&lt;='Gastos Gerais'!$E$4:$E$1076),-('Gastos Gerais'!$C$4:$C$1076))</f>
        <v>0</v>
      </c>
      <c r="AA96" s="147">
        <f>SUMPRODUCT(-('Gastos Gerais'!$B$4:$B$1076=Analítico!$B96),-(Analítico!AA$1&gt;='Gastos Gerais'!$D$4:$D$1076),-(Analítico!AA$1&lt;='Gastos Gerais'!$E$4:$E$1076),-('Gastos Gerais'!$C$4:$C$1076))</f>
        <v>0</v>
      </c>
      <c r="AB96" s="147">
        <f>SUMPRODUCT(-('Gastos Gerais'!$B$4:$B$1076=Analítico!$B96),-(Analítico!AB$1&gt;='Gastos Gerais'!$D$4:$D$1076),-(Analítico!AB$1&lt;='Gastos Gerais'!$E$4:$E$1076),-('Gastos Gerais'!$C$4:$C$1076))</f>
        <v>0</v>
      </c>
      <c r="AC96" s="147">
        <f>SUMPRODUCT(-('Gastos Gerais'!$B$4:$B$1076=Analítico!$B96),-(Analítico!AC$1&gt;='Gastos Gerais'!$D$4:$D$1076),-(Analítico!AC$1&lt;='Gastos Gerais'!$E$4:$E$1076),-('Gastos Gerais'!$C$4:$C$1076))</f>
        <v>0</v>
      </c>
      <c r="AD96" s="147">
        <f>SUMPRODUCT(-('Gastos Gerais'!$B$4:$B$1076=Analítico!$B96),-(Analítico!AD$1&gt;='Gastos Gerais'!$D$4:$D$1076),-(Analítico!AD$1&lt;='Gastos Gerais'!$E$4:$E$1076),-('Gastos Gerais'!$C$4:$C$1076))</f>
        <v>0</v>
      </c>
      <c r="AE96" s="147">
        <f>SUMPRODUCT(-('Gastos Gerais'!$B$4:$B$1076=Analítico!$B96),-(Analítico!AE$1&gt;='Gastos Gerais'!$D$4:$D$1076),-(Analítico!AE$1&lt;='Gastos Gerais'!$E$4:$E$1076),-('Gastos Gerais'!$C$4:$C$1076))</f>
        <v>0</v>
      </c>
      <c r="AF96" s="147">
        <f>SUMPRODUCT(-('Gastos Gerais'!$B$4:$B$1076=Analítico!$B96),-(Analítico!AF$1&gt;='Gastos Gerais'!$D$4:$D$1076),-(Analítico!AF$1&lt;='Gastos Gerais'!$E$4:$E$1076),-('Gastos Gerais'!$C$4:$C$1076))</f>
        <v>0</v>
      </c>
      <c r="AG96" s="147">
        <f>SUMPRODUCT(-('Gastos Gerais'!$B$4:$B$1076=Analítico!$B96),-(Analítico!AG$1&gt;='Gastos Gerais'!$D$4:$D$1076),-(Analítico!AG$1&lt;='Gastos Gerais'!$E$4:$E$1076),-('Gastos Gerais'!$C$4:$C$1076))</f>
        <v>0</v>
      </c>
      <c r="AH96" s="147">
        <f>SUMPRODUCT(-('Gastos Gerais'!$B$4:$B$1076=Analítico!$B96),-(Analítico!AH$1&gt;='Gastos Gerais'!$D$4:$D$1076),-(Analítico!AH$1&lt;='Gastos Gerais'!$E$4:$E$1076),-('Gastos Gerais'!$C$4:$C$1076))</f>
        <v>0</v>
      </c>
      <c r="AI96" s="147">
        <f>SUMPRODUCT(-('Gastos Gerais'!$B$4:$B$1076=Analítico!$B96),-(Analítico!AI$1&gt;='Gastos Gerais'!$D$4:$D$1076),-(Analítico!AI$1&lt;='Gastos Gerais'!$E$4:$E$1076),-('Gastos Gerais'!$C$4:$C$1076))</f>
        <v>0</v>
      </c>
      <c r="AJ96" s="147">
        <f>SUMPRODUCT(-('Gastos Gerais'!$B$4:$B$1076=Analítico!$B96),-(Analítico!AJ$1&gt;='Gastos Gerais'!$D$4:$D$1076),-(Analítico!AJ$1&lt;='Gastos Gerais'!$E$4:$E$1076),-('Gastos Gerais'!$C$4:$C$1076))</f>
        <v>0</v>
      </c>
      <c r="AK96" s="147">
        <f>SUMPRODUCT(-('Gastos Gerais'!$B$4:$B$1076=Analítico!$B96),-(Analítico!AK$1&gt;='Gastos Gerais'!$D$4:$D$1076),-(Analítico!AK$1&lt;='Gastos Gerais'!$E$4:$E$1076),-('Gastos Gerais'!$C$4:$C$1076))</f>
        <v>0</v>
      </c>
      <c r="AL96" s="147">
        <f>SUMPRODUCT(-('Gastos Gerais'!$B$4:$B$1076=Analítico!$B96),-(Analítico!AL$1&gt;='Gastos Gerais'!$D$4:$D$1076),-(Analítico!AL$1&lt;='Gastos Gerais'!$E$4:$E$1076),-('Gastos Gerais'!$C$4:$C$1076))</f>
        <v>0</v>
      </c>
      <c r="AM96" s="147">
        <f>SUMPRODUCT(-('Gastos Gerais'!$B$4:$B$1076=Analítico!$B96),-(Analítico!AM$1&gt;='Gastos Gerais'!$D$4:$D$1076),-(Analítico!AM$1&lt;='Gastos Gerais'!$E$4:$E$1076),-('Gastos Gerais'!$C$4:$C$1076))</f>
        <v>0</v>
      </c>
      <c r="AN96" s="147">
        <f>SUMPRODUCT(-('Gastos Gerais'!$B$4:$B$1076=Analítico!$B96),-(Analítico!AN$1&gt;='Gastos Gerais'!$D$4:$D$1076),-(Analítico!AN$1&lt;='Gastos Gerais'!$E$4:$E$1076),-('Gastos Gerais'!$C$4:$C$1076))</f>
        <v>0</v>
      </c>
      <c r="AO96" s="147">
        <f>SUMPRODUCT(-('Gastos Gerais'!$B$4:$B$1076=Analítico!$B96),-(Analítico!AO$1&gt;='Gastos Gerais'!$D$4:$D$1076),-(Analítico!AO$1&lt;='Gastos Gerais'!$E$4:$E$1076),-('Gastos Gerais'!$C$4:$C$1076))</f>
        <v>0</v>
      </c>
      <c r="AP96" s="147">
        <f>SUMPRODUCT(-('Gastos Gerais'!$B$4:$B$1076=Analítico!$B96),-(Analítico!AP$1&gt;='Gastos Gerais'!$D$4:$D$1076),-(Analítico!AP$1&lt;='Gastos Gerais'!$E$4:$E$1076),-('Gastos Gerais'!$C$4:$C$1076))</f>
        <v>0</v>
      </c>
      <c r="AQ96" s="147">
        <f>SUMPRODUCT(-('Gastos Gerais'!$B$4:$B$1076=Analítico!$B96),-(Analítico!AQ$1&gt;='Gastos Gerais'!$D$4:$D$1076),-(Analítico!AQ$1&lt;='Gastos Gerais'!$E$4:$E$1076),-('Gastos Gerais'!$C$4:$C$1076))</f>
        <v>0</v>
      </c>
      <c r="AR96" s="147">
        <f>SUMPRODUCT(-('Gastos Gerais'!$B$4:$B$1076=Analítico!$B96),-(Analítico!AR$1&gt;='Gastos Gerais'!$D$4:$D$1076),-(Analítico!AR$1&lt;='Gastos Gerais'!$E$4:$E$1076),-('Gastos Gerais'!$C$4:$C$1076))</f>
        <v>0</v>
      </c>
      <c r="AS96" s="147">
        <f>SUMPRODUCT(-('Gastos Gerais'!$B$4:$B$1076=Analítico!$B96),-(Analítico!AS$1&gt;='Gastos Gerais'!$D$4:$D$1076),-(Analítico!AS$1&lt;='Gastos Gerais'!$E$4:$E$1076),-('Gastos Gerais'!$C$4:$C$1076))</f>
        <v>0</v>
      </c>
      <c r="AT96" s="147">
        <f>SUMPRODUCT(-('Gastos Gerais'!$B$4:$B$1076=Analítico!$B96),-(Analítico!AT$1&gt;='Gastos Gerais'!$D$4:$D$1076),-(Analítico!AT$1&lt;='Gastos Gerais'!$E$4:$E$1076),-('Gastos Gerais'!$C$4:$C$1076))</f>
        <v>0</v>
      </c>
      <c r="AU96" s="147">
        <f>SUMPRODUCT(-('Gastos Gerais'!$B$4:$B$1076=Analítico!$B96),-(Analítico!AU$1&gt;='Gastos Gerais'!$D$4:$D$1076),-(Analítico!AU$1&lt;='Gastos Gerais'!$E$4:$E$1076),-('Gastos Gerais'!$C$4:$C$1076))</f>
        <v>0</v>
      </c>
      <c r="AV96" s="147">
        <f>SUMPRODUCT(-('Gastos Gerais'!$B$4:$B$1076=Analítico!$B96),-(Analítico!AV$1&gt;='Gastos Gerais'!$D$4:$D$1076),-(Analítico!AV$1&lt;='Gastos Gerais'!$E$4:$E$1076),-('Gastos Gerais'!$C$4:$C$1076))</f>
        <v>0</v>
      </c>
      <c r="AW96" s="147">
        <f>SUMPRODUCT(-('Gastos Gerais'!$B$4:$B$1076=Analítico!$B96),-(Analítico!AW$1&gt;='Gastos Gerais'!$D$4:$D$1076),-(Analítico!AW$1&lt;='Gastos Gerais'!$E$4:$E$1076),-('Gastos Gerais'!$C$4:$C$1076))</f>
        <v>0</v>
      </c>
      <c r="AX96" s="147">
        <f>SUMPRODUCT(-('Gastos Gerais'!$B$4:$B$1076=Analítico!$B96),-(Analítico!AX$1&gt;='Gastos Gerais'!$D$4:$D$1076),-(Analítico!AX$1&lt;='Gastos Gerais'!$E$4:$E$1076),-('Gastos Gerais'!$C$4:$C$1076))</f>
        <v>0</v>
      </c>
      <c r="AY96" s="147">
        <f>SUMPRODUCT(-('Gastos Gerais'!$B$4:$B$1076=Analítico!$B96),-(Analítico!AY$1&gt;='Gastos Gerais'!$D$4:$D$1076),-(Analítico!AY$1&lt;='Gastos Gerais'!$E$4:$E$1076),-('Gastos Gerais'!$C$4:$C$1076))</f>
        <v>0</v>
      </c>
      <c r="AZ96" s="147">
        <f>SUMPRODUCT(-('Gastos Gerais'!$B$4:$B$1076=Analítico!$B96),-(Analítico!AZ$1&gt;='Gastos Gerais'!$D$4:$D$1076),-(Analítico!AZ$1&lt;='Gastos Gerais'!$E$4:$E$1076),-('Gastos Gerais'!$C$4:$C$1076))</f>
        <v>0</v>
      </c>
      <c r="BA96" s="147">
        <f>SUMPRODUCT(-('Gastos Gerais'!$B$4:$B$1076=Analítico!$B96),-(Analítico!BA$1&gt;='Gastos Gerais'!$D$4:$D$1076),-(Analítico!BA$1&lt;='Gastos Gerais'!$E$4:$E$1076),-('Gastos Gerais'!$C$4:$C$1076))</f>
        <v>0</v>
      </c>
      <c r="BB96" s="147">
        <f>SUMPRODUCT(-('Gastos Gerais'!$B$4:$B$1076=Analítico!$B96),-(Analítico!BB$1&gt;='Gastos Gerais'!$D$4:$D$1076),-(Analítico!BB$1&lt;='Gastos Gerais'!$E$4:$E$1076),-('Gastos Gerais'!$C$4:$C$1076))</f>
        <v>0</v>
      </c>
      <c r="BC96" s="147">
        <f>SUMPRODUCT(-('Gastos Gerais'!$B$4:$B$1076=Analítico!$B96),-(Analítico!BC$1&gt;='Gastos Gerais'!$D$4:$D$1076),-(Analítico!BC$1&lt;='Gastos Gerais'!$E$4:$E$1076),-('Gastos Gerais'!$C$4:$C$1076))</f>
        <v>0</v>
      </c>
      <c r="BD96" s="147">
        <f>SUMPRODUCT(-('Gastos Gerais'!$B$4:$B$1076=Analítico!$B96),-(Analítico!BD$1&gt;='Gastos Gerais'!$D$4:$D$1076),-(Analítico!BD$1&lt;='Gastos Gerais'!$E$4:$E$1076),-('Gastos Gerais'!$C$4:$C$1076))</f>
        <v>0</v>
      </c>
      <c r="BE96" s="147">
        <f>SUMPRODUCT(-('Gastos Gerais'!$B$4:$B$1076=Analítico!$B96),-(Analítico!BE$1&gt;='Gastos Gerais'!$D$4:$D$1076),-(Analítico!BE$1&lt;='Gastos Gerais'!$E$4:$E$1076),-('Gastos Gerais'!$C$4:$C$1076))</f>
        <v>0</v>
      </c>
      <c r="BF96" s="147">
        <f>SUMPRODUCT(-('Gastos Gerais'!$B$4:$B$1076=Analítico!$B96),-(Analítico!BF$1&gt;='Gastos Gerais'!$D$4:$D$1076),-(Analítico!BF$1&lt;='Gastos Gerais'!$E$4:$E$1076),-('Gastos Gerais'!$C$4:$C$1076))</f>
        <v>0</v>
      </c>
      <c r="BG96" s="147">
        <f>SUMPRODUCT(-('Gastos Gerais'!$B$4:$B$1076=Analítico!$B96),-(Analítico!BG$1&gt;='Gastos Gerais'!$D$4:$D$1076),-(Analítico!BG$1&lt;='Gastos Gerais'!$E$4:$E$1076),-('Gastos Gerais'!$C$4:$C$1076))</f>
        <v>0</v>
      </c>
      <c r="BH96" s="147">
        <f>SUMPRODUCT(-('Gastos Gerais'!$B$4:$B$1076=Analítico!$B96),-(Analítico!BH$1&gt;='Gastos Gerais'!$D$4:$D$1076),-(Analítico!BH$1&lt;='Gastos Gerais'!$E$4:$E$1076),-('Gastos Gerais'!$C$4:$C$1076))</f>
        <v>0</v>
      </c>
      <c r="BI96" s="147">
        <f>SUMPRODUCT(-('Gastos Gerais'!$B$4:$B$1076=Analítico!$B96),-(Analítico!BI$1&gt;='Gastos Gerais'!$D$4:$D$1076),-(Analítico!BI$1&lt;='Gastos Gerais'!$E$4:$E$1076),-('Gastos Gerais'!$C$4:$C$1076))</f>
        <v>0</v>
      </c>
      <c r="BJ96" s="147">
        <f>SUMPRODUCT(-('Gastos Gerais'!$B$4:$B$1076=Analítico!$B96),-(Analítico!BJ$1&gt;='Gastos Gerais'!$D$4:$D$1076),-(Analítico!BJ$1&lt;='Gastos Gerais'!$E$4:$E$1076),-('Gastos Gerais'!$C$4:$C$1076))</f>
        <v>0</v>
      </c>
      <c r="BK96" s="143">
        <f t="shared" si="92"/>
        <v>0</v>
      </c>
      <c r="BL96" s="152">
        <f t="shared" ca="1" si="93"/>
        <v>0</v>
      </c>
      <c r="BV96" s="3"/>
      <c r="BW96" s="3"/>
    </row>
    <row r="97" spans="1:75" s="98" customFormat="1" ht="23.25" customHeight="1">
      <c r="A97" s="207" t="s">
        <v>330</v>
      </c>
      <c r="B97" s="210" t="s">
        <v>331</v>
      </c>
      <c r="C97" s="147">
        <f>SUMPRODUCT(-('Gastos Gerais'!$B$4:$B$1076=Analítico!$B97),-(Analítico!C$1&gt;='Gastos Gerais'!$D$4:$D$1076),-(Analítico!C$1&lt;='Gastos Gerais'!$E$4:$E$1076),-('Gastos Gerais'!$C$4:$C$1076))</f>
        <v>250</v>
      </c>
      <c r="D97" s="147">
        <f>SUMPRODUCT(-('Gastos Gerais'!$B$4:$B$1076=Analítico!$B97),-(Analítico!D$1&gt;='Gastos Gerais'!$D$4:$D$1076),-(Analítico!D$1&lt;='Gastos Gerais'!$E$4:$E$1076),-('Gastos Gerais'!$C$4:$C$1076))</f>
        <v>250</v>
      </c>
      <c r="E97" s="147">
        <f>SUMPRODUCT(-('Gastos Gerais'!$B$4:$B$1076=Analítico!$B97),-(Analítico!E$1&gt;='Gastos Gerais'!$D$4:$D$1076),-(Analítico!E$1&lt;='Gastos Gerais'!$E$4:$E$1076),-('Gastos Gerais'!$C$4:$C$1076))</f>
        <v>250</v>
      </c>
      <c r="F97" s="147">
        <f>SUMPRODUCT(-('Gastos Gerais'!$B$4:$B$1076=Analítico!$B97),-(Analítico!F$1&gt;='Gastos Gerais'!$D$4:$D$1076),-(Analítico!F$1&lt;='Gastos Gerais'!$E$4:$E$1076),-('Gastos Gerais'!$C$4:$C$1076))</f>
        <v>250</v>
      </c>
      <c r="G97" s="147">
        <f>SUMPRODUCT(-('Gastos Gerais'!$B$4:$B$1076=Analítico!$B97),-(Analítico!G$1&gt;='Gastos Gerais'!$D$4:$D$1076),-(Analítico!G$1&lt;='Gastos Gerais'!$E$4:$E$1076),-('Gastos Gerais'!$C$4:$C$1076))</f>
        <v>250</v>
      </c>
      <c r="H97" s="147">
        <f>SUMPRODUCT(-('Gastos Gerais'!$B$4:$B$1076=Analítico!$B97),-(Analítico!H$1&gt;='Gastos Gerais'!$D$4:$D$1076),-(Analítico!H$1&lt;='Gastos Gerais'!$E$4:$E$1076),-('Gastos Gerais'!$C$4:$C$1076))</f>
        <v>250</v>
      </c>
      <c r="I97" s="147">
        <f>SUMPRODUCT(-('Gastos Gerais'!$B$4:$B$1076=Analítico!$B97),-(Analítico!I$1&gt;='Gastos Gerais'!$D$4:$D$1076),-(Analítico!I$1&lt;='Gastos Gerais'!$E$4:$E$1076),-('Gastos Gerais'!$C$4:$C$1076))</f>
        <v>250</v>
      </c>
      <c r="J97" s="147">
        <f>SUMPRODUCT(-('Gastos Gerais'!$B$4:$B$1076=Analítico!$B97),-(Analítico!J$1&gt;='Gastos Gerais'!$D$4:$D$1076),-(Analítico!J$1&lt;='Gastos Gerais'!$E$4:$E$1076),-('Gastos Gerais'!$C$4:$C$1076))</f>
        <v>250</v>
      </c>
      <c r="K97" s="147">
        <f>SUMPRODUCT(-('Gastos Gerais'!$B$4:$B$1076=Analítico!$B97),-(Analítico!K$1&gt;='Gastos Gerais'!$D$4:$D$1076),-(Analítico!K$1&lt;='Gastos Gerais'!$E$4:$E$1076),-('Gastos Gerais'!$C$4:$C$1076))</f>
        <v>250</v>
      </c>
      <c r="L97" s="147">
        <f>SUMPRODUCT(-('Gastos Gerais'!$B$4:$B$1076=Analítico!$B97),-(Analítico!L$1&gt;='Gastos Gerais'!$D$4:$D$1076),-(Analítico!L$1&lt;='Gastos Gerais'!$E$4:$E$1076),-('Gastos Gerais'!$C$4:$C$1076))</f>
        <v>250</v>
      </c>
      <c r="M97" s="147">
        <f>SUMPRODUCT(-('Gastos Gerais'!$B$4:$B$1076=Analítico!$B97),-(Analítico!M$1&gt;='Gastos Gerais'!$D$4:$D$1076),-(Analítico!M$1&lt;='Gastos Gerais'!$E$4:$E$1076),-('Gastos Gerais'!$C$4:$C$1076))</f>
        <v>250</v>
      </c>
      <c r="N97" s="147">
        <f>SUMPRODUCT(-('Gastos Gerais'!$B$4:$B$1076=Analítico!$B97),-(Analítico!N$1&gt;='Gastos Gerais'!$D$4:$D$1076),-(Analítico!N$1&lt;='Gastos Gerais'!$E$4:$E$1076),-('Gastos Gerais'!$C$4:$C$1076))</f>
        <v>250</v>
      </c>
      <c r="O97" s="147">
        <f>SUMPRODUCT(-('Gastos Gerais'!$B$4:$B$1076=Analítico!$B97),-(Analítico!O$1&gt;='Gastos Gerais'!$D$4:$D$1076),-(Analítico!O$1&lt;='Gastos Gerais'!$E$4:$E$1076),-('Gastos Gerais'!$C$4:$C$1076))</f>
        <v>262.5</v>
      </c>
      <c r="P97" s="147">
        <f>SUMPRODUCT(-('Gastos Gerais'!$B$4:$B$1076=Analítico!$B97),-(Analítico!P$1&gt;='Gastos Gerais'!$D$4:$D$1076),-(Analítico!P$1&lt;='Gastos Gerais'!$E$4:$E$1076),-('Gastos Gerais'!$C$4:$C$1076))</f>
        <v>262.5</v>
      </c>
      <c r="Q97" s="147">
        <f>SUMPRODUCT(-('Gastos Gerais'!$B$4:$B$1076=Analítico!$B97),-(Analítico!Q$1&gt;='Gastos Gerais'!$D$4:$D$1076),-(Analítico!Q$1&lt;='Gastos Gerais'!$E$4:$E$1076),-('Gastos Gerais'!$C$4:$C$1076))</f>
        <v>262.5</v>
      </c>
      <c r="R97" s="147">
        <f>SUMPRODUCT(-('Gastos Gerais'!$B$4:$B$1076=Analítico!$B97),-(Analítico!R$1&gt;='Gastos Gerais'!$D$4:$D$1076),-(Analítico!R$1&lt;='Gastos Gerais'!$E$4:$E$1076),-('Gastos Gerais'!$C$4:$C$1076))</f>
        <v>262.5</v>
      </c>
      <c r="S97" s="147">
        <f>SUMPRODUCT(-('Gastos Gerais'!$B$4:$B$1076=Analítico!$B97),-(Analítico!S$1&gt;='Gastos Gerais'!$D$4:$D$1076),-(Analítico!S$1&lt;='Gastos Gerais'!$E$4:$E$1076),-('Gastos Gerais'!$C$4:$C$1076))</f>
        <v>262.5</v>
      </c>
      <c r="T97" s="147">
        <f>SUMPRODUCT(-('Gastos Gerais'!$B$4:$B$1076=Analítico!$B97),-(Analítico!T$1&gt;='Gastos Gerais'!$D$4:$D$1076),-(Analítico!T$1&lt;='Gastos Gerais'!$E$4:$E$1076),-('Gastos Gerais'!$C$4:$C$1076))</f>
        <v>262.5</v>
      </c>
      <c r="U97" s="147">
        <f>SUMPRODUCT(-('Gastos Gerais'!$B$4:$B$1076=Analítico!$B97),-(Analítico!U$1&gt;='Gastos Gerais'!$D$4:$D$1076),-(Analítico!U$1&lt;='Gastos Gerais'!$E$4:$E$1076),-('Gastos Gerais'!$C$4:$C$1076))</f>
        <v>262.5</v>
      </c>
      <c r="V97" s="147">
        <f>SUMPRODUCT(-('Gastos Gerais'!$B$4:$B$1076=Analítico!$B97),-(Analítico!V$1&gt;='Gastos Gerais'!$D$4:$D$1076),-(Analítico!V$1&lt;='Gastos Gerais'!$E$4:$E$1076),-('Gastos Gerais'!$C$4:$C$1076))</f>
        <v>262.5</v>
      </c>
      <c r="W97" s="147">
        <f>SUMPRODUCT(-('Gastos Gerais'!$B$4:$B$1076=Analítico!$B97),-(Analítico!W$1&gt;='Gastos Gerais'!$D$4:$D$1076),-(Analítico!W$1&lt;='Gastos Gerais'!$E$4:$E$1076),-('Gastos Gerais'!$C$4:$C$1076))</f>
        <v>262.5</v>
      </c>
      <c r="X97" s="147">
        <f>SUMPRODUCT(-('Gastos Gerais'!$B$4:$B$1076=Analítico!$B97),-(Analítico!X$1&gt;='Gastos Gerais'!$D$4:$D$1076),-(Analítico!X$1&lt;='Gastos Gerais'!$E$4:$E$1076),-('Gastos Gerais'!$C$4:$C$1076))</f>
        <v>262.5</v>
      </c>
      <c r="Y97" s="147">
        <f>SUMPRODUCT(-('Gastos Gerais'!$B$4:$B$1076=Analítico!$B97),-(Analítico!Y$1&gt;='Gastos Gerais'!$D$4:$D$1076),-(Analítico!Y$1&lt;='Gastos Gerais'!$E$4:$E$1076),-('Gastos Gerais'!$C$4:$C$1076))</f>
        <v>262.5</v>
      </c>
      <c r="Z97" s="147">
        <f>SUMPRODUCT(-('Gastos Gerais'!$B$4:$B$1076=Analítico!$B97),-(Analítico!Z$1&gt;='Gastos Gerais'!$D$4:$D$1076),-(Analítico!Z$1&lt;='Gastos Gerais'!$E$4:$E$1076),-('Gastos Gerais'!$C$4:$C$1076))</f>
        <v>262.5</v>
      </c>
      <c r="AA97" s="147">
        <f>SUMPRODUCT(-('Gastos Gerais'!$B$4:$B$1076=Analítico!$B97),-(Analítico!AA$1&gt;='Gastos Gerais'!$D$4:$D$1076),-(Analítico!AA$1&lt;='Gastos Gerais'!$E$4:$E$1076),-('Gastos Gerais'!$C$4:$C$1076))</f>
        <v>275.625</v>
      </c>
      <c r="AB97" s="147">
        <f>SUMPRODUCT(-('Gastos Gerais'!$B$4:$B$1076=Analítico!$B97),-(Analítico!AB$1&gt;='Gastos Gerais'!$D$4:$D$1076),-(Analítico!AB$1&lt;='Gastos Gerais'!$E$4:$E$1076),-('Gastos Gerais'!$C$4:$C$1076))</f>
        <v>275.625</v>
      </c>
      <c r="AC97" s="147">
        <f>SUMPRODUCT(-('Gastos Gerais'!$B$4:$B$1076=Analítico!$B97),-(Analítico!AC$1&gt;='Gastos Gerais'!$D$4:$D$1076),-(Analítico!AC$1&lt;='Gastos Gerais'!$E$4:$E$1076),-('Gastos Gerais'!$C$4:$C$1076))</f>
        <v>275.625</v>
      </c>
      <c r="AD97" s="147">
        <f>SUMPRODUCT(-('Gastos Gerais'!$B$4:$B$1076=Analítico!$B97),-(Analítico!AD$1&gt;='Gastos Gerais'!$D$4:$D$1076),-(Analítico!AD$1&lt;='Gastos Gerais'!$E$4:$E$1076),-('Gastos Gerais'!$C$4:$C$1076))</f>
        <v>275.625</v>
      </c>
      <c r="AE97" s="147">
        <f>SUMPRODUCT(-('Gastos Gerais'!$B$4:$B$1076=Analítico!$B97),-(Analítico!AE$1&gt;='Gastos Gerais'!$D$4:$D$1076),-(Analítico!AE$1&lt;='Gastos Gerais'!$E$4:$E$1076),-('Gastos Gerais'!$C$4:$C$1076))</f>
        <v>275.625</v>
      </c>
      <c r="AF97" s="147">
        <f>SUMPRODUCT(-('Gastos Gerais'!$B$4:$B$1076=Analítico!$B97),-(Analítico!AF$1&gt;='Gastos Gerais'!$D$4:$D$1076),-(Analítico!AF$1&lt;='Gastos Gerais'!$E$4:$E$1076),-('Gastos Gerais'!$C$4:$C$1076))</f>
        <v>275.625</v>
      </c>
      <c r="AG97" s="147">
        <f>SUMPRODUCT(-('Gastos Gerais'!$B$4:$B$1076=Analítico!$B97),-(Analítico!AG$1&gt;='Gastos Gerais'!$D$4:$D$1076),-(Analítico!AG$1&lt;='Gastos Gerais'!$E$4:$E$1076),-('Gastos Gerais'!$C$4:$C$1076))</f>
        <v>275.625</v>
      </c>
      <c r="AH97" s="147">
        <f>SUMPRODUCT(-('Gastos Gerais'!$B$4:$B$1076=Analítico!$B97),-(Analítico!AH$1&gt;='Gastos Gerais'!$D$4:$D$1076),-(Analítico!AH$1&lt;='Gastos Gerais'!$E$4:$E$1076),-('Gastos Gerais'!$C$4:$C$1076))</f>
        <v>275.625</v>
      </c>
      <c r="AI97" s="147">
        <f>SUMPRODUCT(-('Gastos Gerais'!$B$4:$B$1076=Analítico!$B97),-(Analítico!AI$1&gt;='Gastos Gerais'!$D$4:$D$1076),-(Analítico!AI$1&lt;='Gastos Gerais'!$E$4:$E$1076),-('Gastos Gerais'!$C$4:$C$1076))</f>
        <v>275.625</v>
      </c>
      <c r="AJ97" s="147">
        <f>SUMPRODUCT(-('Gastos Gerais'!$B$4:$B$1076=Analítico!$B97),-(Analítico!AJ$1&gt;='Gastos Gerais'!$D$4:$D$1076),-(Analítico!AJ$1&lt;='Gastos Gerais'!$E$4:$E$1076),-('Gastos Gerais'!$C$4:$C$1076))</f>
        <v>275.625</v>
      </c>
      <c r="AK97" s="147">
        <f>SUMPRODUCT(-('Gastos Gerais'!$B$4:$B$1076=Analítico!$B97),-(Analítico!AK$1&gt;='Gastos Gerais'!$D$4:$D$1076),-(Analítico!AK$1&lt;='Gastos Gerais'!$E$4:$E$1076),-('Gastos Gerais'!$C$4:$C$1076))</f>
        <v>275.625</v>
      </c>
      <c r="AL97" s="147">
        <f>SUMPRODUCT(-('Gastos Gerais'!$B$4:$B$1076=Analítico!$B97),-(Analítico!AL$1&gt;='Gastos Gerais'!$D$4:$D$1076),-(Analítico!AL$1&lt;='Gastos Gerais'!$E$4:$E$1076),-('Gastos Gerais'!$C$4:$C$1076))</f>
        <v>275.625</v>
      </c>
      <c r="AM97" s="147">
        <f>SUMPRODUCT(-('Gastos Gerais'!$B$4:$B$1076=Analítico!$B97),-(Analítico!AM$1&gt;='Gastos Gerais'!$D$4:$D$1076),-(Analítico!AM$1&lt;='Gastos Gerais'!$E$4:$E$1076),-('Gastos Gerais'!$C$4:$C$1076))</f>
        <v>289.40625</v>
      </c>
      <c r="AN97" s="147">
        <f>SUMPRODUCT(-('Gastos Gerais'!$B$4:$B$1076=Analítico!$B97),-(Analítico!AN$1&gt;='Gastos Gerais'!$D$4:$D$1076),-(Analítico!AN$1&lt;='Gastos Gerais'!$E$4:$E$1076),-('Gastos Gerais'!$C$4:$C$1076))</f>
        <v>289.40625</v>
      </c>
      <c r="AO97" s="147">
        <f>SUMPRODUCT(-('Gastos Gerais'!$B$4:$B$1076=Analítico!$B97),-(Analítico!AO$1&gt;='Gastos Gerais'!$D$4:$D$1076),-(Analítico!AO$1&lt;='Gastos Gerais'!$E$4:$E$1076),-('Gastos Gerais'!$C$4:$C$1076))</f>
        <v>289.40625</v>
      </c>
      <c r="AP97" s="147">
        <f>SUMPRODUCT(-('Gastos Gerais'!$B$4:$B$1076=Analítico!$B97),-(Analítico!AP$1&gt;='Gastos Gerais'!$D$4:$D$1076),-(Analítico!AP$1&lt;='Gastos Gerais'!$E$4:$E$1076),-('Gastos Gerais'!$C$4:$C$1076))</f>
        <v>289.40625</v>
      </c>
      <c r="AQ97" s="147">
        <f>SUMPRODUCT(-('Gastos Gerais'!$B$4:$B$1076=Analítico!$B97),-(Analítico!AQ$1&gt;='Gastos Gerais'!$D$4:$D$1076),-(Analítico!AQ$1&lt;='Gastos Gerais'!$E$4:$E$1076),-('Gastos Gerais'!$C$4:$C$1076))</f>
        <v>289.40625</v>
      </c>
      <c r="AR97" s="147">
        <f>SUMPRODUCT(-('Gastos Gerais'!$B$4:$B$1076=Analítico!$B97),-(Analítico!AR$1&gt;='Gastos Gerais'!$D$4:$D$1076),-(Analítico!AR$1&lt;='Gastos Gerais'!$E$4:$E$1076),-('Gastos Gerais'!$C$4:$C$1076))</f>
        <v>289.40625</v>
      </c>
      <c r="AS97" s="147">
        <f>SUMPRODUCT(-('Gastos Gerais'!$B$4:$B$1076=Analítico!$B97),-(Analítico!AS$1&gt;='Gastos Gerais'!$D$4:$D$1076),-(Analítico!AS$1&lt;='Gastos Gerais'!$E$4:$E$1076),-('Gastos Gerais'!$C$4:$C$1076))</f>
        <v>289.40625</v>
      </c>
      <c r="AT97" s="147">
        <f>SUMPRODUCT(-('Gastos Gerais'!$B$4:$B$1076=Analítico!$B97),-(Analítico!AT$1&gt;='Gastos Gerais'!$D$4:$D$1076),-(Analítico!AT$1&lt;='Gastos Gerais'!$E$4:$E$1076),-('Gastos Gerais'!$C$4:$C$1076))</f>
        <v>289.40625</v>
      </c>
      <c r="AU97" s="147">
        <f>SUMPRODUCT(-('Gastos Gerais'!$B$4:$B$1076=Analítico!$B97),-(Analítico!AU$1&gt;='Gastos Gerais'!$D$4:$D$1076),-(Analítico!AU$1&lt;='Gastos Gerais'!$E$4:$E$1076),-('Gastos Gerais'!$C$4:$C$1076))</f>
        <v>289.40625</v>
      </c>
      <c r="AV97" s="147">
        <f>SUMPRODUCT(-('Gastos Gerais'!$B$4:$B$1076=Analítico!$B97),-(Analítico!AV$1&gt;='Gastos Gerais'!$D$4:$D$1076),-(Analítico!AV$1&lt;='Gastos Gerais'!$E$4:$E$1076),-('Gastos Gerais'!$C$4:$C$1076))</f>
        <v>289.40625</v>
      </c>
      <c r="AW97" s="147">
        <f>SUMPRODUCT(-('Gastos Gerais'!$B$4:$B$1076=Analítico!$B97),-(Analítico!AW$1&gt;='Gastos Gerais'!$D$4:$D$1076),-(Analítico!AW$1&lt;='Gastos Gerais'!$E$4:$E$1076),-('Gastos Gerais'!$C$4:$C$1076))</f>
        <v>289.40625</v>
      </c>
      <c r="AX97" s="147">
        <f>SUMPRODUCT(-('Gastos Gerais'!$B$4:$B$1076=Analítico!$B97),-(Analítico!AX$1&gt;='Gastos Gerais'!$D$4:$D$1076),-(Analítico!AX$1&lt;='Gastos Gerais'!$E$4:$E$1076),-('Gastos Gerais'!$C$4:$C$1076))</f>
        <v>289.40625</v>
      </c>
      <c r="AY97" s="147">
        <f>SUMPRODUCT(-('Gastos Gerais'!$B$4:$B$1076=Analítico!$B97),-(Analítico!AY$1&gt;='Gastos Gerais'!$D$4:$D$1076),-(Analítico!AY$1&lt;='Gastos Gerais'!$E$4:$E$1076),-('Gastos Gerais'!$C$4:$C$1076))</f>
        <v>0</v>
      </c>
      <c r="AZ97" s="147">
        <f>SUMPRODUCT(-('Gastos Gerais'!$B$4:$B$1076=Analítico!$B97),-(Analítico!AZ$1&gt;='Gastos Gerais'!$D$4:$D$1076),-(Analítico!AZ$1&lt;='Gastos Gerais'!$E$4:$E$1076),-('Gastos Gerais'!$C$4:$C$1076))</f>
        <v>0</v>
      </c>
      <c r="BA97" s="147">
        <f>SUMPRODUCT(-('Gastos Gerais'!$B$4:$B$1076=Analítico!$B97),-(Analítico!BA$1&gt;='Gastos Gerais'!$D$4:$D$1076),-(Analítico!BA$1&lt;='Gastos Gerais'!$E$4:$E$1076),-('Gastos Gerais'!$C$4:$C$1076))</f>
        <v>0</v>
      </c>
      <c r="BB97" s="147">
        <f>SUMPRODUCT(-('Gastos Gerais'!$B$4:$B$1076=Analítico!$B97),-(Analítico!BB$1&gt;='Gastos Gerais'!$D$4:$D$1076),-(Analítico!BB$1&lt;='Gastos Gerais'!$E$4:$E$1076),-('Gastos Gerais'!$C$4:$C$1076))</f>
        <v>0</v>
      </c>
      <c r="BC97" s="147">
        <f>SUMPRODUCT(-('Gastos Gerais'!$B$4:$B$1076=Analítico!$B97),-(Analítico!BC$1&gt;='Gastos Gerais'!$D$4:$D$1076),-(Analítico!BC$1&lt;='Gastos Gerais'!$E$4:$E$1076),-('Gastos Gerais'!$C$4:$C$1076))</f>
        <v>0</v>
      </c>
      <c r="BD97" s="147">
        <f>SUMPRODUCT(-('Gastos Gerais'!$B$4:$B$1076=Analítico!$B97),-(Analítico!BD$1&gt;='Gastos Gerais'!$D$4:$D$1076),-(Analítico!BD$1&lt;='Gastos Gerais'!$E$4:$E$1076),-('Gastos Gerais'!$C$4:$C$1076))</f>
        <v>0</v>
      </c>
      <c r="BE97" s="147">
        <f>SUMPRODUCT(-('Gastos Gerais'!$B$4:$B$1076=Analítico!$B97),-(Analítico!BE$1&gt;='Gastos Gerais'!$D$4:$D$1076),-(Analítico!BE$1&lt;='Gastos Gerais'!$E$4:$E$1076),-('Gastos Gerais'!$C$4:$C$1076))</f>
        <v>0</v>
      </c>
      <c r="BF97" s="147">
        <f>SUMPRODUCT(-('Gastos Gerais'!$B$4:$B$1076=Analítico!$B97),-(Analítico!BF$1&gt;='Gastos Gerais'!$D$4:$D$1076),-(Analítico!BF$1&lt;='Gastos Gerais'!$E$4:$E$1076),-('Gastos Gerais'!$C$4:$C$1076))</f>
        <v>0</v>
      </c>
      <c r="BG97" s="147">
        <f>SUMPRODUCT(-('Gastos Gerais'!$B$4:$B$1076=Analítico!$B97),-(Analítico!BG$1&gt;='Gastos Gerais'!$D$4:$D$1076),-(Analítico!BG$1&lt;='Gastos Gerais'!$E$4:$E$1076),-('Gastos Gerais'!$C$4:$C$1076))</f>
        <v>0</v>
      </c>
      <c r="BH97" s="147">
        <f>SUMPRODUCT(-('Gastos Gerais'!$B$4:$B$1076=Analítico!$B97),-(Analítico!BH$1&gt;='Gastos Gerais'!$D$4:$D$1076),-(Analítico!BH$1&lt;='Gastos Gerais'!$E$4:$E$1076),-('Gastos Gerais'!$C$4:$C$1076))</f>
        <v>0</v>
      </c>
      <c r="BI97" s="147">
        <f>SUMPRODUCT(-('Gastos Gerais'!$B$4:$B$1076=Analítico!$B97),-(Analítico!BI$1&gt;='Gastos Gerais'!$D$4:$D$1076),-(Analítico!BI$1&lt;='Gastos Gerais'!$E$4:$E$1076),-('Gastos Gerais'!$C$4:$C$1076))</f>
        <v>0</v>
      </c>
      <c r="BJ97" s="147">
        <f>SUMPRODUCT(-('Gastos Gerais'!$B$4:$B$1076=Analítico!$B97),-(Analítico!BJ$1&gt;='Gastos Gerais'!$D$4:$D$1076),-(Analítico!BJ$1&lt;='Gastos Gerais'!$E$4:$E$1076),-('Gastos Gerais'!$C$4:$C$1076))</f>
        <v>0</v>
      </c>
      <c r="BK97" s="143">
        <f t="shared" si="92"/>
        <v>12930.375</v>
      </c>
      <c r="BL97" s="152">
        <f t="shared" ca="1" si="93"/>
        <v>6.1573214287135897E-4</v>
      </c>
      <c r="BV97" s="3"/>
      <c r="BW97" s="3"/>
    </row>
    <row r="98" spans="1:75" s="98" customFormat="1" ht="23.25" customHeight="1">
      <c r="A98" s="207" t="s">
        <v>332</v>
      </c>
      <c r="B98" s="209" t="s">
        <v>333</v>
      </c>
      <c r="C98" s="147">
        <f>SUMPRODUCT(-('Gastos Gerais'!$B$4:$B$1076=Analítico!$B98),-(Analítico!C$1&gt;='Gastos Gerais'!$D$4:$D$1076),-(Analítico!C$1&lt;='Gastos Gerais'!$E$4:$E$1076),-('Gastos Gerais'!$C$4:$C$1076))</f>
        <v>0</v>
      </c>
      <c r="D98" s="147">
        <f>SUMPRODUCT(-('Gastos Gerais'!$B$4:$B$1076=Analítico!$B98),-(Analítico!D$1&gt;='Gastos Gerais'!$D$4:$D$1076),-(Analítico!D$1&lt;='Gastos Gerais'!$E$4:$E$1076),-('Gastos Gerais'!$C$4:$C$1076))</f>
        <v>0</v>
      </c>
      <c r="E98" s="147">
        <f>SUMPRODUCT(-('Gastos Gerais'!$B$4:$B$1076=Analítico!$B98),-(Analítico!E$1&gt;='Gastos Gerais'!$D$4:$D$1076),-(Analítico!E$1&lt;='Gastos Gerais'!$E$4:$E$1076),-('Gastos Gerais'!$C$4:$C$1076))</f>
        <v>0</v>
      </c>
      <c r="F98" s="147">
        <f>SUMPRODUCT(-('Gastos Gerais'!$B$4:$B$1076=Analítico!$B98),-(Analítico!F$1&gt;='Gastos Gerais'!$D$4:$D$1076),-(Analítico!F$1&lt;='Gastos Gerais'!$E$4:$E$1076),-('Gastos Gerais'!$C$4:$C$1076))</f>
        <v>0</v>
      </c>
      <c r="G98" s="147">
        <f>SUMPRODUCT(-('Gastos Gerais'!$B$4:$B$1076=Analítico!$B98),-(Analítico!G$1&gt;='Gastos Gerais'!$D$4:$D$1076),-(Analítico!G$1&lt;='Gastos Gerais'!$E$4:$E$1076),-('Gastos Gerais'!$C$4:$C$1076))</f>
        <v>0</v>
      </c>
      <c r="H98" s="147">
        <f>SUMPRODUCT(-('Gastos Gerais'!$B$4:$B$1076=Analítico!$B98),-(Analítico!H$1&gt;='Gastos Gerais'!$D$4:$D$1076),-(Analítico!H$1&lt;='Gastos Gerais'!$E$4:$E$1076),-('Gastos Gerais'!$C$4:$C$1076))</f>
        <v>0</v>
      </c>
      <c r="I98" s="147">
        <f>SUMPRODUCT(-('Gastos Gerais'!$B$4:$B$1076=Analítico!$B98),-(Analítico!I$1&gt;='Gastos Gerais'!$D$4:$D$1076),-(Analítico!I$1&lt;='Gastos Gerais'!$E$4:$E$1076),-('Gastos Gerais'!$C$4:$C$1076))</f>
        <v>0</v>
      </c>
      <c r="J98" s="147">
        <f>SUMPRODUCT(-('Gastos Gerais'!$B$4:$B$1076=Analítico!$B98),-(Analítico!J$1&gt;='Gastos Gerais'!$D$4:$D$1076),-(Analítico!J$1&lt;='Gastos Gerais'!$E$4:$E$1076),-('Gastos Gerais'!$C$4:$C$1076))</f>
        <v>0</v>
      </c>
      <c r="K98" s="147">
        <f>SUMPRODUCT(-('Gastos Gerais'!$B$4:$B$1076=Analítico!$B98),-(Analítico!K$1&gt;='Gastos Gerais'!$D$4:$D$1076),-(Analítico!K$1&lt;='Gastos Gerais'!$E$4:$E$1076),-('Gastos Gerais'!$C$4:$C$1076))</f>
        <v>0</v>
      </c>
      <c r="L98" s="147">
        <f>SUMPRODUCT(-('Gastos Gerais'!$B$4:$B$1076=Analítico!$B98),-(Analítico!L$1&gt;='Gastos Gerais'!$D$4:$D$1076),-(Analítico!L$1&lt;='Gastos Gerais'!$E$4:$E$1076),-('Gastos Gerais'!$C$4:$C$1076))</f>
        <v>0</v>
      </c>
      <c r="M98" s="147">
        <f>SUMPRODUCT(-('Gastos Gerais'!$B$4:$B$1076=Analítico!$B98),-(Analítico!M$1&gt;='Gastos Gerais'!$D$4:$D$1076),-(Analítico!M$1&lt;='Gastos Gerais'!$E$4:$E$1076),-('Gastos Gerais'!$C$4:$C$1076))</f>
        <v>0</v>
      </c>
      <c r="N98" s="147">
        <f>SUMPRODUCT(-('Gastos Gerais'!$B$4:$B$1076=Analítico!$B98),-(Analítico!N$1&gt;='Gastos Gerais'!$D$4:$D$1076),-(Analítico!N$1&lt;='Gastos Gerais'!$E$4:$E$1076),-('Gastos Gerais'!$C$4:$C$1076))</f>
        <v>0</v>
      </c>
      <c r="O98" s="147">
        <f>SUMPRODUCT(-('Gastos Gerais'!$B$4:$B$1076=Analítico!$B98),-(Analítico!O$1&gt;='Gastos Gerais'!$D$4:$D$1076),-(Analítico!O$1&lt;='Gastos Gerais'!$E$4:$E$1076),-('Gastos Gerais'!$C$4:$C$1076))</f>
        <v>0</v>
      </c>
      <c r="P98" s="147">
        <f>SUMPRODUCT(-('Gastos Gerais'!$B$4:$B$1076=Analítico!$B98),-(Analítico!P$1&gt;='Gastos Gerais'!$D$4:$D$1076),-(Analítico!P$1&lt;='Gastos Gerais'!$E$4:$E$1076),-('Gastos Gerais'!$C$4:$C$1076))</f>
        <v>0</v>
      </c>
      <c r="Q98" s="147">
        <f>SUMPRODUCT(-('Gastos Gerais'!$B$4:$B$1076=Analítico!$B98),-(Analítico!Q$1&gt;='Gastos Gerais'!$D$4:$D$1076),-(Analítico!Q$1&lt;='Gastos Gerais'!$E$4:$E$1076),-('Gastos Gerais'!$C$4:$C$1076))</f>
        <v>0</v>
      </c>
      <c r="R98" s="147">
        <f>SUMPRODUCT(-('Gastos Gerais'!$B$4:$B$1076=Analítico!$B98),-(Analítico!R$1&gt;='Gastos Gerais'!$D$4:$D$1076),-(Analítico!R$1&lt;='Gastos Gerais'!$E$4:$E$1076),-('Gastos Gerais'!$C$4:$C$1076))</f>
        <v>0</v>
      </c>
      <c r="S98" s="147">
        <f>SUMPRODUCT(-('Gastos Gerais'!$B$4:$B$1076=Analítico!$B98),-(Analítico!S$1&gt;='Gastos Gerais'!$D$4:$D$1076),-(Analítico!S$1&lt;='Gastos Gerais'!$E$4:$E$1076),-('Gastos Gerais'!$C$4:$C$1076))</f>
        <v>0</v>
      </c>
      <c r="T98" s="147">
        <f>SUMPRODUCT(-('Gastos Gerais'!$B$4:$B$1076=Analítico!$B98),-(Analítico!T$1&gt;='Gastos Gerais'!$D$4:$D$1076),-(Analítico!T$1&lt;='Gastos Gerais'!$E$4:$E$1076),-('Gastos Gerais'!$C$4:$C$1076))</f>
        <v>0</v>
      </c>
      <c r="U98" s="147">
        <f>SUMPRODUCT(-('Gastos Gerais'!$B$4:$B$1076=Analítico!$B98),-(Analítico!U$1&gt;='Gastos Gerais'!$D$4:$D$1076),-(Analítico!U$1&lt;='Gastos Gerais'!$E$4:$E$1076),-('Gastos Gerais'!$C$4:$C$1076))</f>
        <v>0</v>
      </c>
      <c r="V98" s="147">
        <f>SUMPRODUCT(-('Gastos Gerais'!$B$4:$B$1076=Analítico!$B98),-(Analítico!V$1&gt;='Gastos Gerais'!$D$4:$D$1076),-(Analítico!V$1&lt;='Gastos Gerais'!$E$4:$E$1076),-('Gastos Gerais'!$C$4:$C$1076))</f>
        <v>0</v>
      </c>
      <c r="W98" s="147">
        <f>SUMPRODUCT(-('Gastos Gerais'!$B$4:$B$1076=Analítico!$B98),-(Analítico!W$1&gt;='Gastos Gerais'!$D$4:$D$1076),-(Analítico!W$1&lt;='Gastos Gerais'!$E$4:$E$1076),-('Gastos Gerais'!$C$4:$C$1076))</f>
        <v>0</v>
      </c>
      <c r="X98" s="147">
        <f>SUMPRODUCT(-('Gastos Gerais'!$B$4:$B$1076=Analítico!$B98),-(Analítico!X$1&gt;='Gastos Gerais'!$D$4:$D$1076),-(Analítico!X$1&lt;='Gastos Gerais'!$E$4:$E$1076),-('Gastos Gerais'!$C$4:$C$1076))</f>
        <v>0</v>
      </c>
      <c r="Y98" s="147">
        <f>SUMPRODUCT(-('Gastos Gerais'!$B$4:$B$1076=Analítico!$B98),-(Analítico!Y$1&gt;='Gastos Gerais'!$D$4:$D$1076),-(Analítico!Y$1&lt;='Gastos Gerais'!$E$4:$E$1076),-('Gastos Gerais'!$C$4:$C$1076))</f>
        <v>0</v>
      </c>
      <c r="Z98" s="147">
        <f>SUMPRODUCT(-('Gastos Gerais'!$B$4:$B$1076=Analítico!$B98),-(Analítico!Z$1&gt;='Gastos Gerais'!$D$4:$D$1076),-(Analítico!Z$1&lt;='Gastos Gerais'!$E$4:$E$1076),-('Gastos Gerais'!$C$4:$C$1076))</f>
        <v>0</v>
      </c>
      <c r="AA98" s="147">
        <f>SUMPRODUCT(-('Gastos Gerais'!$B$4:$B$1076=Analítico!$B98),-(Analítico!AA$1&gt;='Gastos Gerais'!$D$4:$D$1076),-(Analítico!AA$1&lt;='Gastos Gerais'!$E$4:$E$1076),-('Gastos Gerais'!$C$4:$C$1076))</f>
        <v>0</v>
      </c>
      <c r="AB98" s="147">
        <f>SUMPRODUCT(-('Gastos Gerais'!$B$4:$B$1076=Analítico!$B98),-(Analítico!AB$1&gt;='Gastos Gerais'!$D$4:$D$1076),-(Analítico!AB$1&lt;='Gastos Gerais'!$E$4:$E$1076),-('Gastos Gerais'!$C$4:$C$1076))</f>
        <v>0</v>
      </c>
      <c r="AC98" s="147">
        <f>SUMPRODUCT(-('Gastos Gerais'!$B$4:$B$1076=Analítico!$B98),-(Analítico!AC$1&gt;='Gastos Gerais'!$D$4:$D$1076),-(Analítico!AC$1&lt;='Gastos Gerais'!$E$4:$E$1076),-('Gastos Gerais'!$C$4:$C$1076))</f>
        <v>0</v>
      </c>
      <c r="AD98" s="147">
        <f>SUMPRODUCT(-('Gastos Gerais'!$B$4:$B$1076=Analítico!$B98),-(Analítico!AD$1&gt;='Gastos Gerais'!$D$4:$D$1076),-(Analítico!AD$1&lt;='Gastos Gerais'!$E$4:$E$1076),-('Gastos Gerais'!$C$4:$C$1076))</f>
        <v>0</v>
      </c>
      <c r="AE98" s="147">
        <f>SUMPRODUCT(-('Gastos Gerais'!$B$4:$B$1076=Analítico!$B98),-(Analítico!AE$1&gt;='Gastos Gerais'!$D$4:$D$1076),-(Analítico!AE$1&lt;='Gastos Gerais'!$E$4:$E$1076),-('Gastos Gerais'!$C$4:$C$1076))</f>
        <v>0</v>
      </c>
      <c r="AF98" s="147">
        <f>SUMPRODUCT(-('Gastos Gerais'!$B$4:$B$1076=Analítico!$B98),-(Analítico!AF$1&gt;='Gastos Gerais'!$D$4:$D$1076),-(Analítico!AF$1&lt;='Gastos Gerais'!$E$4:$E$1076),-('Gastos Gerais'!$C$4:$C$1076))</f>
        <v>0</v>
      </c>
      <c r="AG98" s="147">
        <f>SUMPRODUCT(-('Gastos Gerais'!$B$4:$B$1076=Analítico!$B98),-(Analítico!AG$1&gt;='Gastos Gerais'!$D$4:$D$1076),-(Analítico!AG$1&lt;='Gastos Gerais'!$E$4:$E$1076),-('Gastos Gerais'!$C$4:$C$1076))</f>
        <v>0</v>
      </c>
      <c r="AH98" s="147">
        <f>SUMPRODUCT(-('Gastos Gerais'!$B$4:$B$1076=Analítico!$B98),-(Analítico!AH$1&gt;='Gastos Gerais'!$D$4:$D$1076),-(Analítico!AH$1&lt;='Gastos Gerais'!$E$4:$E$1076),-('Gastos Gerais'!$C$4:$C$1076))</f>
        <v>0</v>
      </c>
      <c r="AI98" s="147">
        <f>SUMPRODUCT(-('Gastos Gerais'!$B$4:$B$1076=Analítico!$B98),-(Analítico!AI$1&gt;='Gastos Gerais'!$D$4:$D$1076),-(Analítico!AI$1&lt;='Gastos Gerais'!$E$4:$E$1076),-('Gastos Gerais'!$C$4:$C$1076))</f>
        <v>0</v>
      </c>
      <c r="AJ98" s="147">
        <f>SUMPRODUCT(-('Gastos Gerais'!$B$4:$B$1076=Analítico!$B98),-(Analítico!AJ$1&gt;='Gastos Gerais'!$D$4:$D$1076),-(Analítico!AJ$1&lt;='Gastos Gerais'!$E$4:$E$1076),-('Gastos Gerais'!$C$4:$C$1076))</f>
        <v>0</v>
      </c>
      <c r="AK98" s="147">
        <f>SUMPRODUCT(-('Gastos Gerais'!$B$4:$B$1076=Analítico!$B98),-(Analítico!AK$1&gt;='Gastos Gerais'!$D$4:$D$1076),-(Analítico!AK$1&lt;='Gastos Gerais'!$E$4:$E$1076),-('Gastos Gerais'!$C$4:$C$1076))</f>
        <v>0</v>
      </c>
      <c r="AL98" s="147">
        <f>SUMPRODUCT(-('Gastos Gerais'!$B$4:$B$1076=Analítico!$B98),-(Analítico!AL$1&gt;='Gastos Gerais'!$D$4:$D$1076),-(Analítico!AL$1&lt;='Gastos Gerais'!$E$4:$E$1076),-('Gastos Gerais'!$C$4:$C$1076))</f>
        <v>0</v>
      </c>
      <c r="AM98" s="147">
        <f>SUMPRODUCT(-('Gastos Gerais'!$B$4:$B$1076=Analítico!$B98),-(Analítico!AM$1&gt;='Gastos Gerais'!$D$4:$D$1076),-(Analítico!AM$1&lt;='Gastos Gerais'!$E$4:$E$1076),-('Gastos Gerais'!$C$4:$C$1076))</f>
        <v>0</v>
      </c>
      <c r="AN98" s="147">
        <f>SUMPRODUCT(-('Gastos Gerais'!$B$4:$B$1076=Analítico!$B98),-(Analítico!AN$1&gt;='Gastos Gerais'!$D$4:$D$1076),-(Analítico!AN$1&lt;='Gastos Gerais'!$E$4:$E$1076),-('Gastos Gerais'!$C$4:$C$1076))</f>
        <v>0</v>
      </c>
      <c r="AO98" s="147">
        <f>SUMPRODUCT(-('Gastos Gerais'!$B$4:$B$1076=Analítico!$B98),-(Analítico!AO$1&gt;='Gastos Gerais'!$D$4:$D$1076),-(Analítico!AO$1&lt;='Gastos Gerais'!$E$4:$E$1076),-('Gastos Gerais'!$C$4:$C$1076))</f>
        <v>0</v>
      </c>
      <c r="AP98" s="147">
        <f>SUMPRODUCT(-('Gastos Gerais'!$B$4:$B$1076=Analítico!$B98),-(Analítico!AP$1&gt;='Gastos Gerais'!$D$4:$D$1076),-(Analítico!AP$1&lt;='Gastos Gerais'!$E$4:$E$1076),-('Gastos Gerais'!$C$4:$C$1076))</f>
        <v>0</v>
      </c>
      <c r="AQ98" s="147">
        <f>SUMPRODUCT(-('Gastos Gerais'!$B$4:$B$1076=Analítico!$B98),-(Analítico!AQ$1&gt;='Gastos Gerais'!$D$4:$D$1076),-(Analítico!AQ$1&lt;='Gastos Gerais'!$E$4:$E$1076),-('Gastos Gerais'!$C$4:$C$1076))</f>
        <v>0</v>
      </c>
      <c r="AR98" s="147">
        <f>SUMPRODUCT(-('Gastos Gerais'!$B$4:$B$1076=Analítico!$B98),-(Analítico!AR$1&gt;='Gastos Gerais'!$D$4:$D$1076),-(Analítico!AR$1&lt;='Gastos Gerais'!$E$4:$E$1076),-('Gastos Gerais'!$C$4:$C$1076))</f>
        <v>0</v>
      </c>
      <c r="AS98" s="147">
        <f>SUMPRODUCT(-('Gastos Gerais'!$B$4:$B$1076=Analítico!$B98),-(Analítico!AS$1&gt;='Gastos Gerais'!$D$4:$D$1076),-(Analítico!AS$1&lt;='Gastos Gerais'!$E$4:$E$1076),-('Gastos Gerais'!$C$4:$C$1076))</f>
        <v>0</v>
      </c>
      <c r="AT98" s="147">
        <f>SUMPRODUCT(-('Gastos Gerais'!$B$4:$B$1076=Analítico!$B98),-(Analítico!AT$1&gt;='Gastos Gerais'!$D$4:$D$1076),-(Analítico!AT$1&lt;='Gastos Gerais'!$E$4:$E$1076),-('Gastos Gerais'!$C$4:$C$1076))</f>
        <v>0</v>
      </c>
      <c r="AU98" s="147">
        <f>SUMPRODUCT(-('Gastos Gerais'!$B$4:$B$1076=Analítico!$B98),-(Analítico!AU$1&gt;='Gastos Gerais'!$D$4:$D$1076),-(Analítico!AU$1&lt;='Gastos Gerais'!$E$4:$E$1076),-('Gastos Gerais'!$C$4:$C$1076))</f>
        <v>0</v>
      </c>
      <c r="AV98" s="147">
        <f>SUMPRODUCT(-('Gastos Gerais'!$B$4:$B$1076=Analítico!$B98),-(Analítico!AV$1&gt;='Gastos Gerais'!$D$4:$D$1076),-(Analítico!AV$1&lt;='Gastos Gerais'!$E$4:$E$1076),-('Gastos Gerais'!$C$4:$C$1076))</f>
        <v>0</v>
      </c>
      <c r="AW98" s="147">
        <f>SUMPRODUCT(-('Gastos Gerais'!$B$4:$B$1076=Analítico!$B98),-(Analítico!AW$1&gt;='Gastos Gerais'!$D$4:$D$1076),-(Analítico!AW$1&lt;='Gastos Gerais'!$E$4:$E$1076),-('Gastos Gerais'!$C$4:$C$1076))</f>
        <v>0</v>
      </c>
      <c r="AX98" s="147">
        <f>SUMPRODUCT(-('Gastos Gerais'!$B$4:$B$1076=Analítico!$B98),-(Analítico!AX$1&gt;='Gastos Gerais'!$D$4:$D$1076),-(Analítico!AX$1&lt;='Gastos Gerais'!$E$4:$E$1076),-('Gastos Gerais'!$C$4:$C$1076))</f>
        <v>0</v>
      </c>
      <c r="AY98" s="147">
        <f>SUMPRODUCT(-('Gastos Gerais'!$B$4:$B$1076=Analítico!$B98),-(Analítico!AY$1&gt;='Gastos Gerais'!$D$4:$D$1076),-(Analítico!AY$1&lt;='Gastos Gerais'!$E$4:$E$1076),-('Gastos Gerais'!$C$4:$C$1076))</f>
        <v>0</v>
      </c>
      <c r="AZ98" s="147">
        <f>SUMPRODUCT(-('Gastos Gerais'!$B$4:$B$1076=Analítico!$B98),-(Analítico!AZ$1&gt;='Gastos Gerais'!$D$4:$D$1076),-(Analítico!AZ$1&lt;='Gastos Gerais'!$E$4:$E$1076),-('Gastos Gerais'!$C$4:$C$1076))</f>
        <v>0</v>
      </c>
      <c r="BA98" s="147">
        <f>SUMPRODUCT(-('Gastos Gerais'!$B$4:$B$1076=Analítico!$B98),-(Analítico!BA$1&gt;='Gastos Gerais'!$D$4:$D$1076),-(Analítico!BA$1&lt;='Gastos Gerais'!$E$4:$E$1076),-('Gastos Gerais'!$C$4:$C$1076))</f>
        <v>0</v>
      </c>
      <c r="BB98" s="147">
        <f>SUMPRODUCT(-('Gastos Gerais'!$B$4:$B$1076=Analítico!$B98),-(Analítico!BB$1&gt;='Gastos Gerais'!$D$4:$D$1076),-(Analítico!BB$1&lt;='Gastos Gerais'!$E$4:$E$1076),-('Gastos Gerais'!$C$4:$C$1076))</f>
        <v>0</v>
      </c>
      <c r="BC98" s="147">
        <f>SUMPRODUCT(-('Gastos Gerais'!$B$4:$B$1076=Analítico!$B98),-(Analítico!BC$1&gt;='Gastos Gerais'!$D$4:$D$1076),-(Analítico!BC$1&lt;='Gastos Gerais'!$E$4:$E$1076),-('Gastos Gerais'!$C$4:$C$1076))</f>
        <v>0</v>
      </c>
      <c r="BD98" s="147">
        <f>SUMPRODUCT(-('Gastos Gerais'!$B$4:$B$1076=Analítico!$B98),-(Analítico!BD$1&gt;='Gastos Gerais'!$D$4:$D$1076),-(Analítico!BD$1&lt;='Gastos Gerais'!$E$4:$E$1076),-('Gastos Gerais'!$C$4:$C$1076))</f>
        <v>0</v>
      </c>
      <c r="BE98" s="147">
        <f>SUMPRODUCT(-('Gastos Gerais'!$B$4:$B$1076=Analítico!$B98),-(Analítico!BE$1&gt;='Gastos Gerais'!$D$4:$D$1076),-(Analítico!BE$1&lt;='Gastos Gerais'!$E$4:$E$1076),-('Gastos Gerais'!$C$4:$C$1076))</f>
        <v>0</v>
      </c>
      <c r="BF98" s="147">
        <f>SUMPRODUCT(-('Gastos Gerais'!$B$4:$B$1076=Analítico!$B98),-(Analítico!BF$1&gt;='Gastos Gerais'!$D$4:$D$1076),-(Analítico!BF$1&lt;='Gastos Gerais'!$E$4:$E$1076),-('Gastos Gerais'!$C$4:$C$1076))</f>
        <v>0</v>
      </c>
      <c r="BG98" s="147">
        <f>SUMPRODUCT(-('Gastos Gerais'!$B$4:$B$1076=Analítico!$B98),-(Analítico!BG$1&gt;='Gastos Gerais'!$D$4:$D$1076),-(Analítico!BG$1&lt;='Gastos Gerais'!$E$4:$E$1076),-('Gastos Gerais'!$C$4:$C$1076))</f>
        <v>0</v>
      </c>
      <c r="BH98" s="147">
        <f>SUMPRODUCT(-('Gastos Gerais'!$B$4:$B$1076=Analítico!$B98),-(Analítico!BH$1&gt;='Gastos Gerais'!$D$4:$D$1076),-(Analítico!BH$1&lt;='Gastos Gerais'!$E$4:$E$1076),-('Gastos Gerais'!$C$4:$C$1076))</f>
        <v>0</v>
      </c>
      <c r="BI98" s="147">
        <f>SUMPRODUCT(-('Gastos Gerais'!$B$4:$B$1076=Analítico!$B98),-(Analítico!BI$1&gt;='Gastos Gerais'!$D$4:$D$1076),-(Analítico!BI$1&lt;='Gastos Gerais'!$E$4:$E$1076),-('Gastos Gerais'!$C$4:$C$1076))</f>
        <v>0</v>
      </c>
      <c r="BJ98" s="147">
        <f>SUMPRODUCT(-('Gastos Gerais'!$B$4:$B$1076=Analítico!$B98),-(Analítico!BJ$1&gt;='Gastos Gerais'!$D$4:$D$1076),-(Analítico!BJ$1&lt;='Gastos Gerais'!$E$4:$E$1076),-('Gastos Gerais'!$C$4:$C$1076))</f>
        <v>0</v>
      </c>
      <c r="BK98" s="143">
        <f t="shared" si="92"/>
        <v>0</v>
      </c>
      <c r="BL98" s="152">
        <f t="shared" ca="1" si="93"/>
        <v>0</v>
      </c>
      <c r="BV98" s="3"/>
      <c r="BW98" s="3"/>
    </row>
    <row r="99" spans="1:75" s="98" customFormat="1" ht="23.25" customHeight="1">
      <c r="A99" s="207" t="s">
        <v>334</v>
      </c>
      <c r="B99" s="237" t="s">
        <v>335</v>
      </c>
      <c r="C99" s="147">
        <f>SUMPRODUCT(-('Gastos Gerais'!$B$4:$B$1076=Analítico!$B99),-(Analítico!C$1&gt;='Gastos Gerais'!$D$4:$D$1076),-(Analítico!C$1&lt;='Gastos Gerais'!$E$4:$E$1076),-('Gastos Gerais'!$C$4:$C$1076))</f>
        <v>0</v>
      </c>
      <c r="D99" s="147">
        <f>SUMPRODUCT(-('Gastos Gerais'!$B$4:$B$1076=Analítico!$B99),-(Analítico!D$1&gt;='Gastos Gerais'!$D$4:$D$1076),-(Analítico!D$1&lt;='Gastos Gerais'!$E$4:$E$1076),-('Gastos Gerais'!$C$4:$C$1076))</f>
        <v>0</v>
      </c>
      <c r="E99" s="147">
        <f>SUMPRODUCT(-('Gastos Gerais'!$B$4:$B$1076=Analítico!$B99),-(Analítico!E$1&gt;='Gastos Gerais'!$D$4:$D$1076),-(Analítico!E$1&lt;='Gastos Gerais'!$E$4:$E$1076),-('Gastos Gerais'!$C$4:$C$1076))</f>
        <v>0</v>
      </c>
      <c r="F99" s="147">
        <f>SUMPRODUCT(-('Gastos Gerais'!$B$4:$B$1076=Analítico!$B99),-(Analítico!F$1&gt;='Gastos Gerais'!$D$4:$D$1076),-(Analítico!F$1&lt;='Gastos Gerais'!$E$4:$E$1076),-('Gastos Gerais'!$C$4:$C$1076))</f>
        <v>0</v>
      </c>
      <c r="G99" s="147">
        <f>SUMPRODUCT(-('Gastos Gerais'!$B$4:$B$1076=Analítico!$B99),-(Analítico!G$1&gt;='Gastos Gerais'!$D$4:$D$1076),-(Analítico!G$1&lt;='Gastos Gerais'!$E$4:$E$1076),-('Gastos Gerais'!$C$4:$C$1076))</f>
        <v>0</v>
      </c>
      <c r="H99" s="147">
        <f>SUMPRODUCT(-('Gastos Gerais'!$B$4:$B$1076=Analítico!$B99),-(Analítico!H$1&gt;='Gastos Gerais'!$D$4:$D$1076),-(Analítico!H$1&lt;='Gastos Gerais'!$E$4:$E$1076),-('Gastos Gerais'!$C$4:$C$1076))</f>
        <v>0</v>
      </c>
      <c r="I99" s="147">
        <f>SUMPRODUCT(-('Gastos Gerais'!$B$4:$B$1076=Analítico!$B99),-(Analítico!I$1&gt;='Gastos Gerais'!$D$4:$D$1076),-(Analítico!I$1&lt;='Gastos Gerais'!$E$4:$E$1076),-('Gastos Gerais'!$C$4:$C$1076))</f>
        <v>0</v>
      </c>
      <c r="J99" s="147">
        <f>SUMPRODUCT(-('Gastos Gerais'!$B$4:$B$1076=Analítico!$B99),-(Analítico!J$1&gt;='Gastos Gerais'!$D$4:$D$1076),-(Analítico!J$1&lt;='Gastos Gerais'!$E$4:$E$1076),-('Gastos Gerais'!$C$4:$C$1076))</f>
        <v>0</v>
      </c>
      <c r="K99" s="147">
        <f>SUMPRODUCT(-('Gastos Gerais'!$B$4:$B$1076=Analítico!$B99),-(Analítico!K$1&gt;='Gastos Gerais'!$D$4:$D$1076),-(Analítico!K$1&lt;='Gastos Gerais'!$E$4:$E$1076),-('Gastos Gerais'!$C$4:$C$1076))</f>
        <v>0</v>
      </c>
      <c r="L99" s="147">
        <f>SUMPRODUCT(-('Gastos Gerais'!$B$4:$B$1076=Analítico!$B99),-(Analítico!L$1&gt;='Gastos Gerais'!$D$4:$D$1076),-(Analítico!L$1&lt;='Gastos Gerais'!$E$4:$E$1076),-('Gastos Gerais'!$C$4:$C$1076))</f>
        <v>0</v>
      </c>
      <c r="M99" s="147">
        <f>SUMPRODUCT(-('Gastos Gerais'!$B$4:$B$1076=Analítico!$B99),-(Analítico!M$1&gt;='Gastos Gerais'!$D$4:$D$1076),-(Analítico!M$1&lt;='Gastos Gerais'!$E$4:$E$1076),-('Gastos Gerais'!$C$4:$C$1076))</f>
        <v>0</v>
      </c>
      <c r="N99" s="147">
        <f>SUMPRODUCT(-('Gastos Gerais'!$B$4:$B$1076=Analítico!$B99),-(Analítico!N$1&gt;='Gastos Gerais'!$D$4:$D$1076),-(Analítico!N$1&lt;='Gastos Gerais'!$E$4:$E$1076),-('Gastos Gerais'!$C$4:$C$1076))</f>
        <v>0</v>
      </c>
      <c r="O99" s="147">
        <f>SUMPRODUCT(-('Gastos Gerais'!$B$4:$B$1076=Analítico!$B99),-(Analítico!O$1&gt;='Gastos Gerais'!$D$4:$D$1076),-(Analítico!O$1&lt;='Gastos Gerais'!$E$4:$E$1076),-('Gastos Gerais'!$C$4:$C$1076))</f>
        <v>0</v>
      </c>
      <c r="P99" s="147">
        <f>SUMPRODUCT(-('Gastos Gerais'!$B$4:$B$1076=Analítico!$B99),-(Analítico!P$1&gt;='Gastos Gerais'!$D$4:$D$1076),-(Analítico!P$1&lt;='Gastos Gerais'!$E$4:$E$1076),-('Gastos Gerais'!$C$4:$C$1076))</f>
        <v>0</v>
      </c>
      <c r="Q99" s="147">
        <f>SUMPRODUCT(-('Gastos Gerais'!$B$4:$B$1076=Analítico!$B99),-(Analítico!Q$1&gt;='Gastos Gerais'!$D$4:$D$1076),-(Analítico!Q$1&lt;='Gastos Gerais'!$E$4:$E$1076),-('Gastos Gerais'!$C$4:$C$1076))</f>
        <v>0</v>
      </c>
      <c r="R99" s="147">
        <f>SUMPRODUCT(-('Gastos Gerais'!$B$4:$B$1076=Analítico!$B99),-(Analítico!R$1&gt;='Gastos Gerais'!$D$4:$D$1076),-(Analítico!R$1&lt;='Gastos Gerais'!$E$4:$E$1076),-('Gastos Gerais'!$C$4:$C$1076))</f>
        <v>0</v>
      </c>
      <c r="S99" s="147">
        <f>SUMPRODUCT(-('Gastos Gerais'!$B$4:$B$1076=Analítico!$B99),-(Analítico!S$1&gt;='Gastos Gerais'!$D$4:$D$1076),-(Analítico!S$1&lt;='Gastos Gerais'!$E$4:$E$1076),-('Gastos Gerais'!$C$4:$C$1076))</f>
        <v>0</v>
      </c>
      <c r="T99" s="147">
        <f>SUMPRODUCT(-('Gastos Gerais'!$B$4:$B$1076=Analítico!$B99),-(Analítico!T$1&gt;='Gastos Gerais'!$D$4:$D$1076),-(Analítico!T$1&lt;='Gastos Gerais'!$E$4:$E$1076),-('Gastos Gerais'!$C$4:$C$1076))</f>
        <v>0</v>
      </c>
      <c r="U99" s="147">
        <f>SUMPRODUCT(-('Gastos Gerais'!$B$4:$B$1076=Analítico!$B99),-(Analítico!U$1&gt;='Gastos Gerais'!$D$4:$D$1076),-(Analítico!U$1&lt;='Gastos Gerais'!$E$4:$E$1076),-('Gastos Gerais'!$C$4:$C$1076))</f>
        <v>0</v>
      </c>
      <c r="V99" s="147">
        <f>SUMPRODUCT(-('Gastos Gerais'!$B$4:$B$1076=Analítico!$B99),-(Analítico!V$1&gt;='Gastos Gerais'!$D$4:$D$1076),-(Analítico!V$1&lt;='Gastos Gerais'!$E$4:$E$1076),-('Gastos Gerais'!$C$4:$C$1076))</f>
        <v>0</v>
      </c>
      <c r="W99" s="147">
        <f>SUMPRODUCT(-('Gastos Gerais'!$B$4:$B$1076=Analítico!$B99),-(Analítico!W$1&gt;='Gastos Gerais'!$D$4:$D$1076),-(Analítico!W$1&lt;='Gastos Gerais'!$E$4:$E$1076),-('Gastos Gerais'!$C$4:$C$1076))</f>
        <v>0</v>
      </c>
      <c r="X99" s="147">
        <f>SUMPRODUCT(-('Gastos Gerais'!$B$4:$B$1076=Analítico!$B99),-(Analítico!X$1&gt;='Gastos Gerais'!$D$4:$D$1076),-(Analítico!X$1&lt;='Gastos Gerais'!$E$4:$E$1076),-('Gastos Gerais'!$C$4:$C$1076))</f>
        <v>0</v>
      </c>
      <c r="Y99" s="147">
        <f>SUMPRODUCT(-('Gastos Gerais'!$B$4:$B$1076=Analítico!$B99),-(Analítico!Y$1&gt;='Gastos Gerais'!$D$4:$D$1076),-(Analítico!Y$1&lt;='Gastos Gerais'!$E$4:$E$1076),-('Gastos Gerais'!$C$4:$C$1076))</f>
        <v>0</v>
      </c>
      <c r="Z99" s="147">
        <f>SUMPRODUCT(-('Gastos Gerais'!$B$4:$B$1076=Analítico!$B99),-(Analítico!Z$1&gt;='Gastos Gerais'!$D$4:$D$1076),-(Analítico!Z$1&lt;='Gastos Gerais'!$E$4:$E$1076),-('Gastos Gerais'!$C$4:$C$1076))</f>
        <v>0</v>
      </c>
      <c r="AA99" s="147">
        <f>SUMPRODUCT(-('Gastos Gerais'!$B$4:$B$1076=Analítico!$B99),-(Analítico!AA$1&gt;='Gastos Gerais'!$D$4:$D$1076),-(Analítico!AA$1&lt;='Gastos Gerais'!$E$4:$E$1076),-('Gastos Gerais'!$C$4:$C$1076))</f>
        <v>0</v>
      </c>
      <c r="AB99" s="147">
        <f>SUMPRODUCT(-('Gastos Gerais'!$B$4:$B$1076=Analítico!$B99),-(Analítico!AB$1&gt;='Gastos Gerais'!$D$4:$D$1076),-(Analítico!AB$1&lt;='Gastos Gerais'!$E$4:$E$1076),-('Gastos Gerais'!$C$4:$C$1076))</f>
        <v>0</v>
      </c>
      <c r="AC99" s="147">
        <f>SUMPRODUCT(-('Gastos Gerais'!$B$4:$B$1076=Analítico!$B99),-(Analítico!AC$1&gt;='Gastos Gerais'!$D$4:$D$1076),-(Analítico!AC$1&lt;='Gastos Gerais'!$E$4:$E$1076),-('Gastos Gerais'!$C$4:$C$1076))</f>
        <v>0</v>
      </c>
      <c r="AD99" s="147">
        <f>SUMPRODUCT(-('Gastos Gerais'!$B$4:$B$1076=Analítico!$B99),-(Analítico!AD$1&gt;='Gastos Gerais'!$D$4:$D$1076),-(Analítico!AD$1&lt;='Gastos Gerais'!$E$4:$E$1076),-('Gastos Gerais'!$C$4:$C$1076))</f>
        <v>0</v>
      </c>
      <c r="AE99" s="147">
        <f>SUMPRODUCT(-('Gastos Gerais'!$B$4:$B$1076=Analítico!$B99),-(Analítico!AE$1&gt;='Gastos Gerais'!$D$4:$D$1076),-(Analítico!AE$1&lt;='Gastos Gerais'!$E$4:$E$1076),-('Gastos Gerais'!$C$4:$C$1076))</f>
        <v>0</v>
      </c>
      <c r="AF99" s="147">
        <f>SUMPRODUCT(-('Gastos Gerais'!$B$4:$B$1076=Analítico!$B99),-(Analítico!AF$1&gt;='Gastos Gerais'!$D$4:$D$1076),-(Analítico!AF$1&lt;='Gastos Gerais'!$E$4:$E$1076),-('Gastos Gerais'!$C$4:$C$1076))</f>
        <v>0</v>
      </c>
      <c r="AG99" s="147">
        <f>SUMPRODUCT(-('Gastos Gerais'!$B$4:$B$1076=Analítico!$B99),-(Analítico!AG$1&gt;='Gastos Gerais'!$D$4:$D$1076),-(Analítico!AG$1&lt;='Gastos Gerais'!$E$4:$E$1076),-('Gastos Gerais'!$C$4:$C$1076))</f>
        <v>0</v>
      </c>
      <c r="AH99" s="147">
        <f>SUMPRODUCT(-('Gastos Gerais'!$B$4:$B$1076=Analítico!$B99),-(Analítico!AH$1&gt;='Gastos Gerais'!$D$4:$D$1076),-(Analítico!AH$1&lt;='Gastos Gerais'!$E$4:$E$1076),-('Gastos Gerais'!$C$4:$C$1076))</f>
        <v>0</v>
      </c>
      <c r="AI99" s="147">
        <f>SUMPRODUCT(-('Gastos Gerais'!$B$4:$B$1076=Analítico!$B99),-(Analítico!AI$1&gt;='Gastos Gerais'!$D$4:$D$1076),-(Analítico!AI$1&lt;='Gastos Gerais'!$E$4:$E$1076),-('Gastos Gerais'!$C$4:$C$1076))</f>
        <v>0</v>
      </c>
      <c r="AJ99" s="147">
        <f>SUMPRODUCT(-('Gastos Gerais'!$B$4:$B$1076=Analítico!$B99),-(Analítico!AJ$1&gt;='Gastos Gerais'!$D$4:$D$1076),-(Analítico!AJ$1&lt;='Gastos Gerais'!$E$4:$E$1076),-('Gastos Gerais'!$C$4:$C$1076))</f>
        <v>0</v>
      </c>
      <c r="AK99" s="147">
        <f>SUMPRODUCT(-('Gastos Gerais'!$B$4:$B$1076=Analítico!$B99),-(Analítico!AK$1&gt;='Gastos Gerais'!$D$4:$D$1076),-(Analítico!AK$1&lt;='Gastos Gerais'!$E$4:$E$1076),-('Gastos Gerais'!$C$4:$C$1076))</f>
        <v>0</v>
      </c>
      <c r="AL99" s="147">
        <f>SUMPRODUCT(-('Gastos Gerais'!$B$4:$B$1076=Analítico!$B99),-(Analítico!AL$1&gt;='Gastos Gerais'!$D$4:$D$1076),-(Analítico!AL$1&lt;='Gastos Gerais'!$E$4:$E$1076),-('Gastos Gerais'!$C$4:$C$1076))</f>
        <v>0</v>
      </c>
      <c r="AM99" s="147">
        <f>SUMPRODUCT(-('Gastos Gerais'!$B$4:$B$1076=Analítico!$B99),-(Analítico!AM$1&gt;='Gastos Gerais'!$D$4:$D$1076),-(Analítico!AM$1&lt;='Gastos Gerais'!$E$4:$E$1076),-('Gastos Gerais'!$C$4:$C$1076))</f>
        <v>0</v>
      </c>
      <c r="AN99" s="147">
        <f>SUMPRODUCT(-('Gastos Gerais'!$B$4:$B$1076=Analítico!$B99),-(Analítico!AN$1&gt;='Gastos Gerais'!$D$4:$D$1076),-(Analítico!AN$1&lt;='Gastos Gerais'!$E$4:$E$1076),-('Gastos Gerais'!$C$4:$C$1076))</f>
        <v>0</v>
      </c>
      <c r="AO99" s="147">
        <f>SUMPRODUCT(-('Gastos Gerais'!$B$4:$B$1076=Analítico!$B99),-(Analítico!AO$1&gt;='Gastos Gerais'!$D$4:$D$1076),-(Analítico!AO$1&lt;='Gastos Gerais'!$E$4:$E$1076),-('Gastos Gerais'!$C$4:$C$1076))</f>
        <v>0</v>
      </c>
      <c r="AP99" s="147">
        <f>SUMPRODUCT(-('Gastos Gerais'!$B$4:$B$1076=Analítico!$B99),-(Analítico!AP$1&gt;='Gastos Gerais'!$D$4:$D$1076),-(Analítico!AP$1&lt;='Gastos Gerais'!$E$4:$E$1076),-('Gastos Gerais'!$C$4:$C$1076))</f>
        <v>0</v>
      </c>
      <c r="AQ99" s="147">
        <f>SUMPRODUCT(-('Gastos Gerais'!$B$4:$B$1076=Analítico!$B99),-(Analítico!AQ$1&gt;='Gastos Gerais'!$D$4:$D$1076),-(Analítico!AQ$1&lt;='Gastos Gerais'!$E$4:$E$1076),-('Gastos Gerais'!$C$4:$C$1076))</f>
        <v>0</v>
      </c>
      <c r="AR99" s="147">
        <f>SUMPRODUCT(-('Gastos Gerais'!$B$4:$B$1076=Analítico!$B99),-(Analítico!AR$1&gt;='Gastos Gerais'!$D$4:$D$1076),-(Analítico!AR$1&lt;='Gastos Gerais'!$E$4:$E$1076),-('Gastos Gerais'!$C$4:$C$1076))</f>
        <v>0</v>
      </c>
      <c r="AS99" s="147">
        <f>SUMPRODUCT(-('Gastos Gerais'!$B$4:$B$1076=Analítico!$B99),-(Analítico!AS$1&gt;='Gastos Gerais'!$D$4:$D$1076),-(Analítico!AS$1&lt;='Gastos Gerais'!$E$4:$E$1076),-('Gastos Gerais'!$C$4:$C$1076))</f>
        <v>0</v>
      </c>
      <c r="AT99" s="147">
        <f>SUMPRODUCT(-('Gastos Gerais'!$B$4:$B$1076=Analítico!$B99),-(Analítico!AT$1&gt;='Gastos Gerais'!$D$4:$D$1076),-(Analítico!AT$1&lt;='Gastos Gerais'!$E$4:$E$1076),-('Gastos Gerais'!$C$4:$C$1076))</f>
        <v>0</v>
      </c>
      <c r="AU99" s="147">
        <f>SUMPRODUCT(-('Gastos Gerais'!$B$4:$B$1076=Analítico!$B99),-(Analítico!AU$1&gt;='Gastos Gerais'!$D$4:$D$1076),-(Analítico!AU$1&lt;='Gastos Gerais'!$E$4:$E$1076),-('Gastos Gerais'!$C$4:$C$1076))</f>
        <v>0</v>
      </c>
      <c r="AV99" s="147">
        <f>SUMPRODUCT(-('Gastos Gerais'!$B$4:$B$1076=Analítico!$B99),-(Analítico!AV$1&gt;='Gastos Gerais'!$D$4:$D$1076),-(Analítico!AV$1&lt;='Gastos Gerais'!$E$4:$E$1076),-('Gastos Gerais'!$C$4:$C$1076))</f>
        <v>0</v>
      </c>
      <c r="AW99" s="147">
        <f>SUMPRODUCT(-('Gastos Gerais'!$B$4:$B$1076=Analítico!$B99),-(Analítico!AW$1&gt;='Gastos Gerais'!$D$4:$D$1076),-(Analítico!AW$1&lt;='Gastos Gerais'!$E$4:$E$1076),-('Gastos Gerais'!$C$4:$C$1076))</f>
        <v>0</v>
      </c>
      <c r="AX99" s="147">
        <f>SUMPRODUCT(-('Gastos Gerais'!$B$4:$B$1076=Analítico!$B99),-(Analítico!AX$1&gt;='Gastos Gerais'!$D$4:$D$1076),-(Analítico!AX$1&lt;='Gastos Gerais'!$E$4:$E$1076),-('Gastos Gerais'!$C$4:$C$1076))</f>
        <v>0</v>
      </c>
      <c r="AY99" s="147">
        <f>SUMPRODUCT(-('Gastos Gerais'!$B$4:$B$1076=Analítico!$B99),-(Analítico!AY$1&gt;='Gastos Gerais'!$D$4:$D$1076),-(Analítico!AY$1&lt;='Gastos Gerais'!$E$4:$E$1076),-('Gastos Gerais'!$C$4:$C$1076))</f>
        <v>0</v>
      </c>
      <c r="AZ99" s="147">
        <f>SUMPRODUCT(-('Gastos Gerais'!$B$4:$B$1076=Analítico!$B99),-(Analítico!AZ$1&gt;='Gastos Gerais'!$D$4:$D$1076),-(Analítico!AZ$1&lt;='Gastos Gerais'!$E$4:$E$1076),-('Gastos Gerais'!$C$4:$C$1076))</f>
        <v>0</v>
      </c>
      <c r="BA99" s="147">
        <f>SUMPRODUCT(-('Gastos Gerais'!$B$4:$B$1076=Analítico!$B99),-(Analítico!BA$1&gt;='Gastos Gerais'!$D$4:$D$1076),-(Analítico!BA$1&lt;='Gastos Gerais'!$E$4:$E$1076),-('Gastos Gerais'!$C$4:$C$1076))</f>
        <v>0</v>
      </c>
      <c r="BB99" s="147">
        <f>SUMPRODUCT(-('Gastos Gerais'!$B$4:$B$1076=Analítico!$B99),-(Analítico!BB$1&gt;='Gastos Gerais'!$D$4:$D$1076),-(Analítico!BB$1&lt;='Gastos Gerais'!$E$4:$E$1076),-('Gastos Gerais'!$C$4:$C$1076))</f>
        <v>0</v>
      </c>
      <c r="BC99" s="147">
        <f>SUMPRODUCT(-('Gastos Gerais'!$B$4:$B$1076=Analítico!$B99),-(Analítico!BC$1&gt;='Gastos Gerais'!$D$4:$D$1076),-(Analítico!BC$1&lt;='Gastos Gerais'!$E$4:$E$1076),-('Gastos Gerais'!$C$4:$C$1076))</f>
        <v>0</v>
      </c>
      <c r="BD99" s="147">
        <f>SUMPRODUCT(-('Gastos Gerais'!$B$4:$B$1076=Analítico!$B99),-(Analítico!BD$1&gt;='Gastos Gerais'!$D$4:$D$1076),-(Analítico!BD$1&lt;='Gastos Gerais'!$E$4:$E$1076),-('Gastos Gerais'!$C$4:$C$1076))</f>
        <v>0</v>
      </c>
      <c r="BE99" s="147">
        <f>SUMPRODUCT(-('Gastos Gerais'!$B$4:$B$1076=Analítico!$B99),-(Analítico!BE$1&gt;='Gastos Gerais'!$D$4:$D$1076),-(Analítico!BE$1&lt;='Gastos Gerais'!$E$4:$E$1076),-('Gastos Gerais'!$C$4:$C$1076))</f>
        <v>0</v>
      </c>
      <c r="BF99" s="147">
        <f>SUMPRODUCT(-('Gastos Gerais'!$B$4:$B$1076=Analítico!$B99),-(Analítico!BF$1&gt;='Gastos Gerais'!$D$4:$D$1076),-(Analítico!BF$1&lt;='Gastos Gerais'!$E$4:$E$1076),-('Gastos Gerais'!$C$4:$C$1076))</f>
        <v>0</v>
      </c>
      <c r="BG99" s="147">
        <f>SUMPRODUCT(-('Gastos Gerais'!$B$4:$B$1076=Analítico!$B99),-(Analítico!BG$1&gt;='Gastos Gerais'!$D$4:$D$1076),-(Analítico!BG$1&lt;='Gastos Gerais'!$E$4:$E$1076),-('Gastos Gerais'!$C$4:$C$1076))</f>
        <v>0</v>
      </c>
      <c r="BH99" s="147">
        <f>SUMPRODUCT(-('Gastos Gerais'!$B$4:$B$1076=Analítico!$B99),-(Analítico!BH$1&gt;='Gastos Gerais'!$D$4:$D$1076),-(Analítico!BH$1&lt;='Gastos Gerais'!$E$4:$E$1076),-('Gastos Gerais'!$C$4:$C$1076))</f>
        <v>0</v>
      </c>
      <c r="BI99" s="147">
        <f>SUMPRODUCT(-('Gastos Gerais'!$B$4:$B$1076=Analítico!$B99),-(Analítico!BI$1&gt;='Gastos Gerais'!$D$4:$D$1076),-(Analítico!BI$1&lt;='Gastos Gerais'!$E$4:$E$1076),-('Gastos Gerais'!$C$4:$C$1076))</f>
        <v>0</v>
      </c>
      <c r="BJ99" s="147">
        <f>SUMPRODUCT(-('Gastos Gerais'!$B$4:$B$1076=Analítico!$B99),-(Analítico!BJ$1&gt;='Gastos Gerais'!$D$4:$D$1076),-(Analítico!BJ$1&lt;='Gastos Gerais'!$E$4:$E$1076),-('Gastos Gerais'!$C$4:$C$1076))</f>
        <v>0</v>
      </c>
      <c r="BK99" s="143">
        <f t="shared" si="92"/>
        <v>0</v>
      </c>
      <c r="BL99" s="152">
        <f t="shared" ca="1" si="93"/>
        <v>0</v>
      </c>
      <c r="BV99" s="3"/>
      <c r="BW99" s="3"/>
    </row>
    <row r="100" spans="1:75" s="98" customFormat="1" ht="23.25" customHeight="1">
      <c r="A100" s="207" t="s">
        <v>336</v>
      </c>
      <c r="B100" s="209" t="s">
        <v>337</v>
      </c>
      <c r="C100" s="147">
        <f>SUMPRODUCT(-('Gastos Gerais'!$B$4:$B$1076=Analítico!$B100),-(Analítico!C$1&gt;='Gastos Gerais'!$D$4:$D$1076),-(Analítico!C$1&lt;='Gastos Gerais'!$E$4:$E$1076),-('Gastos Gerais'!$C$4:$C$1076))</f>
        <v>0</v>
      </c>
      <c r="D100" s="147">
        <f>SUMPRODUCT(-('Gastos Gerais'!$B$4:$B$1076=Analítico!$B100),-(Analítico!D$1&gt;='Gastos Gerais'!$D$4:$D$1076),-(Analítico!D$1&lt;='Gastos Gerais'!$E$4:$E$1076),-('Gastos Gerais'!$C$4:$C$1076))</f>
        <v>0</v>
      </c>
      <c r="E100" s="147">
        <f>SUMPRODUCT(-('Gastos Gerais'!$B$4:$B$1076=Analítico!$B100),-(Analítico!E$1&gt;='Gastos Gerais'!$D$4:$D$1076),-(Analítico!E$1&lt;='Gastos Gerais'!$E$4:$E$1076),-('Gastos Gerais'!$C$4:$C$1076))</f>
        <v>0</v>
      </c>
      <c r="F100" s="147">
        <f>SUMPRODUCT(-('Gastos Gerais'!$B$4:$B$1076=Analítico!$B100),-(Analítico!F$1&gt;='Gastos Gerais'!$D$4:$D$1076),-(Analítico!F$1&lt;='Gastos Gerais'!$E$4:$E$1076),-('Gastos Gerais'!$C$4:$C$1076))</f>
        <v>0</v>
      </c>
      <c r="G100" s="147">
        <f>SUMPRODUCT(-('Gastos Gerais'!$B$4:$B$1076=Analítico!$B100),-(Analítico!G$1&gt;='Gastos Gerais'!$D$4:$D$1076),-(Analítico!G$1&lt;='Gastos Gerais'!$E$4:$E$1076),-('Gastos Gerais'!$C$4:$C$1076))</f>
        <v>0</v>
      </c>
      <c r="H100" s="147">
        <f>SUMPRODUCT(-('Gastos Gerais'!$B$4:$B$1076=Analítico!$B100),-(Analítico!H$1&gt;='Gastos Gerais'!$D$4:$D$1076),-(Analítico!H$1&lt;='Gastos Gerais'!$E$4:$E$1076),-('Gastos Gerais'!$C$4:$C$1076))</f>
        <v>0</v>
      </c>
      <c r="I100" s="147">
        <f>SUMPRODUCT(-('Gastos Gerais'!$B$4:$B$1076=Analítico!$B100),-(Analítico!I$1&gt;='Gastos Gerais'!$D$4:$D$1076),-(Analítico!I$1&lt;='Gastos Gerais'!$E$4:$E$1076),-('Gastos Gerais'!$C$4:$C$1076))</f>
        <v>0</v>
      </c>
      <c r="J100" s="147">
        <f>SUMPRODUCT(-('Gastos Gerais'!$B$4:$B$1076=Analítico!$B100),-(Analítico!J$1&gt;='Gastos Gerais'!$D$4:$D$1076),-(Analítico!J$1&lt;='Gastos Gerais'!$E$4:$E$1076),-('Gastos Gerais'!$C$4:$C$1076))</f>
        <v>0</v>
      </c>
      <c r="K100" s="147">
        <f>SUMPRODUCT(-('Gastos Gerais'!$B$4:$B$1076=Analítico!$B100),-(Analítico!K$1&gt;='Gastos Gerais'!$D$4:$D$1076),-(Analítico!K$1&lt;='Gastos Gerais'!$E$4:$E$1076),-('Gastos Gerais'!$C$4:$C$1076))</f>
        <v>0</v>
      </c>
      <c r="L100" s="147">
        <f>SUMPRODUCT(-('Gastos Gerais'!$B$4:$B$1076=Analítico!$B100),-(Analítico!L$1&gt;='Gastos Gerais'!$D$4:$D$1076),-(Analítico!L$1&lt;='Gastos Gerais'!$E$4:$E$1076),-('Gastos Gerais'!$C$4:$C$1076))</f>
        <v>0</v>
      </c>
      <c r="M100" s="147">
        <f>SUMPRODUCT(-('Gastos Gerais'!$B$4:$B$1076=Analítico!$B100),-(Analítico!M$1&gt;='Gastos Gerais'!$D$4:$D$1076),-(Analítico!M$1&lt;='Gastos Gerais'!$E$4:$E$1076),-('Gastos Gerais'!$C$4:$C$1076))</f>
        <v>0</v>
      </c>
      <c r="N100" s="147">
        <f>SUMPRODUCT(-('Gastos Gerais'!$B$4:$B$1076=Analítico!$B100),-(Analítico!N$1&gt;='Gastos Gerais'!$D$4:$D$1076),-(Analítico!N$1&lt;='Gastos Gerais'!$E$4:$E$1076),-('Gastos Gerais'!$C$4:$C$1076))</f>
        <v>0</v>
      </c>
      <c r="O100" s="147">
        <f>SUMPRODUCT(-('Gastos Gerais'!$B$4:$B$1076=Analítico!$B100),-(Analítico!O$1&gt;='Gastos Gerais'!$D$4:$D$1076),-(Analítico!O$1&lt;='Gastos Gerais'!$E$4:$E$1076),-('Gastos Gerais'!$C$4:$C$1076))</f>
        <v>0</v>
      </c>
      <c r="P100" s="147">
        <f>SUMPRODUCT(-('Gastos Gerais'!$B$4:$B$1076=Analítico!$B100),-(Analítico!P$1&gt;='Gastos Gerais'!$D$4:$D$1076),-(Analítico!P$1&lt;='Gastos Gerais'!$E$4:$E$1076),-('Gastos Gerais'!$C$4:$C$1076))</f>
        <v>0</v>
      </c>
      <c r="Q100" s="147">
        <f>SUMPRODUCT(-('Gastos Gerais'!$B$4:$B$1076=Analítico!$B100),-(Analítico!Q$1&gt;='Gastos Gerais'!$D$4:$D$1076),-(Analítico!Q$1&lt;='Gastos Gerais'!$E$4:$E$1076),-('Gastos Gerais'!$C$4:$C$1076))</f>
        <v>0</v>
      </c>
      <c r="R100" s="147">
        <f>SUMPRODUCT(-('Gastos Gerais'!$B$4:$B$1076=Analítico!$B100),-(Analítico!R$1&gt;='Gastos Gerais'!$D$4:$D$1076),-(Analítico!R$1&lt;='Gastos Gerais'!$E$4:$E$1076),-('Gastos Gerais'!$C$4:$C$1076))</f>
        <v>0</v>
      </c>
      <c r="S100" s="147">
        <f>SUMPRODUCT(-('Gastos Gerais'!$B$4:$B$1076=Analítico!$B100),-(Analítico!S$1&gt;='Gastos Gerais'!$D$4:$D$1076),-(Analítico!S$1&lt;='Gastos Gerais'!$E$4:$E$1076),-('Gastos Gerais'!$C$4:$C$1076))</f>
        <v>0</v>
      </c>
      <c r="T100" s="147">
        <f>SUMPRODUCT(-('Gastos Gerais'!$B$4:$B$1076=Analítico!$B100),-(Analítico!T$1&gt;='Gastos Gerais'!$D$4:$D$1076),-(Analítico!T$1&lt;='Gastos Gerais'!$E$4:$E$1076),-('Gastos Gerais'!$C$4:$C$1076))</f>
        <v>0</v>
      </c>
      <c r="U100" s="147">
        <f>SUMPRODUCT(-('Gastos Gerais'!$B$4:$B$1076=Analítico!$B100),-(Analítico!U$1&gt;='Gastos Gerais'!$D$4:$D$1076),-(Analítico!U$1&lt;='Gastos Gerais'!$E$4:$E$1076),-('Gastos Gerais'!$C$4:$C$1076))</f>
        <v>0</v>
      </c>
      <c r="V100" s="147">
        <f>SUMPRODUCT(-('Gastos Gerais'!$B$4:$B$1076=Analítico!$B100),-(Analítico!V$1&gt;='Gastos Gerais'!$D$4:$D$1076),-(Analítico!V$1&lt;='Gastos Gerais'!$E$4:$E$1076),-('Gastos Gerais'!$C$4:$C$1076))</f>
        <v>0</v>
      </c>
      <c r="W100" s="147">
        <f>SUMPRODUCT(-('Gastos Gerais'!$B$4:$B$1076=Analítico!$B100),-(Analítico!W$1&gt;='Gastos Gerais'!$D$4:$D$1076),-(Analítico!W$1&lt;='Gastos Gerais'!$E$4:$E$1076),-('Gastos Gerais'!$C$4:$C$1076))</f>
        <v>0</v>
      </c>
      <c r="X100" s="147">
        <f>SUMPRODUCT(-('Gastos Gerais'!$B$4:$B$1076=Analítico!$B100),-(Analítico!X$1&gt;='Gastos Gerais'!$D$4:$D$1076),-(Analítico!X$1&lt;='Gastos Gerais'!$E$4:$E$1076),-('Gastos Gerais'!$C$4:$C$1076))</f>
        <v>0</v>
      </c>
      <c r="Y100" s="147">
        <f>SUMPRODUCT(-('Gastos Gerais'!$B$4:$B$1076=Analítico!$B100),-(Analítico!Y$1&gt;='Gastos Gerais'!$D$4:$D$1076),-(Analítico!Y$1&lt;='Gastos Gerais'!$E$4:$E$1076),-('Gastos Gerais'!$C$4:$C$1076))</f>
        <v>0</v>
      </c>
      <c r="Z100" s="147">
        <f>SUMPRODUCT(-('Gastos Gerais'!$B$4:$B$1076=Analítico!$B100),-(Analítico!Z$1&gt;='Gastos Gerais'!$D$4:$D$1076),-(Analítico!Z$1&lt;='Gastos Gerais'!$E$4:$E$1076),-('Gastos Gerais'!$C$4:$C$1076))</f>
        <v>0</v>
      </c>
      <c r="AA100" s="147">
        <f>SUMPRODUCT(-('Gastos Gerais'!$B$4:$B$1076=Analítico!$B100),-(Analítico!AA$1&gt;='Gastos Gerais'!$D$4:$D$1076),-(Analítico!AA$1&lt;='Gastos Gerais'!$E$4:$E$1076),-('Gastos Gerais'!$C$4:$C$1076))</f>
        <v>0</v>
      </c>
      <c r="AB100" s="147">
        <f>SUMPRODUCT(-('Gastos Gerais'!$B$4:$B$1076=Analítico!$B100),-(Analítico!AB$1&gt;='Gastos Gerais'!$D$4:$D$1076),-(Analítico!AB$1&lt;='Gastos Gerais'!$E$4:$E$1076),-('Gastos Gerais'!$C$4:$C$1076))</f>
        <v>0</v>
      </c>
      <c r="AC100" s="147">
        <f>SUMPRODUCT(-('Gastos Gerais'!$B$4:$B$1076=Analítico!$B100),-(Analítico!AC$1&gt;='Gastos Gerais'!$D$4:$D$1076),-(Analítico!AC$1&lt;='Gastos Gerais'!$E$4:$E$1076),-('Gastos Gerais'!$C$4:$C$1076))</f>
        <v>0</v>
      </c>
      <c r="AD100" s="147">
        <f>SUMPRODUCT(-('Gastos Gerais'!$B$4:$B$1076=Analítico!$B100),-(Analítico!AD$1&gt;='Gastos Gerais'!$D$4:$D$1076),-(Analítico!AD$1&lt;='Gastos Gerais'!$E$4:$E$1076),-('Gastos Gerais'!$C$4:$C$1076))</f>
        <v>0</v>
      </c>
      <c r="AE100" s="147">
        <f>SUMPRODUCT(-('Gastos Gerais'!$B$4:$B$1076=Analítico!$B100),-(Analítico!AE$1&gt;='Gastos Gerais'!$D$4:$D$1076),-(Analítico!AE$1&lt;='Gastos Gerais'!$E$4:$E$1076),-('Gastos Gerais'!$C$4:$C$1076))</f>
        <v>0</v>
      </c>
      <c r="AF100" s="147">
        <f>SUMPRODUCT(-('Gastos Gerais'!$B$4:$B$1076=Analítico!$B100),-(Analítico!AF$1&gt;='Gastos Gerais'!$D$4:$D$1076),-(Analítico!AF$1&lt;='Gastos Gerais'!$E$4:$E$1076),-('Gastos Gerais'!$C$4:$C$1076))</f>
        <v>0</v>
      </c>
      <c r="AG100" s="147">
        <f>SUMPRODUCT(-('Gastos Gerais'!$B$4:$B$1076=Analítico!$B100),-(Analítico!AG$1&gt;='Gastos Gerais'!$D$4:$D$1076),-(Analítico!AG$1&lt;='Gastos Gerais'!$E$4:$E$1076),-('Gastos Gerais'!$C$4:$C$1076))</f>
        <v>0</v>
      </c>
      <c r="AH100" s="147">
        <f>SUMPRODUCT(-('Gastos Gerais'!$B$4:$B$1076=Analítico!$B100),-(Analítico!AH$1&gt;='Gastos Gerais'!$D$4:$D$1076),-(Analítico!AH$1&lt;='Gastos Gerais'!$E$4:$E$1076),-('Gastos Gerais'!$C$4:$C$1076))</f>
        <v>0</v>
      </c>
      <c r="AI100" s="147">
        <f>SUMPRODUCT(-('Gastos Gerais'!$B$4:$B$1076=Analítico!$B100),-(Analítico!AI$1&gt;='Gastos Gerais'!$D$4:$D$1076),-(Analítico!AI$1&lt;='Gastos Gerais'!$E$4:$E$1076),-('Gastos Gerais'!$C$4:$C$1076))</f>
        <v>0</v>
      </c>
      <c r="AJ100" s="147">
        <f>SUMPRODUCT(-('Gastos Gerais'!$B$4:$B$1076=Analítico!$B100),-(Analítico!AJ$1&gt;='Gastos Gerais'!$D$4:$D$1076),-(Analítico!AJ$1&lt;='Gastos Gerais'!$E$4:$E$1076),-('Gastos Gerais'!$C$4:$C$1076))</f>
        <v>0</v>
      </c>
      <c r="AK100" s="147">
        <f>SUMPRODUCT(-('Gastos Gerais'!$B$4:$B$1076=Analítico!$B100),-(Analítico!AK$1&gt;='Gastos Gerais'!$D$4:$D$1076),-(Analítico!AK$1&lt;='Gastos Gerais'!$E$4:$E$1076),-('Gastos Gerais'!$C$4:$C$1076))</f>
        <v>0</v>
      </c>
      <c r="AL100" s="147">
        <f>SUMPRODUCT(-('Gastos Gerais'!$B$4:$B$1076=Analítico!$B100),-(Analítico!AL$1&gt;='Gastos Gerais'!$D$4:$D$1076),-(Analítico!AL$1&lt;='Gastos Gerais'!$E$4:$E$1076),-('Gastos Gerais'!$C$4:$C$1076))</f>
        <v>0</v>
      </c>
      <c r="AM100" s="147">
        <f>SUMPRODUCT(-('Gastos Gerais'!$B$4:$B$1076=Analítico!$B100),-(Analítico!AM$1&gt;='Gastos Gerais'!$D$4:$D$1076),-(Analítico!AM$1&lt;='Gastos Gerais'!$E$4:$E$1076),-('Gastos Gerais'!$C$4:$C$1076))</f>
        <v>0</v>
      </c>
      <c r="AN100" s="147">
        <f>SUMPRODUCT(-('Gastos Gerais'!$B$4:$B$1076=Analítico!$B100),-(Analítico!AN$1&gt;='Gastos Gerais'!$D$4:$D$1076),-(Analítico!AN$1&lt;='Gastos Gerais'!$E$4:$E$1076),-('Gastos Gerais'!$C$4:$C$1076))</f>
        <v>0</v>
      </c>
      <c r="AO100" s="147">
        <f>SUMPRODUCT(-('Gastos Gerais'!$B$4:$B$1076=Analítico!$B100),-(Analítico!AO$1&gt;='Gastos Gerais'!$D$4:$D$1076),-(Analítico!AO$1&lt;='Gastos Gerais'!$E$4:$E$1076),-('Gastos Gerais'!$C$4:$C$1076))</f>
        <v>0</v>
      </c>
      <c r="AP100" s="147">
        <f>SUMPRODUCT(-('Gastos Gerais'!$B$4:$B$1076=Analítico!$B100),-(Analítico!AP$1&gt;='Gastos Gerais'!$D$4:$D$1076),-(Analítico!AP$1&lt;='Gastos Gerais'!$E$4:$E$1076),-('Gastos Gerais'!$C$4:$C$1076))</f>
        <v>0</v>
      </c>
      <c r="AQ100" s="147">
        <f>SUMPRODUCT(-('Gastos Gerais'!$B$4:$B$1076=Analítico!$B100),-(Analítico!AQ$1&gt;='Gastos Gerais'!$D$4:$D$1076),-(Analítico!AQ$1&lt;='Gastos Gerais'!$E$4:$E$1076),-('Gastos Gerais'!$C$4:$C$1076))</f>
        <v>0</v>
      </c>
      <c r="AR100" s="147">
        <f>SUMPRODUCT(-('Gastos Gerais'!$B$4:$B$1076=Analítico!$B100),-(Analítico!AR$1&gt;='Gastos Gerais'!$D$4:$D$1076),-(Analítico!AR$1&lt;='Gastos Gerais'!$E$4:$E$1076),-('Gastos Gerais'!$C$4:$C$1076))</f>
        <v>0</v>
      </c>
      <c r="AS100" s="147">
        <f>SUMPRODUCT(-('Gastos Gerais'!$B$4:$B$1076=Analítico!$B100),-(Analítico!AS$1&gt;='Gastos Gerais'!$D$4:$D$1076),-(Analítico!AS$1&lt;='Gastos Gerais'!$E$4:$E$1076),-('Gastos Gerais'!$C$4:$C$1076))</f>
        <v>0</v>
      </c>
      <c r="AT100" s="147">
        <f>SUMPRODUCT(-('Gastos Gerais'!$B$4:$B$1076=Analítico!$B100),-(Analítico!AT$1&gt;='Gastos Gerais'!$D$4:$D$1076),-(Analítico!AT$1&lt;='Gastos Gerais'!$E$4:$E$1076),-('Gastos Gerais'!$C$4:$C$1076))</f>
        <v>0</v>
      </c>
      <c r="AU100" s="147">
        <f>SUMPRODUCT(-('Gastos Gerais'!$B$4:$B$1076=Analítico!$B100),-(Analítico!AU$1&gt;='Gastos Gerais'!$D$4:$D$1076),-(Analítico!AU$1&lt;='Gastos Gerais'!$E$4:$E$1076),-('Gastos Gerais'!$C$4:$C$1076))</f>
        <v>0</v>
      </c>
      <c r="AV100" s="147">
        <f>SUMPRODUCT(-('Gastos Gerais'!$B$4:$B$1076=Analítico!$B100),-(Analítico!AV$1&gt;='Gastos Gerais'!$D$4:$D$1076),-(Analítico!AV$1&lt;='Gastos Gerais'!$E$4:$E$1076),-('Gastos Gerais'!$C$4:$C$1076))</f>
        <v>0</v>
      </c>
      <c r="AW100" s="147">
        <f>SUMPRODUCT(-('Gastos Gerais'!$B$4:$B$1076=Analítico!$B100),-(Analítico!AW$1&gt;='Gastos Gerais'!$D$4:$D$1076),-(Analítico!AW$1&lt;='Gastos Gerais'!$E$4:$E$1076),-('Gastos Gerais'!$C$4:$C$1076))</f>
        <v>0</v>
      </c>
      <c r="AX100" s="147">
        <f>SUMPRODUCT(-('Gastos Gerais'!$B$4:$B$1076=Analítico!$B100),-(Analítico!AX$1&gt;='Gastos Gerais'!$D$4:$D$1076),-(Analítico!AX$1&lt;='Gastos Gerais'!$E$4:$E$1076),-('Gastos Gerais'!$C$4:$C$1076))</f>
        <v>0</v>
      </c>
      <c r="AY100" s="147">
        <f>SUMPRODUCT(-('Gastos Gerais'!$B$4:$B$1076=Analítico!$B100),-(Analítico!AY$1&gt;='Gastos Gerais'!$D$4:$D$1076),-(Analítico!AY$1&lt;='Gastos Gerais'!$E$4:$E$1076),-('Gastos Gerais'!$C$4:$C$1076))</f>
        <v>0</v>
      </c>
      <c r="AZ100" s="147">
        <f>SUMPRODUCT(-('Gastos Gerais'!$B$4:$B$1076=Analítico!$B100),-(Analítico!AZ$1&gt;='Gastos Gerais'!$D$4:$D$1076),-(Analítico!AZ$1&lt;='Gastos Gerais'!$E$4:$E$1076),-('Gastos Gerais'!$C$4:$C$1076))</f>
        <v>0</v>
      </c>
      <c r="BA100" s="147">
        <f>SUMPRODUCT(-('Gastos Gerais'!$B$4:$B$1076=Analítico!$B100),-(Analítico!BA$1&gt;='Gastos Gerais'!$D$4:$D$1076),-(Analítico!BA$1&lt;='Gastos Gerais'!$E$4:$E$1076),-('Gastos Gerais'!$C$4:$C$1076))</f>
        <v>0</v>
      </c>
      <c r="BB100" s="147">
        <f>SUMPRODUCT(-('Gastos Gerais'!$B$4:$B$1076=Analítico!$B100),-(Analítico!BB$1&gt;='Gastos Gerais'!$D$4:$D$1076),-(Analítico!BB$1&lt;='Gastos Gerais'!$E$4:$E$1076),-('Gastos Gerais'!$C$4:$C$1076))</f>
        <v>0</v>
      </c>
      <c r="BC100" s="147">
        <f>SUMPRODUCT(-('Gastos Gerais'!$B$4:$B$1076=Analítico!$B100),-(Analítico!BC$1&gt;='Gastos Gerais'!$D$4:$D$1076),-(Analítico!BC$1&lt;='Gastos Gerais'!$E$4:$E$1076),-('Gastos Gerais'!$C$4:$C$1076))</f>
        <v>0</v>
      </c>
      <c r="BD100" s="147">
        <f>SUMPRODUCT(-('Gastos Gerais'!$B$4:$B$1076=Analítico!$B100),-(Analítico!BD$1&gt;='Gastos Gerais'!$D$4:$D$1076),-(Analítico!BD$1&lt;='Gastos Gerais'!$E$4:$E$1076),-('Gastos Gerais'!$C$4:$C$1076))</f>
        <v>0</v>
      </c>
      <c r="BE100" s="147">
        <f>SUMPRODUCT(-('Gastos Gerais'!$B$4:$B$1076=Analítico!$B100),-(Analítico!BE$1&gt;='Gastos Gerais'!$D$4:$D$1076),-(Analítico!BE$1&lt;='Gastos Gerais'!$E$4:$E$1076),-('Gastos Gerais'!$C$4:$C$1076))</f>
        <v>0</v>
      </c>
      <c r="BF100" s="147">
        <f>SUMPRODUCT(-('Gastos Gerais'!$B$4:$B$1076=Analítico!$B100),-(Analítico!BF$1&gt;='Gastos Gerais'!$D$4:$D$1076),-(Analítico!BF$1&lt;='Gastos Gerais'!$E$4:$E$1076),-('Gastos Gerais'!$C$4:$C$1076))</f>
        <v>0</v>
      </c>
      <c r="BG100" s="147">
        <f>SUMPRODUCT(-('Gastos Gerais'!$B$4:$B$1076=Analítico!$B100),-(Analítico!BG$1&gt;='Gastos Gerais'!$D$4:$D$1076),-(Analítico!BG$1&lt;='Gastos Gerais'!$E$4:$E$1076),-('Gastos Gerais'!$C$4:$C$1076))</f>
        <v>0</v>
      </c>
      <c r="BH100" s="147">
        <f>SUMPRODUCT(-('Gastos Gerais'!$B$4:$B$1076=Analítico!$B100),-(Analítico!BH$1&gt;='Gastos Gerais'!$D$4:$D$1076),-(Analítico!BH$1&lt;='Gastos Gerais'!$E$4:$E$1076),-('Gastos Gerais'!$C$4:$C$1076))</f>
        <v>0</v>
      </c>
      <c r="BI100" s="147">
        <f>SUMPRODUCT(-('Gastos Gerais'!$B$4:$B$1076=Analítico!$B100),-(Analítico!BI$1&gt;='Gastos Gerais'!$D$4:$D$1076),-(Analítico!BI$1&lt;='Gastos Gerais'!$E$4:$E$1076),-('Gastos Gerais'!$C$4:$C$1076))</f>
        <v>0</v>
      </c>
      <c r="BJ100" s="147">
        <f>SUMPRODUCT(-('Gastos Gerais'!$B$4:$B$1076=Analítico!$B100),-(Analítico!BJ$1&gt;='Gastos Gerais'!$D$4:$D$1076),-(Analítico!BJ$1&lt;='Gastos Gerais'!$E$4:$E$1076),-('Gastos Gerais'!$C$4:$C$1076))</f>
        <v>0</v>
      </c>
      <c r="BK100" s="143">
        <f t="shared" si="92"/>
        <v>0</v>
      </c>
      <c r="BL100" s="152">
        <f t="shared" ca="1" si="93"/>
        <v>0</v>
      </c>
      <c r="BV100" s="3"/>
      <c r="BW100" s="3"/>
    </row>
    <row r="101" spans="1:75" s="98" customFormat="1" ht="23.25" customHeight="1">
      <c r="A101" s="207" t="s">
        <v>338</v>
      </c>
      <c r="B101" s="210" t="s">
        <v>339</v>
      </c>
      <c r="C101" s="147">
        <f>SUMPRODUCT(-('Gastos Gerais'!$B$4:$B$1076=Analítico!$B101),-(Analítico!C$1&gt;='Gastos Gerais'!$D$4:$D$1076),-(Analítico!C$1&lt;='Gastos Gerais'!$E$4:$E$1076),-('Gastos Gerais'!$C$4:$C$1076))</f>
        <v>0</v>
      </c>
      <c r="D101" s="147">
        <f>SUMPRODUCT(-('Gastos Gerais'!$B$4:$B$1076=Analítico!$B101),-(Analítico!D$1&gt;='Gastos Gerais'!$D$4:$D$1076),-(Analítico!D$1&lt;='Gastos Gerais'!$E$4:$E$1076),-('Gastos Gerais'!$C$4:$C$1076))</f>
        <v>0</v>
      </c>
      <c r="E101" s="147">
        <f>SUMPRODUCT(-('Gastos Gerais'!$B$4:$B$1076=Analítico!$B101),-(Analítico!E$1&gt;='Gastos Gerais'!$D$4:$D$1076),-(Analítico!E$1&lt;='Gastos Gerais'!$E$4:$E$1076),-('Gastos Gerais'!$C$4:$C$1076))</f>
        <v>0</v>
      </c>
      <c r="F101" s="147">
        <f>SUMPRODUCT(-('Gastos Gerais'!$B$4:$B$1076=Analítico!$B101),-(Analítico!F$1&gt;='Gastos Gerais'!$D$4:$D$1076),-(Analítico!F$1&lt;='Gastos Gerais'!$E$4:$E$1076),-('Gastos Gerais'!$C$4:$C$1076))</f>
        <v>0</v>
      </c>
      <c r="G101" s="147">
        <f>SUMPRODUCT(-('Gastos Gerais'!$B$4:$B$1076=Analítico!$B101),-(Analítico!G$1&gt;='Gastos Gerais'!$D$4:$D$1076),-(Analítico!G$1&lt;='Gastos Gerais'!$E$4:$E$1076),-('Gastos Gerais'!$C$4:$C$1076))</f>
        <v>0</v>
      </c>
      <c r="H101" s="147">
        <f>SUMPRODUCT(-('Gastos Gerais'!$B$4:$B$1076=Analítico!$B101),-(Analítico!H$1&gt;='Gastos Gerais'!$D$4:$D$1076),-(Analítico!H$1&lt;='Gastos Gerais'!$E$4:$E$1076),-('Gastos Gerais'!$C$4:$C$1076))</f>
        <v>0</v>
      </c>
      <c r="I101" s="147">
        <f>SUMPRODUCT(-('Gastos Gerais'!$B$4:$B$1076=Analítico!$B101),-(Analítico!I$1&gt;='Gastos Gerais'!$D$4:$D$1076),-(Analítico!I$1&lt;='Gastos Gerais'!$E$4:$E$1076),-('Gastos Gerais'!$C$4:$C$1076))</f>
        <v>0</v>
      </c>
      <c r="J101" s="147">
        <f>SUMPRODUCT(-('Gastos Gerais'!$B$4:$B$1076=Analítico!$B101),-(Analítico!J$1&gt;='Gastos Gerais'!$D$4:$D$1076),-(Analítico!J$1&lt;='Gastos Gerais'!$E$4:$E$1076),-('Gastos Gerais'!$C$4:$C$1076))</f>
        <v>0</v>
      </c>
      <c r="K101" s="147">
        <f>SUMPRODUCT(-('Gastos Gerais'!$B$4:$B$1076=Analítico!$B101),-(Analítico!K$1&gt;='Gastos Gerais'!$D$4:$D$1076),-(Analítico!K$1&lt;='Gastos Gerais'!$E$4:$E$1076),-('Gastos Gerais'!$C$4:$C$1076))</f>
        <v>0</v>
      </c>
      <c r="L101" s="147">
        <f>SUMPRODUCT(-('Gastos Gerais'!$B$4:$B$1076=Analítico!$B101),-(Analítico!L$1&gt;='Gastos Gerais'!$D$4:$D$1076),-(Analítico!L$1&lt;='Gastos Gerais'!$E$4:$E$1076),-('Gastos Gerais'!$C$4:$C$1076))</f>
        <v>0</v>
      </c>
      <c r="M101" s="147">
        <f>SUMPRODUCT(-('Gastos Gerais'!$B$4:$B$1076=Analítico!$B101),-(Analítico!M$1&gt;='Gastos Gerais'!$D$4:$D$1076),-(Analítico!M$1&lt;='Gastos Gerais'!$E$4:$E$1076),-('Gastos Gerais'!$C$4:$C$1076))</f>
        <v>0</v>
      </c>
      <c r="N101" s="147">
        <f>SUMPRODUCT(-('Gastos Gerais'!$B$4:$B$1076=Analítico!$B101),-(Analítico!N$1&gt;='Gastos Gerais'!$D$4:$D$1076),-(Analítico!N$1&lt;='Gastos Gerais'!$E$4:$E$1076),-('Gastos Gerais'!$C$4:$C$1076))</f>
        <v>0</v>
      </c>
      <c r="O101" s="147">
        <f>SUMPRODUCT(-('Gastos Gerais'!$B$4:$B$1076=Analítico!$B101),-(Analítico!O$1&gt;='Gastos Gerais'!$D$4:$D$1076),-(Analítico!O$1&lt;='Gastos Gerais'!$E$4:$E$1076),-('Gastos Gerais'!$C$4:$C$1076))</f>
        <v>0</v>
      </c>
      <c r="P101" s="147">
        <f>SUMPRODUCT(-('Gastos Gerais'!$B$4:$B$1076=Analítico!$B101),-(Analítico!P$1&gt;='Gastos Gerais'!$D$4:$D$1076),-(Analítico!P$1&lt;='Gastos Gerais'!$E$4:$E$1076),-('Gastos Gerais'!$C$4:$C$1076))</f>
        <v>0</v>
      </c>
      <c r="Q101" s="147">
        <f>SUMPRODUCT(-('Gastos Gerais'!$B$4:$B$1076=Analítico!$B101),-(Analítico!Q$1&gt;='Gastos Gerais'!$D$4:$D$1076),-(Analítico!Q$1&lt;='Gastos Gerais'!$E$4:$E$1076),-('Gastos Gerais'!$C$4:$C$1076))</f>
        <v>0</v>
      </c>
      <c r="R101" s="147">
        <f>SUMPRODUCT(-('Gastos Gerais'!$B$4:$B$1076=Analítico!$B101),-(Analítico!R$1&gt;='Gastos Gerais'!$D$4:$D$1076),-(Analítico!R$1&lt;='Gastos Gerais'!$E$4:$E$1076),-('Gastos Gerais'!$C$4:$C$1076))</f>
        <v>0</v>
      </c>
      <c r="S101" s="147">
        <f>SUMPRODUCT(-('Gastos Gerais'!$B$4:$B$1076=Analítico!$B101),-(Analítico!S$1&gt;='Gastos Gerais'!$D$4:$D$1076),-(Analítico!S$1&lt;='Gastos Gerais'!$E$4:$E$1076),-('Gastos Gerais'!$C$4:$C$1076))</f>
        <v>0</v>
      </c>
      <c r="T101" s="147">
        <f>SUMPRODUCT(-('Gastos Gerais'!$B$4:$B$1076=Analítico!$B101),-(Analítico!T$1&gt;='Gastos Gerais'!$D$4:$D$1076),-(Analítico!T$1&lt;='Gastos Gerais'!$E$4:$E$1076),-('Gastos Gerais'!$C$4:$C$1076))</f>
        <v>0</v>
      </c>
      <c r="U101" s="147">
        <f>SUMPRODUCT(-('Gastos Gerais'!$B$4:$B$1076=Analítico!$B101),-(Analítico!U$1&gt;='Gastos Gerais'!$D$4:$D$1076),-(Analítico!U$1&lt;='Gastos Gerais'!$E$4:$E$1076),-('Gastos Gerais'!$C$4:$C$1076))</f>
        <v>0</v>
      </c>
      <c r="V101" s="147">
        <f>SUMPRODUCT(-('Gastos Gerais'!$B$4:$B$1076=Analítico!$B101),-(Analítico!V$1&gt;='Gastos Gerais'!$D$4:$D$1076),-(Analítico!V$1&lt;='Gastos Gerais'!$E$4:$E$1076),-('Gastos Gerais'!$C$4:$C$1076))</f>
        <v>0</v>
      </c>
      <c r="W101" s="147">
        <f>SUMPRODUCT(-('Gastos Gerais'!$B$4:$B$1076=Analítico!$B101),-(Analítico!W$1&gt;='Gastos Gerais'!$D$4:$D$1076),-(Analítico!W$1&lt;='Gastos Gerais'!$E$4:$E$1076),-('Gastos Gerais'!$C$4:$C$1076))</f>
        <v>0</v>
      </c>
      <c r="X101" s="147">
        <f>SUMPRODUCT(-('Gastos Gerais'!$B$4:$B$1076=Analítico!$B101),-(Analítico!X$1&gt;='Gastos Gerais'!$D$4:$D$1076),-(Analítico!X$1&lt;='Gastos Gerais'!$E$4:$E$1076),-('Gastos Gerais'!$C$4:$C$1076))</f>
        <v>0</v>
      </c>
      <c r="Y101" s="147">
        <f>SUMPRODUCT(-('Gastos Gerais'!$B$4:$B$1076=Analítico!$B101),-(Analítico!Y$1&gt;='Gastos Gerais'!$D$4:$D$1076),-(Analítico!Y$1&lt;='Gastos Gerais'!$E$4:$E$1076),-('Gastos Gerais'!$C$4:$C$1076))</f>
        <v>0</v>
      </c>
      <c r="Z101" s="147">
        <f>SUMPRODUCT(-('Gastos Gerais'!$B$4:$B$1076=Analítico!$B101),-(Analítico!Z$1&gt;='Gastos Gerais'!$D$4:$D$1076),-(Analítico!Z$1&lt;='Gastos Gerais'!$E$4:$E$1076),-('Gastos Gerais'!$C$4:$C$1076))</f>
        <v>0</v>
      </c>
      <c r="AA101" s="147">
        <f>SUMPRODUCT(-('Gastos Gerais'!$B$4:$B$1076=Analítico!$B101),-(Analítico!AA$1&gt;='Gastos Gerais'!$D$4:$D$1076),-(Analítico!AA$1&lt;='Gastos Gerais'!$E$4:$E$1076),-('Gastos Gerais'!$C$4:$C$1076))</f>
        <v>0</v>
      </c>
      <c r="AB101" s="147">
        <f>SUMPRODUCT(-('Gastos Gerais'!$B$4:$B$1076=Analítico!$B101),-(Analítico!AB$1&gt;='Gastos Gerais'!$D$4:$D$1076),-(Analítico!AB$1&lt;='Gastos Gerais'!$E$4:$E$1076),-('Gastos Gerais'!$C$4:$C$1076))</f>
        <v>0</v>
      </c>
      <c r="AC101" s="147">
        <f>SUMPRODUCT(-('Gastos Gerais'!$B$4:$B$1076=Analítico!$B101),-(Analítico!AC$1&gt;='Gastos Gerais'!$D$4:$D$1076),-(Analítico!AC$1&lt;='Gastos Gerais'!$E$4:$E$1076),-('Gastos Gerais'!$C$4:$C$1076))</f>
        <v>0</v>
      </c>
      <c r="AD101" s="147">
        <f>SUMPRODUCT(-('Gastos Gerais'!$B$4:$B$1076=Analítico!$B101),-(Analítico!AD$1&gt;='Gastos Gerais'!$D$4:$D$1076),-(Analítico!AD$1&lt;='Gastos Gerais'!$E$4:$E$1076),-('Gastos Gerais'!$C$4:$C$1076))</f>
        <v>0</v>
      </c>
      <c r="AE101" s="147">
        <f>SUMPRODUCT(-('Gastos Gerais'!$B$4:$B$1076=Analítico!$B101),-(Analítico!AE$1&gt;='Gastos Gerais'!$D$4:$D$1076),-(Analítico!AE$1&lt;='Gastos Gerais'!$E$4:$E$1076),-('Gastos Gerais'!$C$4:$C$1076))</f>
        <v>0</v>
      </c>
      <c r="AF101" s="147">
        <f>SUMPRODUCT(-('Gastos Gerais'!$B$4:$B$1076=Analítico!$B101),-(Analítico!AF$1&gt;='Gastos Gerais'!$D$4:$D$1076),-(Analítico!AF$1&lt;='Gastos Gerais'!$E$4:$E$1076),-('Gastos Gerais'!$C$4:$C$1076))</f>
        <v>0</v>
      </c>
      <c r="AG101" s="147">
        <f>SUMPRODUCT(-('Gastos Gerais'!$B$4:$B$1076=Analítico!$B101),-(Analítico!AG$1&gt;='Gastos Gerais'!$D$4:$D$1076),-(Analítico!AG$1&lt;='Gastos Gerais'!$E$4:$E$1076),-('Gastos Gerais'!$C$4:$C$1076))</f>
        <v>0</v>
      </c>
      <c r="AH101" s="147">
        <f>SUMPRODUCT(-('Gastos Gerais'!$B$4:$B$1076=Analítico!$B101),-(Analítico!AH$1&gt;='Gastos Gerais'!$D$4:$D$1076),-(Analítico!AH$1&lt;='Gastos Gerais'!$E$4:$E$1076),-('Gastos Gerais'!$C$4:$C$1076))</f>
        <v>0</v>
      </c>
      <c r="AI101" s="147">
        <f>SUMPRODUCT(-('Gastos Gerais'!$B$4:$B$1076=Analítico!$B101),-(Analítico!AI$1&gt;='Gastos Gerais'!$D$4:$D$1076),-(Analítico!AI$1&lt;='Gastos Gerais'!$E$4:$E$1076),-('Gastos Gerais'!$C$4:$C$1076))</f>
        <v>0</v>
      </c>
      <c r="AJ101" s="147">
        <f>SUMPRODUCT(-('Gastos Gerais'!$B$4:$B$1076=Analítico!$B101),-(Analítico!AJ$1&gt;='Gastos Gerais'!$D$4:$D$1076),-(Analítico!AJ$1&lt;='Gastos Gerais'!$E$4:$E$1076),-('Gastos Gerais'!$C$4:$C$1076))</f>
        <v>0</v>
      </c>
      <c r="AK101" s="147">
        <f>SUMPRODUCT(-('Gastos Gerais'!$B$4:$B$1076=Analítico!$B101),-(Analítico!AK$1&gt;='Gastos Gerais'!$D$4:$D$1076),-(Analítico!AK$1&lt;='Gastos Gerais'!$E$4:$E$1076),-('Gastos Gerais'!$C$4:$C$1076))</f>
        <v>0</v>
      </c>
      <c r="AL101" s="147">
        <f>SUMPRODUCT(-('Gastos Gerais'!$B$4:$B$1076=Analítico!$B101),-(Analítico!AL$1&gt;='Gastos Gerais'!$D$4:$D$1076),-(Analítico!AL$1&lt;='Gastos Gerais'!$E$4:$E$1076),-('Gastos Gerais'!$C$4:$C$1076))</f>
        <v>0</v>
      </c>
      <c r="AM101" s="147">
        <f>SUMPRODUCT(-('Gastos Gerais'!$B$4:$B$1076=Analítico!$B101),-(Analítico!AM$1&gt;='Gastos Gerais'!$D$4:$D$1076),-(Analítico!AM$1&lt;='Gastos Gerais'!$E$4:$E$1076),-('Gastos Gerais'!$C$4:$C$1076))</f>
        <v>0</v>
      </c>
      <c r="AN101" s="147">
        <f>SUMPRODUCT(-('Gastos Gerais'!$B$4:$B$1076=Analítico!$B101),-(Analítico!AN$1&gt;='Gastos Gerais'!$D$4:$D$1076),-(Analítico!AN$1&lt;='Gastos Gerais'!$E$4:$E$1076),-('Gastos Gerais'!$C$4:$C$1076))</f>
        <v>0</v>
      </c>
      <c r="AO101" s="147">
        <f>SUMPRODUCT(-('Gastos Gerais'!$B$4:$B$1076=Analítico!$B101),-(Analítico!AO$1&gt;='Gastos Gerais'!$D$4:$D$1076),-(Analítico!AO$1&lt;='Gastos Gerais'!$E$4:$E$1076),-('Gastos Gerais'!$C$4:$C$1076))</f>
        <v>0</v>
      </c>
      <c r="AP101" s="147">
        <f>SUMPRODUCT(-('Gastos Gerais'!$B$4:$B$1076=Analítico!$B101),-(Analítico!AP$1&gt;='Gastos Gerais'!$D$4:$D$1076),-(Analítico!AP$1&lt;='Gastos Gerais'!$E$4:$E$1076),-('Gastos Gerais'!$C$4:$C$1076))</f>
        <v>0</v>
      </c>
      <c r="AQ101" s="147">
        <f>SUMPRODUCT(-('Gastos Gerais'!$B$4:$B$1076=Analítico!$B101),-(Analítico!AQ$1&gt;='Gastos Gerais'!$D$4:$D$1076),-(Analítico!AQ$1&lt;='Gastos Gerais'!$E$4:$E$1076),-('Gastos Gerais'!$C$4:$C$1076))</f>
        <v>0</v>
      </c>
      <c r="AR101" s="147">
        <f>SUMPRODUCT(-('Gastos Gerais'!$B$4:$B$1076=Analítico!$B101),-(Analítico!AR$1&gt;='Gastos Gerais'!$D$4:$D$1076),-(Analítico!AR$1&lt;='Gastos Gerais'!$E$4:$E$1076),-('Gastos Gerais'!$C$4:$C$1076))</f>
        <v>0</v>
      </c>
      <c r="AS101" s="147">
        <f>SUMPRODUCT(-('Gastos Gerais'!$B$4:$B$1076=Analítico!$B101),-(Analítico!AS$1&gt;='Gastos Gerais'!$D$4:$D$1076),-(Analítico!AS$1&lt;='Gastos Gerais'!$E$4:$E$1076),-('Gastos Gerais'!$C$4:$C$1076))</f>
        <v>0</v>
      </c>
      <c r="AT101" s="147">
        <f>SUMPRODUCT(-('Gastos Gerais'!$B$4:$B$1076=Analítico!$B101),-(Analítico!AT$1&gt;='Gastos Gerais'!$D$4:$D$1076),-(Analítico!AT$1&lt;='Gastos Gerais'!$E$4:$E$1076),-('Gastos Gerais'!$C$4:$C$1076))</f>
        <v>0</v>
      </c>
      <c r="AU101" s="147">
        <f>SUMPRODUCT(-('Gastos Gerais'!$B$4:$B$1076=Analítico!$B101),-(Analítico!AU$1&gt;='Gastos Gerais'!$D$4:$D$1076),-(Analítico!AU$1&lt;='Gastos Gerais'!$E$4:$E$1076),-('Gastos Gerais'!$C$4:$C$1076))</f>
        <v>0</v>
      </c>
      <c r="AV101" s="147">
        <f>SUMPRODUCT(-('Gastos Gerais'!$B$4:$B$1076=Analítico!$B101),-(Analítico!AV$1&gt;='Gastos Gerais'!$D$4:$D$1076),-(Analítico!AV$1&lt;='Gastos Gerais'!$E$4:$E$1076),-('Gastos Gerais'!$C$4:$C$1076))</f>
        <v>0</v>
      </c>
      <c r="AW101" s="147">
        <f>SUMPRODUCT(-('Gastos Gerais'!$B$4:$B$1076=Analítico!$B101),-(Analítico!AW$1&gt;='Gastos Gerais'!$D$4:$D$1076),-(Analítico!AW$1&lt;='Gastos Gerais'!$E$4:$E$1076),-('Gastos Gerais'!$C$4:$C$1076))</f>
        <v>0</v>
      </c>
      <c r="AX101" s="147">
        <f>SUMPRODUCT(-('Gastos Gerais'!$B$4:$B$1076=Analítico!$B101),-(Analítico!AX$1&gt;='Gastos Gerais'!$D$4:$D$1076),-(Analítico!AX$1&lt;='Gastos Gerais'!$E$4:$E$1076),-('Gastos Gerais'!$C$4:$C$1076))</f>
        <v>0</v>
      </c>
      <c r="AY101" s="147">
        <f>SUMPRODUCT(-('Gastos Gerais'!$B$4:$B$1076=Analítico!$B101),-(Analítico!AY$1&gt;='Gastos Gerais'!$D$4:$D$1076),-(Analítico!AY$1&lt;='Gastos Gerais'!$E$4:$E$1076),-('Gastos Gerais'!$C$4:$C$1076))</f>
        <v>0</v>
      </c>
      <c r="AZ101" s="147">
        <f>SUMPRODUCT(-('Gastos Gerais'!$B$4:$B$1076=Analítico!$B101),-(Analítico!AZ$1&gt;='Gastos Gerais'!$D$4:$D$1076),-(Analítico!AZ$1&lt;='Gastos Gerais'!$E$4:$E$1076),-('Gastos Gerais'!$C$4:$C$1076))</f>
        <v>0</v>
      </c>
      <c r="BA101" s="147">
        <f>SUMPRODUCT(-('Gastos Gerais'!$B$4:$B$1076=Analítico!$B101),-(Analítico!BA$1&gt;='Gastos Gerais'!$D$4:$D$1076),-(Analítico!BA$1&lt;='Gastos Gerais'!$E$4:$E$1076),-('Gastos Gerais'!$C$4:$C$1076))</f>
        <v>0</v>
      </c>
      <c r="BB101" s="147">
        <f>SUMPRODUCT(-('Gastos Gerais'!$B$4:$B$1076=Analítico!$B101),-(Analítico!BB$1&gt;='Gastos Gerais'!$D$4:$D$1076),-(Analítico!BB$1&lt;='Gastos Gerais'!$E$4:$E$1076),-('Gastos Gerais'!$C$4:$C$1076))</f>
        <v>0</v>
      </c>
      <c r="BC101" s="147">
        <f>SUMPRODUCT(-('Gastos Gerais'!$B$4:$B$1076=Analítico!$B101),-(Analítico!BC$1&gt;='Gastos Gerais'!$D$4:$D$1076),-(Analítico!BC$1&lt;='Gastos Gerais'!$E$4:$E$1076),-('Gastos Gerais'!$C$4:$C$1076))</f>
        <v>0</v>
      </c>
      <c r="BD101" s="147">
        <f>SUMPRODUCT(-('Gastos Gerais'!$B$4:$B$1076=Analítico!$B101),-(Analítico!BD$1&gt;='Gastos Gerais'!$D$4:$D$1076),-(Analítico!BD$1&lt;='Gastos Gerais'!$E$4:$E$1076),-('Gastos Gerais'!$C$4:$C$1076))</f>
        <v>0</v>
      </c>
      <c r="BE101" s="147">
        <f>SUMPRODUCT(-('Gastos Gerais'!$B$4:$B$1076=Analítico!$B101),-(Analítico!BE$1&gt;='Gastos Gerais'!$D$4:$D$1076),-(Analítico!BE$1&lt;='Gastos Gerais'!$E$4:$E$1076),-('Gastos Gerais'!$C$4:$C$1076))</f>
        <v>0</v>
      </c>
      <c r="BF101" s="147">
        <f>SUMPRODUCT(-('Gastos Gerais'!$B$4:$B$1076=Analítico!$B101),-(Analítico!BF$1&gt;='Gastos Gerais'!$D$4:$D$1076),-(Analítico!BF$1&lt;='Gastos Gerais'!$E$4:$E$1076),-('Gastos Gerais'!$C$4:$C$1076))</f>
        <v>0</v>
      </c>
      <c r="BG101" s="147">
        <f>SUMPRODUCT(-('Gastos Gerais'!$B$4:$B$1076=Analítico!$B101),-(Analítico!BG$1&gt;='Gastos Gerais'!$D$4:$D$1076),-(Analítico!BG$1&lt;='Gastos Gerais'!$E$4:$E$1076),-('Gastos Gerais'!$C$4:$C$1076))</f>
        <v>0</v>
      </c>
      <c r="BH101" s="147">
        <f>SUMPRODUCT(-('Gastos Gerais'!$B$4:$B$1076=Analítico!$B101),-(Analítico!BH$1&gt;='Gastos Gerais'!$D$4:$D$1076),-(Analítico!BH$1&lt;='Gastos Gerais'!$E$4:$E$1076),-('Gastos Gerais'!$C$4:$C$1076))</f>
        <v>0</v>
      </c>
      <c r="BI101" s="147">
        <f>SUMPRODUCT(-('Gastos Gerais'!$B$4:$B$1076=Analítico!$B101),-(Analítico!BI$1&gt;='Gastos Gerais'!$D$4:$D$1076),-(Analítico!BI$1&lt;='Gastos Gerais'!$E$4:$E$1076),-('Gastos Gerais'!$C$4:$C$1076))</f>
        <v>0</v>
      </c>
      <c r="BJ101" s="147">
        <f>SUMPRODUCT(-('Gastos Gerais'!$B$4:$B$1076=Analítico!$B101),-(Analítico!BJ$1&gt;='Gastos Gerais'!$D$4:$D$1076),-(Analítico!BJ$1&lt;='Gastos Gerais'!$E$4:$E$1076),-('Gastos Gerais'!$C$4:$C$1076))</f>
        <v>0</v>
      </c>
      <c r="BK101" s="143">
        <f t="shared" si="92"/>
        <v>0</v>
      </c>
      <c r="BL101" s="152">
        <f t="shared" ca="1" si="93"/>
        <v>0</v>
      </c>
      <c r="BV101" s="3"/>
      <c r="BW101" s="3"/>
    </row>
    <row r="102" spans="1:75" s="98" customFormat="1" ht="23.25" customHeight="1">
      <c r="A102" s="207" t="s">
        <v>340</v>
      </c>
      <c r="B102" s="210" t="s">
        <v>341</v>
      </c>
      <c r="C102" s="147">
        <f>SUMPRODUCT(-('Gastos Gerais'!$B$4:$B$1076=Analítico!$B102),-(Analítico!C$1&gt;='Gastos Gerais'!$D$4:$D$1076),-(Analítico!C$1&lt;='Gastos Gerais'!$E$4:$E$1076),-('Gastos Gerais'!$C$4:$C$1076))</f>
        <v>0</v>
      </c>
      <c r="D102" s="147">
        <f>SUMPRODUCT(-('Gastos Gerais'!$B$4:$B$1076=Analítico!$B102),-(Analítico!D$1&gt;='Gastos Gerais'!$D$4:$D$1076),-(Analítico!D$1&lt;='Gastos Gerais'!$E$4:$E$1076),-('Gastos Gerais'!$C$4:$C$1076))</f>
        <v>0</v>
      </c>
      <c r="E102" s="147">
        <f>SUMPRODUCT(-('Gastos Gerais'!$B$4:$B$1076=Analítico!$B102),-(Analítico!E$1&gt;='Gastos Gerais'!$D$4:$D$1076),-(Analítico!E$1&lt;='Gastos Gerais'!$E$4:$E$1076),-('Gastos Gerais'!$C$4:$C$1076))</f>
        <v>0</v>
      </c>
      <c r="F102" s="147">
        <f>SUMPRODUCT(-('Gastos Gerais'!$B$4:$B$1076=Analítico!$B102),-(Analítico!F$1&gt;='Gastos Gerais'!$D$4:$D$1076),-(Analítico!F$1&lt;='Gastos Gerais'!$E$4:$E$1076),-('Gastos Gerais'!$C$4:$C$1076))</f>
        <v>0</v>
      </c>
      <c r="G102" s="147">
        <f>SUMPRODUCT(-('Gastos Gerais'!$B$4:$B$1076=Analítico!$B102),-(Analítico!G$1&gt;='Gastos Gerais'!$D$4:$D$1076),-(Analítico!G$1&lt;='Gastos Gerais'!$E$4:$E$1076),-('Gastos Gerais'!$C$4:$C$1076))</f>
        <v>0</v>
      </c>
      <c r="H102" s="147">
        <f>SUMPRODUCT(-('Gastos Gerais'!$B$4:$B$1076=Analítico!$B102),-(Analítico!H$1&gt;='Gastos Gerais'!$D$4:$D$1076),-(Analítico!H$1&lt;='Gastos Gerais'!$E$4:$E$1076),-('Gastos Gerais'!$C$4:$C$1076))</f>
        <v>0</v>
      </c>
      <c r="I102" s="147">
        <f>SUMPRODUCT(-('Gastos Gerais'!$B$4:$B$1076=Analítico!$B102),-(Analítico!I$1&gt;='Gastos Gerais'!$D$4:$D$1076),-(Analítico!I$1&lt;='Gastos Gerais'!$E$4:$E$1076),-('Gastos Gerais'!$C$4:$C$1076))</f>
        <v>0</v>
      </c>
      <c r="J102" s="147">
        <f>SUMPRODUCT(-('Gastos Gerais'!$B$4:$B$1076=Analítico!$B102),-(Analítico!J$1&gt;='Gastos Gerais'!$D$4:$D$1076),-(Analítico!J$1&lt;='Gastos Gerais'!$E$4:$E$1076),-('Gastos Gerais'!$C$4:$C$1076))</f>
        <v>0</v>
      </c>
      <c r="K102" s="147">
        <f>SUMPRODUCT(-('Gastos Gerais'!$B$4:$B$1076=Analítico!$B102),-(Analítico!K$1&gt;='Gastos Gerais'!$D$4:$D$1076),-(Analítico!K$1&lt;='Gastos Gerais'!$E$4:$E$1076),-('Gastos Gerais'!$C$4:$C$1076))</f>
        <v>0</v>
      </c>
      <c r="L102" s="147">
        <f>SUMPRODUCT(-('Gastos Gerais'!$B$4:$B$1076=Analítico!$B102),-(Analítico!L$1&gt;='Gastos Gerais'!$D$4:$D$1076),-(Analítico!L$1&lt;='Gastos Gerais'!$E$4:$E$1076),-('Gastos Gerais'!$C$4:$C$1076))</f>
        <v>0</v>
      </c>
      <c r="M102" s="147">
        <f>SUMPRODUCT(-('Gastos Gerais'!$B$4:$B$1076=Analítico!$B102),-(Analítico!M$1&gt;='Gastos Gerais'!$D$4:$D$1076),-(Analítico!M$1&lt;='Gastos Gerais'!$E$4:$E$1076),-('Gastos Gerais'!$C$4:$C$1076))</f>
        <v>0</v>
      </c>
      <c r="N102" s="147">
        <f>SUMPRODUCT(-('Gastos Gerais'!$B$4:$B$1076=Analítico!$B102),-(Analítico!N$1&gt;='Gastos Gerais'!$D$4:$D$1076),-(Analítico!N$1&lt;='Gastos Gerais'!$E$4:$E$1076),-('Gastos Gerais'!$C$4:$C$1076))</f>
        <v>0</v>
      </c>
      <c r="O102" s="147">
        <f>SUMPRODUCT(-('Gastos Gerais'!$B$4:$B$1076=Analítico!$B102),-(Analítico!O$1&gt;='Gastos Gerais'!$D$4:$D$1076),-(Analítico!O$1&lt;='Gastos Gerais'!$E$4:$E$1076),-('Gastos Gerais'!$C$4:$C$1076))</f>
        <v>0</v>
      </c>
      <c r="P102" s="147">
        <f>SUMPRODUCT(-('Gastos Gerais'!$B$4:$B$1076=Analítico!$B102),-(Analítico!P$1&gt;='Gastos Gerais'!$D$4:$D$1076),-(Analítico!P$1&lt;='Gastos Gerais'!$E$4:$E$1076),-('Gastos Gerais'!$C$4:$C$1076))</f>
        <v>0</v>
      </c>
      <c r="Q102" s="147">
        <f>SUMPRODUCT(-('Gastos Gerais'!$B$4:$B$1076=Analítico!$B102),-(Analítico!Q$1&gt;='Gastos Gerais'!$D$4:$D$1076),-(Analítico!Q$1&lt;='Gastos Gerais'!$E$4:$E$1076),-('Gastos Gerais'!$C$4:$C$1076))</f>
        <v>0</v>
      </c>
      <c r="R102" s="147">
        <f>SUMPRODUCT(-('Gastos Gerais'!$B$4:$B$1076=Analítico!$B102),-(Analítico!R$1&gt;='Gastos Gerais'!$D$4:$D$1076),-(Analítico!R$1&lt;='Gastos Gerais'!$E$4:$E$1076),-('Gastos Gerais'!$C$4:$C$1076))</f>
        <v>0</v>
      </c>
      <c r="S102" s="147">
        <f>SUMPRODUCT(-('Gastos Gerais'!$B$4:$B$1076=Analítico!$B102),-(Analítico!S$1&gt;='Gastos Gerais'!$D$4:$D$1076),-(Analítico!S$1&lt;='Gastos Gerais'!$E$4:$E$1076),-('Gastos Gerais'!$C$4:$C$1076))</f>
        <v>0</v>
      </c>
      <c r="T102" s="147">
        <f>SUMPRODUCT(-('Gastos Gerais'!$B$4:$B$1076=Analítico!$B102),-(Analítico!T$1&gt;='Gastos Gerais'!$D$4:$D$1076),-(Analítico!T$1&lt;='Gastos Gerais'!$E$4:$E$1076),-('Gastos Gerais'!$C$4:$C$1076))</f>
        <v>0</v>
      </c>
      <c r="U102" s="147">
        <f>SUMPRODUCT(-('Gastos Gerais'!$B$4:$B$1076=Analítico!$B102),-(Analítico!U$1&gt;='Gastos Gerais'!$D$4:$D$1076),-(Analítico!U$1&lt;='Gastos Gerais'!$E$4:$E$1076),-('Gastos Gerais'!$C$4:$C$1076))</f>
        <v>0</v>
      </c>
      <c r="V102" s="147">
        <f>SUMPRODUCT(-('Gastos Gerais'!$B$4:$B$1076=Analítico!$B102),-(Analítico!V$1&gt;='Gastos Gerais'!$D$4:$D$1076),-(Analítico!V$1&lt;='Gastos Gerais'!$E$4:$E$1076),-('Gastos Gerais'!$C$4:$C$1076))</f>
        <v>0</v>
      </c>
      <c r="W102" s="147">
        <f>SUMPRODUCT(-('Gastos Gerais'!$B$4:$B$1076=Analítico!$B102),-(Analítico!W$1&gt;='Gastos Gerais'!$D$4:$D$1076),-(Analítico!W$1&lt;='Gastos Gerais'!$E$4:$E$1076),-('Gastos Gerais'!$C$4:$C$1076))</f>
        <v>0</v>
      </c>
      <c r="X102" s="147">
        <f>SUMPRODUCT(-('Gastos Gerais'!$B$4:$B$1076=Analítico!$B102),-(Analítico!X$1&gt;='Gastos Gerais'!$D$4:$D$1076),-(Analítico!X$1&lt;='Gastos Gerais'!$E$4:$E$1076),-('Gastos Gerais'!$C$4:$C$1076))</f>
        <v>0</v>
      </c>
      <c r="Y102" s="147">
        <f>SUMPRODUCT(-('Gastos Gerais'!$B$4:$B$1076=Analítico!$B102),-(Analítico!Y$1&gt;='Gastos Gerais'!$D$4:$D$1076),-(Analítico!Y$1&lt;='Gastos Gerais'!$E$4:$E$1076),-('Gastos Gerais'!$C$4:$C$1076))</f>
        <v>0</v>
      </c>
      <c r="Z102" s="147">
        <f>SUMPRODUCT(-('Gastos Gerais'!$B$4:$B$1076=Analítico!$B102),-(Analítico!Z$1&gt;='Gastos Gerais'!$D$4:$D$1076),-(Analítico!Z$1&lt;='Gastos Gerais'!$E$4:$E$1076),-('Gastos Gerais'!$C$4:$C$1076))</f>
        <v>0</v>
      </c>
      <c r="AA102" s="147">
        <f>SUMPRODUCT(-('Gastos Gerais'!$B$4:$B$1076=Analítico!$B102),-(Analítico!AA$1&gt;='Gastos Gerais'!$D$4:$D$1076),-(Analítico!AA$1&lt;='Gastos Gerais'!$E$4:$E$1076),-('Gastos Gerais'!$C$4:$C$1076))</f>
        <v>0</v>
      </c>
      <c r="AB102" s="147">
        <f>SUMPRODUCT(-('Gastos Gerais'!$B$4:$B$1076=Analítico!$B102),-(Analítico!AB$1&gt;='Gastos Gerais'!$D$4:$D$1076),-(Analítico!AB$1&lt;='Gastos Gerais'!$E$4:$E$1076),-('Gastos Gerais'!$C$4:$C$1076))</f>
        <v>0</v>
      </c>
      <c r="AC102" s="147">
        <f>SUMPRODUCT(-('Gastos Gerais'!$B$4:$B$1076=Analítico!$B102),-(Analítico!AC$1&gt;='Gastos Gerais'!$D$4:$D$1076),-(Analítico!AC$1&lt;='Gastos Gerais'!$E$4:$E$1076),-('Gastos Gerais'!$C$4:$C$1076))</f>
        <v>0</v>
      </c>
      <c r="AD102" s="147">
        <f>SUMPRODUCT(-('Gastos Gerais'!$B$4:$B$1076=Analítico!$B102),-(Analítico!AD$1&gt;='Gastos Gerais'!$D$4:$D$1076),-(Analítico!AD$1&lt;='Gastos Gerais'!$E$4:$E$1076),-('Gastos Gerais'!$C$4:$C$1076))</f>
        <v>0</v>
      </c>
      <c r="AE102" s="147">
        <f>SUMPRODUCT(-('Gastos Gerais'!$B$4:$B$1076=Analítico!$B102),-(Analítico!AE$1&gt;='Gastos Gerais'!$D$4:$D$1076),-(Analítico!AE$1&lt;='Gastos Gerais'!$E$4:$E$1076),-('Gastos Gerais'!$C$4:$C$1076))</f>
        <v>0</v>
      </c>
      <c r="AF102" s="147">
        <f>SUMPRODUCT(-('Gastos Gerais'!$B$4:$B$1076=Analítico!$B102),-(Analítico!AF$1&gt;='Gastos Gerais'!$D$4:$D$1076),-(Analítico!AF$1&lt;='Gastos Gerais'!$E$4:$E$1076),-('Gastos Gerais'!$C$4:$C$1076))</f>
        <v>0</v>
      </c>
      <c r="AG102" s="147">
        <f>SUMPRODUCT(-('Gastos Gerais'!$B$4:$B$1076=Analítico!$B102),-(Analítico!AG$1&gt;='Gastos Gerais'!$D$4:$D$1076),-(Analítico!AG$1&lt;='Gastos Gerais'!$E$4:$E$1076),-('Gastos Gerais'!$C$4:$C$1076))</f>
        <v>0</v>
      </c>
      <c r="AH102" s="147">
        <f>SUMPRODUCT(-('Gastos Gerais'!$B$4:$B$1076=Analítico!$B102),-(Analítico!AH$1&gt;='Gastos Gerais'!$D$4:$D$1076),-(Analítico!AH$1&lt;='Gastos Gerais'!$E$4:$E$1076),-('Gastos Gerais'!$C$4:$C$1076))</f>
        <v>0</v>
      </c>
      <c r="AI102" s="147">
        <f>SUMPRODUCT(-('Gastos Gerais'!$B$4:$B$1076=Analítico!$B102),-(Analítico!AI$1&gt;='Gastos Gerais'!$D$4:$D$1076),-(Analítico!AI$1&lt;='Gastos Gerais'!$E$4:$E$1076),-('Gastos Gerais'!$C$4:$C$1076))</f>
        <v>0</v>
      </c>
      <c r="AJ102" s="147">
        <f>SUMPRODUCT(-('Gastos Gerais'!$B$4:$B$1076=Analítico!$B102),-(Analítico!AJ$1&gt;='Gastos Gerais'!$D$4:$D$1076),-(Analítico!AJ$1&lt;='Gastos Gerais'!$E$4:$E$1076),-('Gastos Gerais'!$C$4:$C$1076))</f>
        <v>0</v>
      </c>
      <c r="AK102" s="147">
        <f>SUMPRODUCT(-('Gastos Gerais'!$B$4:$B$1076=Analítico!$B102),-(Analítico!AK$1&gt;='Gastos Gerais'!$D$4:$D$1076),-(Analítico!AK$1&lt;='Gastos Gerais'!$E$4:$E$1076),-('Gastos Gerais'!$C$4:$C$1076))</f>
        <v>0</v>
      </c>
      <c r="AL102" s="147">
        <f>SUMPRODUCT(-('Gastos Gerais'!$B$4:$B$1076=Analítico!$B102),-(Analítico!AL$1&gt;='Gastos Gerais'!$D$4:$D$1076),-(Analítico!AL$1&lt;='Gastos Gerais'!$E$4:$E$1076),-('Gastos Gerais'!$C$4:$C$1076))</f>
        <v>0</v>
      </c>
      <c r="AM102" s="147">
        <f>SUMPRODUCT(-('Gastos Gerais'!$B$4:$B$1076=Analítico!$B102),-(Analítico!AM$1&gt;='Gastos Gerais'!$D$4:$D$1076),-(Analítico!AM$1&lt;='Gastos Gerais'!$E$4:$E$1076),-('Gastos Gerais'!$C$4:$C$1076))</f>
        <v>0</v>
      </c>
      <c r="AN102" s="147">
        <f>SUMPRODUCT(-('Gastos Gerais'!$B$4:$B$1076=Analítico!$B102),-(Analítico!AN$1&gt;='Gastos Gerais'!$D$4:$D$1076),-(Analítico!AN$1&lt;='Gastos Gerais'!$E$4:$E$1076),-('Gastos Gerais'!$C$4:$C$1076))</f>
        <v>0</v>
      </c>
      <c r="AO102" s="147">
        <f>SUMPRODUCT(-('Gastos Gerais'!$B$4:$B$1076=Analítico!$B102),-(Analítico!AO$1&gt;='Gastos Gerais'!$D$4:$D$1076),-(Analítico!AO$1&lt;='Gastos Gerais'!$E$4:$E$1076),-('Gastos Gerais'!$C$4:$C$1076))</f>
        <v>0</v>
      </c>
      <c r="AP102" s="147">
        <f>SUMPRODUCT(-('Gastos Gerais'!$B$4:$B$1076=Analítico!$B102),-(Analítico!AP$1&gt;='Gastos Gerais'!$D$4:$D$1076),-(Analítico!AP$1&lt;='Gastos Gerais'!$E$4:$E$1076),-('Gastos Gerais'!$C$4:$C$1076))</f>
        <v>0</v>
      </c>
      <c r="AQ102" s="147">
        <f>SUMPRODUCT(-('Gastos Gerais'!$B$4:$B$1076=Analítico!$B102),-(Analítico!AQ$1&gt;='Gastos Gerais'!$D$4:$D$1076),-(Analítico!AQ$1&lt;='Gastos Gerais'!$E$4:$E$1076),-('Gastos Gerais'!$C$4:$C$1076))</f>
        <v>0</v>
      </c>
      <c r="AR102" s="147">
        <f>SUMPRODUCT(-('Gastos Gerais'!$B$4:$B$1076=Analítico!$B102),-(Analítico!AR$1&gt;='Gastos Gerais'!$D$4:$D$1076),-(Analítico!AR$1&lt;='Gastos Gerais'!$E$4:$E$1076),-('Gastos Gerais'!$C$4:$C$1076))</f>
        <v>0</v>
      </c>
      <c r="AS102" s="147">
        <f>SUMPRODUCT(-('Gastos Gerais'!$B$4:$B$1076=Analítico!$B102),-(Analítico!AS$1&gt;='Gastos Gerais'!$D$4:$D$1076),-(Analítico!AS$1&lt;='Gastos Gerais'!$E$4:$E$1076),-('Gastos Gerais'!$C$4:$C$1076))</f>
        <v>0</v>
      </c>
      <c r="AT102" s="147">
        <f>SUMPRODUCT(-('Gastos Gerais'!$B$4:$B$1076=Analítico!$B102),-(Analítico!AT$1&gt;='Gastos Gerais'!$D$4:$D$1076),-(Analítico!AT$1&lt;='Gastos Gerais'!$E$4:$E$1076),-('Gastos Gerais'!$C$4:$C$1076))</f>
        <v>0</v>
      </c>
      <c r="AU102" s="147">
        <f>SUMPRODUCT(-('Gastos Gerais'!$B$4:$B$1076=Analítico!$B102),-(Analítico!AU$1&gt;='Gastos Gerais'!$D$4:$D$1076),-(Analítico!AU$1&lt;='Gastos Gerais'!$E$4:$E$1076),-('Gastos Gerais'!$C$4:$C$1076))</f>
        <v>0</v>
      </c>
      <c r="AV102" s="147">
        <f>SUMPRODUCT(-('Gastos Gerais'!$B$4:$B$1076=Analítico!$B102),-(Analítico!AV$1&gt;='Gastos Gerais'!$D$4:$D$1076),-(Analítico!AV$1&lt;='Gastos Gerais'!$E$4:$E$1076),-('Gastos Gerais'!$C$4:$C$1076))</f>
        <v>0</v>
      </c>
      <c r="AW102" s="147">
        <f>SUMPRODUCT(-('Gastos Gerais'!$B$4:$B$1076=Analítico!$B102),-(Analítico!AW$1&gt;='Gastos Gerais'!$D$4:$D$1076),-(Analítico!AW$1&lt;='Gastos Gerais'!$E$4:$E$1076),-('Gastos Gerais'!$C$4:$C$1076))</f>
        <v>0</v>
      </c>
      <c r="AX102" s="147">
        <f>SUMPRODUCT(-('Gastos Gerais'!$B$4:$B$1076=Analítico!$B102),-(Analítico!AX$1&gt;='Gastos Gerais'!$D$4:$D$1076),-(Analítico!AX$1&lt;='Gastos Gerais'!$E$4:$E$1076),-('Gastos Gerais'!$C$4:$C$1076))</f>
        <v>0</v>
      </c>
      <c r="AY102" s="147">
        <f>SUMPRODUCT(-('Gastos Gerais'!$B$4:$B$1076=Analítico!$B102),-(Analítico!AY$1&gt;='Gastos Gerais'!$D$4:$D$1076),-(Analítico!AY$1&lt;='Gastos Gerais'!$E$4:$E$1076),-('Gastos Gerais'!$C$4:$C$1076))</f>
        <v>0</v>
      </c>
      <c r="AZ102" s="147">
        <f>SUMPRODUCT(-('Gastos Gerais'!$B$4:$B$1076=Analítico!$B102),-(Analítico!AZ$1&gt;='Gastos Gerais'!$D$4:$D$1076),-(Analítico!AZ$1&lt;='Gastos Gerais'!$E$4:$E$1076),-('Gastos Gerais'!$C$4:$C$1076))</f>
        <v>0</v>
      </c>
      <c r="BA102" s="147">
        <f>SUMPRODUCT(-('Gastos Gerais'!$B$4:$B$1076=Analítico!$B102),-(Analítico!BA$1&gt;='Gastos Gerais'!$D$4:$D$1076),-(Analítico!BA$1&lt;='Gastos Gerais'!$E$4:$E$1076),-('Gastos Gerais'!$C$4:$C$1076))</f>
        <v>0</v>
      </c>
      <c r="BB102" s="147">
        <f>SUMPRODUCT(-('Gastos Gerais'!$B$4:$B$1076=Analítico!$B102),-(Analítico!BB$1&gt;='Gastos Gerais'!$D$4:$D$1076),-(Analítico!BB$1&lt;='Gastos Gerais'!$E$4:$E$1076),-('Gastos Gerais'!$C$4:$C$1076))</f>
        <v>0</v>
      </c>
      <c r="BC102" s="147">
        <f>SUMPRODUCT(-('Gastos Gerais'!$B$4:$B$1076=Analítico!$B102),-(Analítico!BC$1&gt;='Gastos Gerais'!$D$4:$D$1076),-(Analítico!BC$1&lt;='Gastos Gerais'!$E$4:$E$1076),-('Gastos Gerais'!$C$4:$C$1076))</f>
        <v>0</v>
      </c>
      <c r="BD102" s="147">
        <f>SUMPRODUCT(-('Gastos Gerais'!$B$4:$B$1076=Analítico!$B102),-(Analítico!BD$1&gt;='Gastos Gerais'!$D$4:$D$1076),-(Analítico!BD$1&lt;='Gastos Gerais'!$E$4:$E$1076),-('Gastos Gerais'!$C$4:$C$1076))</f>
        <v>0</v>
      </c>
      <c r="BE102" s="147">
        <f>SUMPRODUCT(-('Gastos Gerais'!$B$4:$B$1076=Analítico!$B102),-(Analítico!BE$1&gt;='Gastos Gerais'!$D$4:$D$1076),-(Analítico!BE$1&lt;='Gastos Gerais'!$E$4:$E$1076),-('Gastos Gerais'!$C$4:$C$1076))</f>
        <v>0</v>
      </c>
      <c r="BF102" s="147">
        <f>SUMPRODUCT(-('Gastos Gerais'!$B$4:$B$1076=Analítico!$B102),-(Analítico!BF$1&gt;='Gastos Gerais'!$D$4:$D$1076),-(Analítico!BF$1&lt;='Gastos Gerais'!$E$4:$E$1076),-('Gastos Gerais'!$C$4:$C$1076))</f>
        <v>0</v>
      </c>
      <c r="BG102" s="147">
        <f>SUMPRODUCT(-('Gastos Gerais'!$B$4:$B$1076=Analítico!$B102),-(Analítico!BG$1&gt;='Gastos Gerais'!$D$4:$D$1076),-(Analítico!BG$1&lt;='Gastos Gerais'!$E$4:$E$1076),-('Gastos Gerais'!$C$4:$C$1076))</f>
        <v>0</v>
      </c>
      <c r="BH102" s="147">
        <f>SUMPRODUCT(-('Gastos Gerais'!$B$4:$B$1076=Analítico!$B102),-(Analítico!BH$1&gt;='Gastos Gerais'!$D$4:$D$1076),-(Analítico!BH$1&lt;='Gastos Gerais'!$E$4:$E$1076),-('Gastos Gerais'!$C$4:$C$1076))</f>
        <v>0</v>
      </c>
      <c r="BI102" s="147">
        <f>SUMPRODUCT(-('Gastos Gerais'!$B$4:$B$1076=Analítico!$B102),-(Analítico!BI$1&gt;='Gastos Gerais'!$D$4:$D$1076),-(Analítico!BI$1&lt;='Gastos Gerais'!$E$4:$E$1076),-('Gastos Gerais'!$C$4:$C$1076))</f>
        <v>0</v>
      </c>
      <c r="BJ102" s="147">
        <f>SUMPRODUCT(-('Gastos Gerais'!$B$4:$B$1076=Analítico!$B102),-(Analítico!BJ$1&gt;='Gastos Gerais'!$D$4:$D$1076),-(Analítico!BJ$1&lt;='Gastos Gerais'!$E$4:$E$1076),-('Gastos Gerais'!$C$4:$C$1076))</f>
        <v>0</v>
      </c>
      <c r="BK102" s="143">
        <f t="shared" si="92"/>
        <v>0</v>
      </c>
      <c r="BL102" s="152">
        <f t="shared" ca="1" si="93"/>
        <v>0</v>
      </c>
      <c r="BV102" s="3"/>
      <c r="BW102" s="3"/>
    </row>
    <row r="103" spans="1:75" s="98" customFormat="1" ht="23.25" customHeight="1">
      <c r="A103" s="207" t="s">
        <v>342</v>
      </c>
      <c r="B103" s="210" t="s">
        <v>343</v>
      </c>
      <c r="C103" s="147">
        <f>SUMPRODUCT(-('Gastos Gerais'!$B$4:$B$1076=Analítico!$B103),-(Analítico!C$1&gt;='Gastos Gerais'!$D$4:$D$1076),-(Analítico!C$1&lt;='Gastos Gerais'!$E$4:$E$1076),-('Gastos Gerais'!$C$4:$C$1076))</f>
        <v>0</v>
      </c>
      <c r="D103" s="147">
        <f>SUMPRODUCT(-('Gastos Gerais'!$B$4:$B$1076=Analítico!$B103),-(Analítico!D$1&gt;='Gastos Gerais'!$D$4:$D$1076),-(Analítico!D$1&lt;='Gastos Gerais'!$E$4:$E$1076),-('Gastos Gerais'!$C$4:$C$1076))</f>
        <v>0</v>
      </c>
      <c r="E103" s="147">
        <f>SUMPRODUCT(-('Gastos Gerais'!$B$4:$B$1076=Analítico!$B103),-(Analítico!E$1&gt;='Gastos Gerais'!$D$4:$D$1076),-(Analítico!E$1&lt;='Gastos Gerais'!$E$4:$E$1076),-('Gastos Gerais'!$C$4:$C$1076))</f>
        <v>0</v>
      </c>
      <c r="F103" s="147">
        <f>SUMPRODUCT(-('Gastos Gerais'!$B$4:$B$1076=Analítico!$B103),-(Analítico!F$1&gt;='Gastos Gerais'!$D$4:$D$1076),-(Analítico!F$1&lt;='Gastos Gerais'!$E$4:$E$1076),-('Gastos Gerais'!$C$4:$C$1076))</f>
        <v>0</v>
      </c>
      <c r="G103" s="147">
        <f>SUMPRODUCT(-('Gastos Gerais'!$B$4:$B$1076=Analítico!$B103),-(Analítico!G$1&gt;='Gastos Gerais'!$D$4:$D$1076),-(Analítico!G$1&lt;='Gastos Gerais'!$E$4:$E$1076),-('Gastos Gerais'!$C$4:$C$1076))</f>
        <v>0</v>
      </c>
      <c r="H103" s="147">
        <f>SUMPRODUCT(-('Gastos Gerais'!$B$4:$B$1076=Analítico!$B103),-(Analítico!H$1&gt;='Gastos Gerais'!$D$4:$D$1076),-(Analítico!H$1&lt;='Gastos Gerais'!$E$4:$E$1076),-('Gastos Gerais'!$C$4:$C$1076))</f>
        <v>0</v>
      </c>
      <c r="I103" s="147">
        <f>SUMPRODUCT(-('Gastos Gerais'!$B$4:$B$1076=Analítico!$B103),-(Analítico!I$1&gt;='Gastos Gerais'!$D$4:$D$1076),-(Analítico!I$1&lt;='Gastos Gerais'!$E$4:$E$1076),-('Gastos Gerais'!$C$4:$C$1076))</f>
        <v>0</v>
      </c>
      <c r="J103" s="147">
        <f>SUMPRODUCT(-('Gastos Gerais'!$B$4:$B$1076=Analítico!$B103),-(Analítico!J$1&gt;='Gastos Gerais'!$D$4:$D$1076),-(Analítico!J$1&lt;='Gastos Gerais'!$E$4:$E$1076),-('Gastos Gerais'!$C$4:$C$1076))</f>
        <v>0</v>
      </c>
      <c r="K103" s="147">
        <f>SUMPRODUCT(-('Gastos Gerais'!$B$4:$B$1076=Analítico!$B103),-(Analítico!K$1&gt;='Gastos Gerais'!$D$4:$D$1076),-(Analítico!K$1&lt;='Gastos Gerais'!$E$4:$E$1076),-('Gastos Gerais'!$C$4:$C$1076))</f>
        <v>0</v>
      </c>
      <c r="L103" s="147">
        <f>SUMPRODUCT(-('Gastos Gerais'!$B$4:$B$1076=Analítico!$B103),-(Analítico!L$1&gt;='Gastos Gerais'!$D$4:$D$1076),-(Analítico!L$1&lt;='Gastos Gerais'!$E$4:$E$1076),-('Gastos Gerais'!$C$4:$C$1076))</f>
        <v>0</v>
      </c>
      <c r="M103" s="147">
        <f>SUMPRODUCT(-('Gastos Gerais'!$B$4:$B$1076=Analítico!$B103),-(Analítico!M$1&gt;='Gastos Gerais'!$D$4:$D$1076),-(Analítico!M$1&lt;='Gastos Gerais'!$E$4:$E$1076),-('Gastos Gerais'!$C$4:$C$1076))</f>
        <v>0</v>
      </c>
      <c r="N103" s="147">
        <f>SUMPRODUCT(-('Gastos Gerais'!$B$4:$B$1076=Analítico!$B103),-(Analítico!N$1&gt;='Gastos Gerais'!$D$4:$D$1076),-(Analítico!N$1&lt;='Gastos Gerais'!$E$4:$E$1076),-('Gastos Gerais'!$C$4:$C$1076))</f>
        <v>0</v>
      </c>
      <c r="O103" s="147">
        <f>SUMPRODUCT(-('Gastos Gerais'!$B$4:$B$1076=Analítico!$B103),-(Analítico!O$1&gt;='Gastos Gerais'!$D$4:$D$1076),-(Analítico!O$1&lt;='Gastos Gerais'!$E$4:$E$1076),-('Gastos Gerais'!$C$4:$C$1076))</f>
        <v>0</v>
      </c>
      <c r="P103" s="147">
        <f>SUMPRODUCT(-('Gastos Gerais'!$B$4:$B$1076=Analítico!$B103),-(Analítico!P$1&gt;='Gastos Gerais'!$D$4:$D$1076),-(Analítico!P$1&lt;='Gastos Gerais'!$E$4:$E$1076),-('Gastos Gerais'!$C$4:$C$1076))</f>
        <v>0</v>
      </c>
      <c r="Q103" s="147">
        <f>SUMPRODUCT(-('Gastos Gerais'!$B$4:$B$1076=Analítico!$B103),-(Analítico!Q$1&gt;='Gastos Gerais'!$D$4:$D$1076),-(Analítico!Q$1&lt;='Gastos Gerais'!$E$4:$E$1076),-('Gastos Gerais'!$C$4:$C$1076))</f>
        <v>0</v>
      </c>
      <c r="R103" s="147">
        <f>SUMPRODUCT(-('Gastos Gerais'!$B$4:$B$1076=Analítico!$B103),-(Analítico!R$1&gt;='Gastos Gerais'!$D$4:$D$1076),-(Analítico!R$1&lt;='Gastos Gerais'!$E$4:$E$1076),-('Gastos Gerais'!$C$4:$C$1076))</f>
        <v>0</v>
      </c>
      <c r="S103" s="147">
        <f>SUMPRODUCT(-('Gastos Gerais'!$B$4:$B$1076=Analítico!$B103),-(Analítico!S$1&gt;='Gastos Gerais'!$D$4:$D$1076),-(Analítico!S$1&lt;='Gastos Gerais'!$E$4:$E$1076),-('Gastos Gerais'!$C$4:$C$1076))</f>
        <v>0</v>
      </c>
      <c r="T103" s="147">
        <f>SUMPRODUCT(-('Gastos Gerais'!$B$4:$B$1076=Analítico!$B103),-(Analítico!T$1&gt;='Gastos Gerais'!$D$4:$D$1076),-(Analítico!T$1&lt;='Gastos Gerais'!$E$4:$E$1076),-('Gastos Gerais'!$C$4:$C$1076))</f>
        <v>0</v>
      </c>
      <c r="U103" s="147">
        <f>SUMPRODUCT(-('Gastos Gerais'!$B$4:$B$1076=Analítico!$B103),-(Analítico!U$1&gt;='Gastos Gerais'!$D$4:$D$1076),-(Analítico!U$1&lt;='Gastos Gerais'!$E$4:$E$1076),-('Gastos Gerais'!$C$4:$C$1076))</f>
        <v>0</v>
      </c>
      <c r="V103" s="147">
        <f>SUMPRODUCT(-('Gastos Gerais'!$B$4:$B$1076=Analítico!$B103),-(Analítico!V$1&gt;='Gastos Gerais'!$D$4:$D$1076),-(Analítico!V$1&lt;='Gastos Gerais'!$E$4:$E$1076),-('Gastos Gerais'!$C$4:$C$1076))</f>
        <v>0</v>
      </c>
      <c r="W103" s="147">
        <f>SUMPRODUCT(-('Gastos Gerais'!$B$4:$B$1076=Analítico!$B103),-(Analítico!W$1&gt;='Gastos Gerais'!$D$4:$D$1076),-(Analítico!W$1&lt;='Gastos Gerais'!$E$4:$E$1076),-('Gastos Gerais'!$C$4:$C$1076))</f>
        <v>0</v>
      </c>
      <c r="X103" s="147">
        <f>SUMPRODUCT(-('Gastos Gerais'!$B$4:$B$1076=Analítico!$B103),-(Analítico!X$1&gt;='Gastos Gerais'!$D$4:$D$1076),-(Analítico!X$1&lt;='Gastos Gerais'!$E$4:$E$1076),-('Gastos Gerais'!$C$4:$C$1076))</f>
        <v>0</v>
      </c>
      <c r="Y103" s="147">
        <f>SUMPRODUCT(-('Gastos Gerais'!$B$4:$B$1076=Analítico!$B103),-(Analítico!Y$1&gt;='Gastos Gerais'!$D$4:$D$1076),-(Analítico!Y$1&lt;='Gastos Gerais'!$E$4:$E$1076),-('Gastos Gerais'!$C$4:$C$1076))</f>
        <v>0</v>
      </c>
      <c r="Z103" s="147">
        <f>SUMPRODUCT(-('Gastos Gerais'!$B$4:$B$1076=Analítico!$B103),-(Analítico!Z$1&gt;='Gastos Gerais'!$D$4:$D$1076),-(Analítico!Z$1&lt;='Gastos Gerais'!$E$4:$E$1076),-('Gastos Gerais'!$C$4:$C$1076))</f>
        <v>0</v>
      </c>
      <c r="AA103" s="147">
        <f>SUMPRODUCT(-('Gastos Gerais'!$B$4:$B$1076=Analítico!$B103),-(Analítico!AA$1&gt;='Gastos Gerais'!$D$4:$D$1076),-(Analítico!AA$1&lt;='Gastos Gerais'!$E$4:$E$1076),-('Gastos Gerais'!$C$4:$C$1076))</f>
        <v>0</v>
      </c>
      <c r="AB103" s="147">
        <f>SUMPRODUCT(-('Gastos Gerais'!$B$4:$B$1076=Analítico!$B103),-(Analítico!AB$1&gt;='Gastos Gerais'!$D$4:$D$1076),-(Analítico!AB$1&lt;='Gastos Gerais'!$E$4:$E$1076),-('Gastos Gerais'!$C$4:$C$1076))</f>
        <v>0</v>
      </c>
      <c r="AC103" s="147">
        <f>SUMPRODUCT(-('Gastos Gerais'!$B$4:$B$1076=Analítico!$B103),-(Analítico!AC$1&gt;='Gastos Gerais'!$D$4:$D$1076),-(Analítico!AC$1&lt;='Gastos Gerais'!$E$4:$E$1076),-('Gastos Gerais'!$C$4:$C$1076))</f>
        <v>0</v>
      </c>
      <c r="AD103" s="147">
        <f>SUMPRODUCT(-('Gastos Gerais'!$B$4:$B$1076=Analítico!$B103),-(Analítico!AD$1&gt;='Gastos Gerais'!$D$4:$D$1076),-(Analítico!AD$1&lt;='Gastos Gerais'!$E$4:$E$1076),-('Gastos Gerais'!$C$4:$C$1076))</f>
        <v>0</v>
      </c>
      <c r="AE103" s="147">
        <f>SUMPRODUCT(-('Gastos Gerais'!$B$4:$B$1076=Analítico!$B103),-(Analítico!AE$1&gt;='Gastos Gerais'!$D$4:$D$1076),-(Analítico!AE$1&lt;='Gastos Gerais'!$E$4:$E$1076),-('Gastos Gerais'!$C$4:$C$1076))</f>
        <v>0</v>
      </c>
      <c r="AF103" s="147">
        <f>SUMPRODUCT(-('Gastos Gerais'!$B$4:$B$1076=Analítico!$B103),-(Analítico!AF$1&gt;='Gastos Gerais'!$D$4:$D$1076),-(Analítico!AF$1&lt;='Gastos Gerais'!$E$4:$E$1076),-('Gastos Gerais'!$C$4:$C$1076))</f>
        <v>0</v>
      </c>
      <c r="AG103" s="147">
        <f>SUMPRODUCT(-('Gastos Gerais'!$B$4:$B$1076=Analítico!$B103),-(Analítico!AG$1&gt;='Gastos Gerais'!$D$4:$D$1076),-(Analítico!AG$1&lt;='Gastos Gerais'!$E$4:$E$1076),-('Gastos Gerais'!$C$4:$C$1076))</f>
        <v>0</v>
      </c>
      <c r="AH103" s="147">
        <f>SUMPRODUCT(-('Gastos Gerais'!$B$4:$B$1076=Analítico!$B103),-(Analítico!AH$1&gt;='Gastos Gerais'!$D$4:$D$1076),-(Analítico!AH$1&lt;='Gastos Gerais'!$E$4:$E$1076),-('Gastos Gerais'!$C$4:$C$1076))</f>
        <v>0</v>
      </c>
      <c r="AI103" s="147">
        <f>SUMPRODUCT(-('Gastos Gerais'!$B$4:$B$1076=Analítico!$B103),-(Analítico!AI$1&gt;='Gastos Gerais'!$D$4:$D$1076),-(Analítico!AI$1&lt;='Gastos Gerais'!$E$4:$E$1076),-('Gastos Gerais'!$C$4:$C$1076))</f>
        <v>0</v>
      </c>
      <c r="AJ103" s="147">
        <f>SUMPRODUCT(-('Gastos Gerais'!$B$4:$B$1076=Analítico!$B103),-(Analítico!AJ$1&gt;='Gastos Gerais'!$D$4:$D$1076),-(Analítico!AJ$1&lt;='Gastos Gerais'!$E$4:$E$1076),-('Gastos Gerais'!$C$4:$C$1076))</f>
        <v>0</v>
      </c>
      <c r="AK103" s="147">
        <f>SUMPRODUCT(-('Gastos Gerais'!$B$4:$B$1076=Analítico!$B103),-(Analítico!AK$1&gt;='Gastos Gerais'!$D$4:$D$1076),-(Analítico!AK$1&lt;='Gastos Gerais'!$E$4:$E$1076),-('Gastos Gerais'!$C$4:$C$1076))</f>
        <v>0</v>
      </c>
      <c r="AL103" s="147">
        <f>SUMPRODUCT(-('Gastos Gerais'!$B$4:$B$1076=Analítico!$B103),-(Analítico!AL$1&gt;='Gastos Gerais'!$D$4:$D$1076),-(Analítico!AL$1&lt;='Gastos Gerais'!$E$4:$E$1076),-('Gastos Gerais'!$C$4:$C$1076))</f>
        <v>0</v>
      </c>
      <c r="AM103" s="147">
        <f>SUMPRODUCT(-('Gastos Gerais'!$B$4:$B$1076=Analítico!$B103),-(Analítico!AM$1&gt;='Gastos Gerais'!$D$4:$D$1076),-(Analítico!AM$1&lt;='Gastos Gerais'!$E$4:$E$1076),-('Gastos Gerais'!$C$4:$C$1076))</f>
        <v>0</v>
      </c>
      <c r="AN103" s="147">
        <f>SUMPRODUCT(-('Gastos Gerais'!$B$4:$B$1076=Analítico!$B103),-(Analítico!AN$1&gt;='Gastos Gerais'!$D$4:$D$1076),-(Analítico!AN$1&lt;='Gastos Gerais'!$E$4:$E$1076),-('Gastos Gerais'!$C$4:$C$1076))</f>
        <v>0</v>
      </c>
      <c r="AO103" s="147">
        <f>SUMPRODUCT(-('Gastos Gerais'!$B$4:$B$1076=Analítico!$B103),-(Analítico!AO$1&gt;='Gastos Gerais'!$D$4:$D$1076),-(Analítico!AO$1&lt;='Gastos Gerais'!$E$4:$E$1076),-('Gastos Gerais'!$C$4:$C$1076))</f>
        <v>0</v>
      </c>
      <c r="AP103" s="147">
        <f>SUMPRODUCT(-('Gastos Gerais'!$B$4:$B$1076=Analítico!$B103),-(Analítico!AP$1&gt;='Gastos Gerais'!$D$4:$D$1076),-(Analítico!AP$1&lt;='Gastos Gerais'!$E$4:$E$1076),-('Gastos Gerais'!$C$4:$C$1076))</f>
        <v>0</v>
      </c>
      <c r="AQ103" s="147">
        <f>SUMPRODUCT(-('Gastos Gerais'!$B$4:$B$1076=Analítico!$B103),-(Analítico!AQ$1&gt;='Gastos Gerais'!$D$4:$D$1076),-(Analítico!AQ$1&lt;='Gastos Gerais'!$E$4:$E$1076),-('Gastos Gerais'!$C$4:$C$1076))</f>
        <v>0</v>
      </c>
      <c r="AR103" s="147">
        <f>SUMPRODUCT(-('Gastos Gerais'!$B$4:$B$1076=Analítico!$B103),-(Analítico!AR$1&gt;='Gastos Gerais'!$D$4:$D$1076),-(Analítico!AR$1&lt;='Gastos Gerais'!$E$4:$E$1076),-('Gastos Gerais'!$C$4:$C$1076))</f>
        <v>0</v>
      </c>
      <c r="AS103" s="147">
        <f>SUMPRODUCT(-('Gastos Gerais'!$B$4:$B$1076=Analítico!$B103),-(Analítico!AS$1&gt;='Gastos Gerais'!$D$4:$D$1076),-(Analítico!AS$1&lt;='Gastos Gerais'!$E$4:$E$1076),-('Gastos Gerais'!$C$4:$C$1076))</f>
        <v>0</v>
      </c>
      <c r="AT103" s="147">
        <f>SUMPRODUCT(-('Gastos Gerais'!$B$4:$B$1076=Analítico!$B103),-(Analítico!AT$1&gt;='Gastos Gerais'!$D$4:$D$1076),-(Analítico!AT$1&lt;='Gastos Gerais'!$E$4:$E$1076),-('Gastos Gerais'!$C$4:$C$1076))</f>
        <v>0</v>
      </c>
      <c r="AU103" s="147">
        <f>SUMPRODUCT(-('Gastos Gerais'!$B$4:$B$1076=Analítico!$B103),-(Analítico!AU$1&gt;='Gastos Gerais'!$D$4:$D$1076),-(Analítico!AU$1&lt;='Gastos Gerais'!$E$4:$E$1076),-('Gastos Gerais'!$C$4:$C$1076))</f>
        <v>0</v>
      </c>
      <c r="AV103" s="147">
        <f>SUMPRODUCT(-('Gastos Gerais'!$B$4:$B$1076=Analítico!$B103),-(Analítico!AV$1&gt;='Gastos Gerais'!$D$4:$D$1076),-(Analítico!AV$1&lt;='Gastos Gerais'!$E$4:$E$1076),-('Gastos Gerais'!$C$4:$C$1076))</f>
        <v>0</v>
      </c>
      <c r="AW103" s="147">
        <f>SUMPRODUCT(-('Gastos Gerais'!$B$4:$B$1076=Analítico!$B103),-(Analítico!AW$1&gt;='Gastos Gerais'!$D$4:$D$1076),-(Analítico!AW$1&lt;='Gastos Gerais'!$E$4:$E$1076),-('Gastos Gerais'!$C$4:$C$1076))</f>
        <v>0</v>
      </c>
      <c r="AX103" s="147">
        <f>SUMPRODUCT(-('Gastos Gerais'!$B$4:$B$1076=Analítico!$B103),-(Analítico!AX$1&gt;='Gastos Gerais'!$D$4:$D$1076),-(Analítico!AX$1&lt;='Gastos Gerais'!$E$4:$E$1076),-('Gastos Gerais'!$C$4:$C$1076))</f>
        <v>0</v>
      </c>
      <c r="AY103" s="147">
        <f>SUMPRODUCT(-('Gastos Gerais'!$B$4:$B$1076=Analítico!$B103),-(Analítico!AY$1&gt;='Gastos Gerais'!$D$4:$D$1076),-(Analítico!AY$1&lt;='Gastos Gerais'!$E$4:$E$1076),-('Gastos Gerais'!$C$4:$C$1076))</f>
        <v>0</v>
      </c>
      <c r="AZ103" s="147">
        <f>SUMPRODUCT(-('Gastos Gerais'!$B$4:$B$1076=Analítico!$B103),-(Analítico!AZ$1&gt;='Gastos Gerais'!$D$4:$D$1076),-(Analítico!AZ$1&lt;='Gastos Gerais'!$E$4:$E$1076),-('Gastos Gerais'!$C$4:$C$1076))</f>
        <v>0</v>
      </c>
      <c r="BA103" s="147">
        <f>SUMPRODUCT(-('Gastos Gerais'!$B$4:$B$1076=Analítico!$B103),-(Analítico!BA$1&gt;='Gastos Gerais'!$D$4:$D$1076),-(Analítico!BA$1&lt;='Gastos Gerais'!$E$4:$E$1076),-('Gastos Gerais'!$C$4:$C$1076))</f>
        <v>0</v>
      </c>
      <c r="BB103" s="147">
        <f>SUMPRODUCT(-('Gastos Gerais'!$B$4:$B$1076=Analítico!$B103),-(Analítico!BB$1&gt;='Gastos Gerais'!$D$4:$D$1076),-(Analítico!BB$1&lt;='Gastos Gerais'!$E$4:$E$1076),-('Gastos Gerais'!$C$4:$C$1076))</f>
        <v>0</v>
      </c>
      <c r="BC103" s="147">
        <f>SUMPRODUCT(-('Gastos Gerais'!$B$4:$B$1076=Analítico!$B103),-(Analítico!BC$1&gt;='Gastos Gerais'!$D$4:$D$1076),-(Analítico!BC$1&lt;='Gastos Gerais'!$E$4:$E$1076),-('Gastos Gerais'!$C$4:$C$1076))</f>
        <v>0</v>
      </c>
      <c r="BD103" s="147">
        <f>SUMPRODUCT(-('Gastos Gerais'!$B$4:$B$1076=Analítico!$B103),-(Analítico!BD$1&gt;='Gastos Gerais'!$D$4:$D$1076),-(Analítico!BD$1&lt;='Gastos Gerais'!$E$4:$E$1076),-('Gastos Gerais'!$C$4:$C$1076))</f>
        <v>0</v>
      </c>
      <c r="BE103" s="147">
        <f>SUMPRODUCT(-('Gastos Gerais'!$B$4:$B$1076=Analítico!$B103),-(Analítico!BE$1&gt;='Gastos Gerais'!$D$4:$D$1076),-(Analítico!BE$1&lt;='Gastos Gerais'!$E$4:$E$1076),-('Gastos Gerais'!$C$4:$C$1076))</f>
        <v>0</v>
      </c>
      <c r="BF103" s="147">
        <f>SUMPRODUCT(-('Gastos Gerais'!$B$4:$B$1076=Analítico!$B103),-(Analítico!BF$1&gt;='Gastos Gerais'!$D$4:$D$1076),-(Analítico!BF$1&lt;='Gastos Gerais'!$E$4:$E$1076),-('Gastos Gerais'!$C$4:$C$1076))</f>
        <v>0</v>
      </c>
      <c r="BG103" s="147">
        <f>SUMPRODUCT(-('Gastos Gerais'!$B$4:$B$1076=Analítico!$B103),-(Analítico!BG$1&gt;='Gastos Gerais'!$D$4:$D$1076),-(Analítico!BG$1&lt;='Gastos Gerais'!$E$4:$E$1076),-('Gastos Gerais'!$C$4:$C$1076))</f>
        <v>0</v>
      </c>
      <c r="BH103" s="147">
        <f>SUMPRODUCT(-('Gastos Gerais'!$B$4:$B$1076=Analítico!$B103),-(Analítico!BH$1&gt;='Gastos Gerais'!$D$4:$D$1076),-(Analítico!BH$1&lt;='Gastos Gerais'!$E$4:$E$1076),-('Gastos Gerais'!$C$4:$C$1076))</f>
        <v>0</v>
      </c>
      <c r="BI103" s="147">
        <f>SUMPRODUCT(-('Gastos Gerais'!$B$4:$B$1076=Analítico!$B103),-(Analítico!BI$1&gt;='Gastos Gerais'!$D$4:$D$1076),-(Analítico!BI$1&lt;='Gastos Gerais'!$E$4:$E$1076),-('Gastos Gerais'!$C$4:$C$1076))</f>
        <v>0</v>
      </c>
      <c r="BJ103" s="147">
        <f>SUMPRODUCT(-('Gastos Gerais'!$B$4:$B$1076=Analítico!$B103),-(Analítico!BJ$1&gt;='Gastos Gerais'!$D$4:$D$1076),-(Analítico!BJ$1&lt;='Gastos Gerais'!$E$4:$E$1076),-('Gastos Gerais'!$C$4:$C$1076))</f>
        <v>0</v>
      </c>
      <c r="BK103" s="143">
        <f t="shared" si="92"/>
        <v>0</v>
      </c>
      <c r="BL103" s="152">
        <f t="shared" ca="1" si="93"/>
        <v>0</v>
      </c>
      <c r="BV103" s="3"/>
      <c r="BW103" s="3"/>
    </row>
    <row r="104" spans="1:75" s="98" customFormat="1" ht="23.25" customHeight="1">
      <c r="A104" s="207" t="s">
        <v>344</v>
      </c>
      <c r="B104" s="210" t="s">
        <v>345</v>
      </c>
      <c r="C104" s="147">
        <f>SUMPRODUCT(-('Gastos Gerais'!$B$4:$B$1076=Analítico!$B104),-(Analítico!C$1&gt;='Gastos Gerais'!$D$4:$D$1076),-(Analítico!C$1&lt;='Gastos Gerais'!$E$4:$E$1076),-('Gastos Gerais'!$C$4:$C$1076))</f>
        <v>0</v>
      </c>
      <c r="D104" s="147">
        <f>SUMPRODUCT(-('Gastos Gerais'!$B$4:$B$1076=Analítico!$B104),-(Analítico!D$1&gt;='Gastos Gerais'!$D$4:$D$1076),-(Analítico!D$1&lt;='Gastos Gerais'!$E$4:$E$1076),-('Gastos Gerais'!$C$4:$C$1076))</f>
        <v>0</v>
      </c>
      <c r="E104" s="147">
        <f>SUMPRODUCT(-('Gastos Gerais'!$B$4:$B$1076=Analítico!$B104),-(Analítico!E$1&gt;='Gastos Gerais'!$D$4:$D$1076),-(Analítico!E$1&lt;='Gastos Gerais'!$E$4:$E$1076),-('Gastos Gerais'!$C$4:$C$1076))</f>
        <v>0</v>
      </c>
      <c r="F104" s="147">
        <f>SUMPRODUCT(-('Gastos Gerais'!$B$4:$B$1076=Analítico!$B104),-(Analítico!F$1&gt;='Gastos Gerais'!$D$4:$D$1076),-(Analítico!F$1&lt;='Gastos Gerais'!$E$4:$E$1076),-('Gastos Gerais'!$C$4:$C$1076))</f>
        <v>0</v>
      </c>
      <c r="G104" s="147">
        <f>SUMPRODUCT(-('Gastos Gerais'!$B$4:$B$1076=Analítico!$B104),-(Analítico!G$1&gt;='Gastos Gerais'!$D$4:$D$1076),-(Analítico!G$1&lt;='Gastos Gerais'!$E$4:$E$1076),-('Gastos Gerais'!$C$4:$C$1076))</f>
        <v>0</v>
      </c>
      <c r="H104" s="147">
        <f>SUMPRODUCT(-('Gastos Gerais'!$B$4:$B$1076=Analítico!$B104),-(Analítico!H$1&gt;='Gastos Gerais'!$D$4:$D$1076),-(Analítico!H$1&lt;='Gastos Gerais'!$E$4:$E$1076),-('Gastos Gerais'!$C$4:$C$1076))</f>
        <v>0</v>
      </c>
      <c r="I104" s="147">
        <f>SUMPRODUCT(-('Gastos Gerais'!$B$4:$B$1076=Analítico!$B104),-(Analítico!I$1&gt;='Gastos Gerais'!$D$4:$D$1076),-(Analítico!I$1&lt;='Gastos Gerais'!$E$4:$E$1076),-('Gastos Gerais'!$C$4:$C$1076))</f>
        <v>0</v>
      </c>
      <c r="J104" s="147">
        <f>SUMPRODUCT(-('Gastos Gerais'!$B$4:$B$1076=Analítico!$B104),-(Analítico!J$1&gt;='Gastos Gerais'!$D$4:$D$1076),-(Analítico!J$1&lt;='Gastos Gerais'!$E$4:$E$1076),-('Gastos Gerais'!$C$4:$C$1076))</f>
        <v>0</v>
      </c>
      <c r="K104" s="147">
        <f>SUMPRODUCT(-('Gastos Gerais'!$B$4:$B$1076=Analítico!$B104),-(Analítico!K$1&gt;='Gastos Gerais'!$D$4:$D$1076),-(Analítico!K$1&lt;='Gastos Gerais'!$E$4:$E$1076),-('Gastos Gerais'!$C$4:$C$1076))</f>
        <v>0</v>
      </c>
      <c r="L104" s="147">
        <f>SUMPRODUCT(-('Gastos Gerais'!$B$4:$B$1076=Analítico!$B104),-(Analítico!L$1&gt;='Gastos Gerais'!$D$4:$D$1076),-(Analítico!L$1&lt;='Gastos Gerais'!$E$4:$E$1076),-('Gastos Gerais'!$C$4:$C$1076))</f>
        <v>0</v>
      </c>
      <c r="M104" s="147">
        <f>SUMPRODUCT(-('Gastos Gerais'!$B$4:$B$1076=Analítico!$B104),-(Analítico!M$1&gt;='Gastos Gerais'!$D$4:$D$1076),-(Analítico!M$1&lt;='Gastos Gerais'!$E$4:$E$1076),-('Gastos Gerais'!$C$4:$C$1076))</f>
        <v>0</v>
      </c>
      <c r="N104" s="147">
        <f>SUMPRODUCT(-('Gastos Gerais'!$B$4:$B$1076=Analítico!$B104),-(Analítico!N$1&gt;='Gastos Gerais'!$D$4:$D$1076),-(Analítico!N$1&lt;='Gastos Gerais'!$E$4:$E$1076),-('Gastos Gerais'!$C$4:$C$1076))</f>
        <v>0</v>
      </c>
      <c r="O104" s="147">
        <f>SUMPRODUCT(-('Gastos Gerais'!$B$4:$B$1076=Analítico!$B104),-(Analítico!O$1&gt;='Gastos Gerais'!$D$4:$D$1076),-(Analítico!O$1&lt;='Gastos Gerais'!$E$4:$E$1076),-('Gastos Gerais'!$C$4:$C$1076))</f>
        <v>0</v>
      </c>
      <c r="P104" s="147">
        <f>SUMPRODUCT(-('Gastos Gerais'!$B$4:$B$1076=Analítico!$B104),-(Analítico!P$1&gt;='Gastos Gerais'!$D$4:$D$1076),-(Analítico!P$1&lt;='Gastos Gerais'!$E$4:$E$1076),-('Gastos Gerais'!$C$4:$C$1076))</f>
        <v>0</v>
      </c>
      <c r="Q104" s="147">
        <f>SUMPRODUCT(-('Gastos Gerais'!$B$4:$B$1076=Analítico!$B104),-(Analítico!Q$1&gt;='Gastos Gerais'!$D$4:$D$1076),-(Analítico!Q$1&lt;='Gastos Gerais'!$E$4:$E$1076),-('Gastos Gerais'!$C$4:$C$1076))</f>
        <v>0</v>
      </c>
      <c r="R104" s="147">
        <f>SUMPRODUCT(-('Gastos Gerais'!$B$4:$B$1076=Analítico!$B104),-(Analítico!R$1&gt;='Gastos Gerais'!$D$4:$D$1076),-(Analítico!R$1&lt;='Gastos Gerais'!$E$4:$E$1076),-('Gastos Gerais'!$C$4:$C$1076))</f>
        <v>0</v>
      </c>
      <c r="S104" s="147">
        <f>SUMPRODUCT(-('Gastos Gerais'!$B$4:$B$1076=Analítico!$B104),-(Analítico!S$1&gt;='Gastos Gerais'!$D$4:$D$1076),-(Analítico!S$1&lt;='Gastos Gerais'!$E$4:$E$1076),-('Gastos Gerais'!$C$4:$C$1076))</f>
        <v>0</v>
      </c>
      <c r="T104" s="147">
        <f>SUMPRODUCT(-('Gastos Gerais'!$B$4:$B$1076=Analítico!$B104),-(Analítico!T$1&gt;='Gastos Gerais'!$D$4:$D$1076),-(Analítico!T$1&lt;='Gastos Gerais'!$E$4:$E$1076),-('Gastos Gerais'!$C$4:$C$1076))</f>
        <v>0</v>
      </c>
      <c r="U104" s="147">
        <f>SUMPRODUCT(-('Gastos Gerais'!$B$4:$B$1076=Analítico!$B104),-(Analítico!U$1&gt;='Gastos Gerais'!$D$4:$D$1076),-(Analítico!U$1&lt;='Gastos Gerais'!$E$4:$E$1076),-('Gastos Gerais'!$C$4:$C$1076))</f>
        <v>0</v>
      </c>
      <c r="V104" s="147">
        <f>SUMPRODUCT(-('Gastos Gerais'!$B$4:$B$1076=Analítico!$B104),-(Analítico!V$1&gt;='Gastos Gerais'!$D$4:$D$1076),-(Analítico!V$1&lt;='Gastos Gerais'!$E$4:$E$1076),-('Gastos Gerais'!$C$4:$C$1076))</f>
        <v>0</v>
      </c>
      <c r="W104" s="147">
        <f>SUMPRODUCT(-('Gastos Gerais'!$B$4:$B$1076=Analítico!$B104),-(Analítico!W$1&gt;='Gastos Gerais'!$D$4:$D$1076),-(Analítico!W$1&lt;='Gastos Gerais'!$E$4:$E$1076),-('Gastos Gerais'!$C$4:$C$1076))</f>
        <v>0</v>
      </c>
      <c r="X104" s="147">
        <f>SUMPRODUCT(-('Gastos Gerais'!$B$4:$B$1076=Analítico!$B104),-(Analítico!X$1&gt;='Gastos Gerais'!$D$4:$D$1076),-(Analítico!X$1&lt;='Gastos Gerais'!$E$4:$E$1076),-('Gastos Gerais'!$C$4:$C$1076))</f>
        <v>0</v>
      </c>
      <c r="Y104" s="147">
        <f>SUMPRODUCT(-('Gastos Gerais'!$B$4:$B$1076=Analítico!$B104),-(Analítico!Y$1&gt;='Gastos Gerais'!$D$4:$D$1076),-(Analítico!Y$1&lt;='Gastos Gerais'!$E$4:$E$1076),-('Gastos Gerais'!$C$4:$C$1076))</f>
        <v>0</v>
      </c>
      <c r="Z104" s="147">
        <f>SUMPRODUCT(-('Gastos Gerais'!$B$4:$B$1076=Analítico!$B104),-(Analítico!Z$1&gt;='Gastos Gerais'!$D$4:$D$1076),-(Analítico!Z$1&lt;='Gastos Gerais'!$E$4:$E$1076),-('Gastos Gerais'!$C$4:$C$1076))</f>
        <v>0</v>
      </c>
      <c r="AA104" s="147">
        <f>SUMPRODUCT(-('Gastos Gerais'!$B$4:$B$1076=Analítico!$B104),-(Analítico!AA$1&gt;='Gastos Gerais'!$D$4:$D$1076),-(Analítico!AA$1&lt;='Gastos Gerais'!$E$4:$E$1076),-('Gastos Gerais'!$C$4:$C$1076))</f>
        <v>0</v>
      </c>
      <c r="AB104" s="147">
        <f>SUMPRODUCT(-('Gastos Gerais'!$B$4:$B$1076=Analítico!$B104),-(Analítico!AB$1&gt;='Gastos Gerais'!$D$4:$D$1076),-(Analítico!AB$1&lt;='Gastos Gerais'!$E$4:$E$1076),-('Gastos Gerais'!$C$4:$C$1076))</f>
        <v>0</v>
      </c>
      <c r="AC104" s="147">
        <f>SUMPRODUCT(-('Gastos Gerais'!$B$4:$B$1076=Analítico!$B104),-(Analítico!AC$1&gt;='Gastos Gerais'!$D$4:$D$1076),-(Analítico!AC$1&lt;='Gastos Gerais'!$E$4:$E$1076),-('Gastos Gerais'!$C$4:$C$1076))</f>
        <v>0</v>
      </c>
      <c r="AD104" s="147">
        <f>SUMPRODUCT(-('Gastos Gerais'!$B$4:$B$1076=Analítico!$B104),-(Analítico!AD$1&gt;='Gastos Gerais'!$D$4:$D$1076),-(Analítico!AD$1&lt;='Gastos Gerais'!$E$4:$E$1076),-('Gastos Gerais'!$C$4:$C$1076))</f>
        <v>0</v>
      </c>
      <c r="AE104" s="147">
        <f>SUMPRODUCT(-('Gastos Gerais'!$B$4:$B$1076=Analítico!$B104),-(Analítico!AE$1&gt;='Gastos Gerais'!$D$4:$D$1076),-(Analítico!AE$1&lt;='Gastos Gerais'!$E$4:$E$1076),-('Gastos Gerais'!$C$4:$C$1076))</f>
        <v>0</v>
      </c>
      <c r="AF104" s="147">
        <f>SUMPRODUCT(-('Gastos Gerais'!$B$4:$B$1076=Analítico!$B104),-(Analítico!AF$1&gt;='Gastos Gerais'!$D$4:$D$1076),-(Analítico!AF$1&lt;='Gastos Gerais'!$E$4:$E$1076),-('Gastos Gerais'!$C$4:$C$1076))</f>
        <v>0</v>
      </c>
      <c r="AG104" s="147">
        <f>SUMPRODUCT(-('Gastos Gerais'!$B$4:$B$1076=Analítico!$B104),-(Analítico!AG$1&gt;='Gastos Gerais'!$D$4:$D$1076),-(Analítico!AG$1&lt;='Gastos Gerais'!$E$4:$E$1076),-('Gastos Gerais'!$C$4:$C$1076))</f>
        <v>0</v>
      </c>
      <c r="AH104" s="147">
        <f>SUMPRODUCT(-('Gastos Gerais'!$B$4:$B$1076=Analítico!$B104),-(Analítico!AH$1&gt;='Gastos Gerais'!$D$4:$D$1076),-(Analítico!AH$1&lt;='Gastos Gerais'!$E$4:$E$1076),-('Gastos Gerais'!$C$4:$C$1076))</f>
        <v>0</v>
      </c>
      <c r="AI104" s="147">
        <f>SUMPRODUCT(-('Gastos Gerais'!$B$4:$B$1076=Analítico!$B104),-(Analítico!AI$1&gt;='Gastos Gerais'!$D$4:$D$1076),-(Analítico!AI$1&lt;='Gastos Gerais'!$E$4:$E$1076),-('Gastos Gerais'!$C$4:$C$1076))</f>
        <v>0</v>
      </c>
      <c r="AJ104" s="147">
        <f>SUMPRODUCT(-('Gastos Gerais'!$B$4:$B$1076=Analítico!$B104),-(Analítico!AJ$1&gt;='Gastos Gerais'!$D$4:$D$1076),-(Analítico!AJ$1&lt;='Gastos Gerais'!$E$4:$E$1076),-('Gastos Gerais'!$C$4:$C$1076))</f>
        <v>0</v>
      </c>
      <c r="AK104" s="147">
        <f>SUMPRODUCT(-('Gastos Gerais'!$B$4:$B$1076=Analítico!$B104),-(Analítico!AK$1&gt;='Gastos Gerais'!$D$4:$D$1076),-(Analítico!AK$1&lt;='Gastos Gerais'!$E$4:$E$1076),-('Gastos Gerais'!$C$4:$C$1076))</f>
        <v>0</v>
      </c>
      <c r="AL104" s="147">
        <f>SUMPRODUCT(-('Gastos Gerais'!$B$4:$B$1076=Analítico!$B104),-(Analítico!AL$1&gt;='Gastos Gerais'!$D$4:$D$1076),-(Analítico!AL$1&lt;='Gastos Gerais'!$E$4:$E$1076),-('Gastos Gerais'!$C$4:$C$1076))</f>
        <v>0</v>
      </c>
      <c r="AM104" s="147">
        <f>SUMPRODUCT(-('Gastos Gerais'!$B$4:$B$1076=Analítico!$B104),-(Analítico!AM$1&gt;='Gastos Gerais'!$D$4:$D$1076),-(Analítico!AM$1&lt;='Gastos Gerais'!$E$4:$E$1076),-('Gastos Gerais'!$C$4:$C$1076))</f>
        <v>0</v>
      </c>
      <c r="AN104" s="147">
        <f>SUMPRODUCT(-('Gastos Gerais'!$B$4:$B$1076=Analítico!$B104),-(Analítico!AN$1&gt;='Gastos Gerais'!$D$4:$D$1076),-(Analítico!AN$1&lt;='Gastos Gerais'!$E$4:$E$1076),-('Gastos Gerais'!$C$4:$C$1076))</f>
        <v>0</v>
      </c>
      <c r="AO104" s="147">
        <f>SUMPRODUCT(-('Gastos Gerais'!$B$4:$B$1076=Analítico!$B104),-(Analítico!AO$1&gt;='Gastos Gerais'!$D$4:$D$1076),-(Analítico!AO$1&lt;='Gastos Gerais'!$E$4:$E$1076),-('Gastos Gerais'!$C$4:$C$1076))</f>
        <v>0</v>
      </c>
      <c r="AP104" s="147">
        <f>SUMPRODUCT(-('Gastos Gerais'!$B$4:$B$1076=Analítico!$B104),-(Analítico!AP$1&gt;='Gastos Gerais'!$D$4:$D$1076),-(Analítico!AP$1&lt;='Gastos Gerais'!$E$4:$E$1076),-('Gastos Gerais'!$C$4:$C$1076))</f>
        <v>0</v>
      </c>
      <c r="AQ104" s="147">
        <f>SUMPRODUCT(-('Gastos Gerais'!$B$4:$B$1076=Analítico!$B104),-(Analítico!AQ$1&gt;='Gastos Gerais'!$D$4:$D$1076),-(Analítico!AQ$1&lt;='Gastos Gerais'!$E$4:$E$1076),-('Gastos Gerais'!$C$4:$C$1076))</f>
        <v>0</v>
      </c>
      <c r="AR104" s="147">
        <f>SUMPRODUCT(-('Gastos Gerais'!$B$4:$B$1076=Analítico!$B104),-(Analítico!AR$1&gt;='Gastos Gerais'!$D$4:$D$1076),-(Analítico!AR$1&lt;='Gastos Gerais'!$E$4:$E$1076),-('Gastos Gerais'!$C$4:$C$1076))</f>
        <v>0</v>
      </c>
      <c r="AS104" s="147">
        <f>SUMPRODUCT(-('Gastos Gerais'!$B$4:$B$1076=Analítico!$B104),-(Analítico!AS$1&gt;='Gastos Gerais'!$D$4:$D$1076),-(Analítico!AS$1&lt;='Gastos Gerais'!$E$4:$E$1076),-('Gastos Gerais'!$C$4:$C$1076))</f>
        <v>0</v>
      </c>
      <c r="AT104" s="147">
        <f>SUMPRODUCT(-('Gastos Gerais'!$B$4:$B$1076=Analítico!$B104),-(Analítico!AT$1&gt;='Gastos Gerais'!$D$4:$D$1076),-(Analítico!AT$1&lt;='Gastos Gerais'!$E$4:$E$1076),-('Gastos Gerais'!$C$4:$C$1076))</f>
        <v>0</v>
      </c>
      <c r="AU104" s="147">
        <f>SUMPRODUCT(-('Gastos Gerais'!$B$4:$B$1076=Analítico!$B104),-(Analítico!AU$1&gt;='Gastos Gerais'!$D$4:$D$1076),-(Analítico!AU$1&lt;='Gastos Gerais'!$E$4:$E$1076),-('Gastos Gerais'!$C$4:$C$1076))</f>
        <v>0</v>
      </c>
      <c r="AV104" s="147">
        <f>SUMPRODUCT(-('Gastos Gerais'!$B$4:$B$1076=Analítico!$B104),-(Analítico!AV$1&gt;='Gastos Gerais'!$D$4:$D$1076),-(Analítico!AV$1&lt;='Gastos Gerais'!$E$4:$E$1076),-('Gastos Gerais'!$C$4:$C$1076))</f>
        <v>0</v>
      </c>
      <c r="AW104" s="147">
        <f>SUMPRODUCT(-('Gastos Gerais'!$B$4:$B$1076=Analítico!$B104),-(Analítico!AW$1&gt;='Gastos Gerais'!$D$4:$D$1076),-(Analítico!AW$1&lt;='Gastos Gerais'!$E$4:$E$1076),-('Gastos Gerais'!$C$4:$C$1076))</f>
        <v>0</v>
      </c>
      <c r="AX104" s="147">
        <f>SUMPRODUCT(-('Gastos Gerais'!$B$4:$B$1076=Analítico!$B104),-(Analítico!AX$1&gt;='Gastos Gerais'!$D$4:$D$1076),-(Analítico!AX$1&lt;='Gastos Gerais'!$E$4:$E$1076),-('Gastos Gerais'!$C$4:$C$1076))</f>
        <v>0</v>
      </c>
      <c r="AY104" s="147">
        <f>SUMPRODUCT(-('Gastos Gerais'!$B$4:$B$1076=Analítico!$B104),-(Analítico!AY$1&gt;='Gastos Gerais'!$D$4:$D$1076),-(Analítico!AY$1&lt;='Gastos Gerais'!$E$4:$E$1076),-('Gastos Gerais'!$C$4:$C$1076))</f>
        <v>0</v>
      </c>
      <c r="AZ104" s="147">
        <f>SUMPRODUCT(-('Gastos Gerais'!$B$4:$B$1076=Analítico!$B104),-(Analítico!AZ$1&gt;='Gastos Gerais'!$D$4:$D$1076),-(Analítico!AZ$1&lt;='Gastos Gerais'!$E$4:$E$1076),-('Gastos Gerais'!$C$4:$C$1076))</f>
        <v>0</v>
      </c>
      <c r="BA104" s="147">
        <f>SUMPRODUCT(-('Gastos Gerais'!$B$4:$B$1076=Analítico!$B104),-(Analítico!BA$1&gt;='Gastos Gerais'!$D$4:$D$1076),-(Analítico!BA$1&lt;='Gastos Gerais'!$E$4:$E$1076),-('Gastos Gerais'!$C$4:$C$1076))</f>
        <v>0</v>
      </c>
      <c r="BB104" s="147">
        <f>SUMPRODUCT(-('Gastos Gerais'!$B$4:$B$1076=Analítico!$B104),-(Analítico!BB$1&gt;='Gastos Gerais'!$D$4:$D$1076),-(Analítico!BB$1&lt;='Gastos Gerais'!$E$4:$E$1076),-('Gastos Gerais'!$C$4:$C$1076))</f>
        <v>0</v>
      </c>
      <c r="BC104" s="147">
        <f>SUMPRODUCT(-('Gastos Gerais'!$B$4:$B$1076=Analítico!$B104),-(Analítico!BC$1&gt;='Gastos Gerais'!$D$4:$D$1076),-(Analítico!BC$1&lt;='Gastos Gerais'!$E$4:$E$1076),-('Gastos Gerais'!$C$4:$C$1076))</f>
        <v>0</v>
      </c>
      <c r="BD104" s="147">
        <f>SUMPRODUCT(-('Gastos Gerais'!$B$4:$B$1076=Analítico!$B104),-(Analítico!BD$1&gt;='Gastos Gerais'!$D$4:$D$1076),-(Analítico!BD$1&lt;='Gastos Gerais'!$E$4:$E$1076),-('Gastos Gerais'!$C$4:$C$1076))</f>
        <v>0</v>
      </c>
      <c r="BE104" s="147">
        <f>SUMPRODUCT(-('Gastos Gerais'!$B$4:$B$1076=Analítico!$B104),-(Analítico!BE$1&gt;='Gastos Gerais'!$D$4:$D$1076),-(Analítico!BE$1&lt;='Gastos Gerais'!$E$4:$E$1076),-('Gastos Gerais'!$C$4:$C$1076))</f>
        <v>0</v>
      </c>
      <c r="BF104" s="147">
        <f>SUMPRODUCT(-('Gastos Gerais'!$B$4:$B$1076=Analítico!$B104),-(Analítico!BF$1&gt;='Gastos Gerais'!$D$4:$D$1076),-(Analítico!BF$1&lt;='Gastos Gerais'!$E$4:$E$1076),-('Gastos Gerais'!$C$4:$C$1076))</f>
        <v>0</v>
      </c>
      <c r="BG104" s="147">
        <f>SUMPRODUCT(-('Gastos Gerais'!$B$4:$B$1076=Analítico!$B104),-(Analítico!BG$1&gt;='Gastos Gerais'!$D$4:$D$1076),-(Analítico!BG$1&lt;='Gastos Gerais'!$E$4:$E$1076),-('Gastos Gerais'!$C$4:$C$1076))</f>
        <v>0</v>
      </c>
      <c r="BH104" s="147">
        <f>SUMPRODUCT(-('Gastos Gerais'!$B$4:$B$1076=Analítico!$B104),-(Analítico!BH$1&gt;='Gastos Gerais'!$D$4:$D$1076),-(Analítico!BH$1&lt;='Gastos Gerais'!$E$4:$E$1076),-('Gastos Gerais'!$C$4:$C$1076))</f>
        <v>0</v>
      </c>
      <c r="BI104" s="147">
        <f>SUMPRODUCT(-('Gastos Gerais'!$B$4:$B$1076=Analítico!$B104),-(Analítico!BI$1&gt;='Gastos Gerais'!$D$4:$D$1076),-(Analítico!BI$1&lt;='Gastos Gerais'!$E$4:$E$1076),-('Gastos Gerais'!$C$4:$C$1076))</f>
        <v>0</v>
      </c>
      <c r="BJ104" s="147">
        <f>SUMPRODUCT(-('Gastos Gerais'!$B$4:$B$1076=Analítico!$B104),-(Analítico!BJ$1&gt;='Gastos Gerais'!$D$4:$D$1076),-(Analítico!BJ$1&lt;='Gastos Gerais'!$E$4:$E$1076),-('Gastos Gerais'!$C$4:$C$1076))</f>
        <v>0</v>
      </c>
      <c r="BK104" s="143">
        <f t="shared" si="92"/>
        <v>0</v>
      </c>
      <c r="BL104" s="152">
        <f t="shared" ca="1" si="93"/>
        <v>0</v>
      </c>
      <c r="BV104" s="3"/>
      <c r="BW104" s="3"/>
    </row>
    <row r="105" spans="1:75" s="98" customFormat="1" ht="23.25" customHeight="1">
      <c r="A105" s="207" t="s">
        <v>346</v>
      </c>
      <c r="B105" s="210" t="s">
        <v>347</v>
      </c>
      <c r="C105" s="147">
        <f>SUMPRODUCT(-('Gastos Gerais'!$B$4:$B$1076=Analítico!$B105),-(Analítico!C$1&gt;='Gastos Gerais'!$D$4:$D$1076),-(Analítico!C$1&lt;='Gastos Gerais'!$E$4:$E$1076),-('Gastos Gerais'!$C$4:$C$1076))</f>
        <v>0</v>
      </c>
      <c r="D105" s="147">
        <f>SUMPRODUCT(-('Gastos Gerais'!$B$4:$B$1076=Analítico!$B105),-(Analítico!D$1&gt;='Gastos Gerais'!$D$4:$D$1076),-(Analítico!D$1&lt;='Gastos Gerais'!$E$4:$E$1076),-('Gastos Gerais'!$C$4:$C$1076))</f>
        <v>0</v>
      </c>
      <c r="E105" s="147">
        <f>SUMPRODUCT(-('Gastos Gerais'!$B$4:$B$1076=Analítico!$B105),-(Analítico!E$1&gt;='Gastos Gerais'!$D$4:$D$1076),-(Analítico!E$1&lt;='Gastos Gerais'!$E$4:$E$1076),-('Gastos Gerais'!$C$4:$C$1076))</f>
        <v>0</v>
      </c>
      <c r="F105" s="147">
        <f>SUMPRODUCT(-('Gastos Gerais'!$B$4:$B$1076=Analítico!$B105),-(Analítico!F$1&gt;='Gastos Gerais'!$D$4:$D$1076),-(Analítico!F$1&lt;='Gastos Gerais'!$E$4:$E$1076),-('Gastos Gerais'!$C$4:$C$1076))</f>
        <v>0</v>
      </c>
      <c r="G105" s="147">
        <f>SUMPRODUCT(-('Gastos Gerais'!$B$4:$B$1076=Analítico!$B105),-(Analítico!G$1&gt;='Gastos Gerais'!$D$4:$D$1076),-(Analítico!G$1&lt;='Gastos Gerais'!$E$4:$E$1076),-('Gastos Gerais'!$C$4:$C$1076))</f>
        <v>0</v>
      </c>
      <c r="H105" s="147">
        <f>SUMPRODUCT(-('Gastos Gerais'!$B$4:$B$1076=Analítico!$B105),-(Analítico!H$1&gt;='Gastos Gerais'!$D$4:$D$1076),-(Analítico!H$1&lt;='Gastos Gerais'!$E$4:$E$1076),-('Gastos Gerais'!$C$4:$C$1076))</f>
        <v>0</v>
      </c>
      <c r="I105" s="147">
        <f>SUMPRODUCT(-('Gastos Gerais'!$B$4:$B$1076=Analítico!$B105),-(Analítico!I$1&gt;='Gastos Gerais'!$D$4:$D$1076),-(Analítico!I$1&lt;='Gastos Gerais'!$E$4:$E$1076),-('Gastos Gerais'!$C$4:$C$1076))</f>
        <v>0</v>
      </c>
      <c r="J105" s="147">
        <f>SUMPRODUCT(-('Gastos Gerais'!$B$4:$B$1076=Analítico!$B105),-(Analítico!J$1&gt;='Gastos Gerais'!$D$4:$D$1076),-(Analítico!J$1&lt;='Gastos Gerais'!$E$4:$E$1076),-('Gastos Gerais'!$C$4:$C$1076))</f>
        <v>0</v>
      </c>
      <c r="K105" s="147">
        <f>SUMPRODUCT(-('Gastos Gerais'!$B$4:$B$1076=Analítico!$B105),-(Analítico!K$1&gt;='Gastos Gerais'!$D$4:$D$1076),-(Analítico!K$1&lt;='Gastos Gerais'!$E$4:$E$1076),-('Gastos Gerais'!$C$4:$C$1076))</f>
        <v>0</v>
      </c>
      <c r="L105" s="147">
        <f>SUMPRODUCT(-('Gastos Gerais'!$B$4:$B$1076=Analítico!$B105),-(Analítico!L$1&gt;='Gastos Gerais'!$D$4:$D$1076),-(Analítico!L$1&lt;='Gastos Gerais'!$E$4:$E$1076),-('Gastos Gerais'!$C$4:$C$1076))</f>
        <v>0</v>
      </c>
      <c r="M105" s="147">
        <f>SUMPRODUCT(-('Gastos Gerais'!$B$4:$B$1076=Analítico!$B105),-(Analítico!M$1&gt;='Gastos Gerais'!$D$4:$D$1076),-(Analítico!M$1&lt;='Gastos Gerais'!$E$4:$E$1076),-('Gastos Gerais'!$C$4:$C$1076))</f>
        <v>0</v>
      </c>
      <c r="N105" s="147">
        <f>SUMPRODUCT(-('Gastos Gerais'!$B$4:$B$1076=Analítico!$B105),-(Analítico!N$1&gt;='Gastos Gerais'!$D$4:$D$1076),-(Analítico!N$1&lt;='Gastos Gerais'!$E$4:$E$1076),-('Gastos Gerais'!$C$4:$C$1076))</f>
        <v>0</v>
      </c>
      <c r="O105" s="147">
        <f>SUMPRODUCT(-('Gastos Gerais'!$B$4:$B$1076=Analítico!$B105),-(Analítico!O$1&gt;='Gastos Gerais'!$D$4:$D$1076),-(Analítico!O$1&lt;='Gastos Gerais'!$E$4:$E$1076),-('Gastos Gerais'!$C$4:$C$1076))</f>
        <v>0</v>
      </c>
      <c r="P105" s="147">
        <f>SUMPRODUCT(-('Gastos Gerais'!$B$4:$B$1076=Analítico!$B105),-(Analítico!P$1&gt;='Gastos Gerais'!$D$4:$D$1076),-(Analítico!P$1&lt;='Gastos Gerais'!$E$4:$E$1076),-('Gastos Gerais'!$C$4:$C$1076))</f>
        <v>0</v>
      </c>
      <c r="Q105" s="147">
        <f>SUMPRODUCT(-('Gastos Gerais'!$B$4:$B$1076=Analítico!$B105),-(Analítico!Q$1&gt;='Gastos Gerais'!$D$4:$D$1076),-(Analítico!Q$1&lt;='Gastos Gerais'!$E$4:$E$1076),-('Gastos Gerais'!$C$4:$C$1076))</f>
        <v>0</v>
      </c>
      <c r="R105" s="147">
        <f>SUMPRODUCT(-('Gastos Gerais'!$B$4:$B$1076=Analítico!$B105),-(Analítico!R$1&gt;='Gastos Gerais'!$D$4:$D$1076),-(Analítico!R$1&lt;='Gastos Gerais'!$E$4:$E$1076),-('Gastos Gerais'!$C$4:$C$1076))</f>
        <v>0</v>
      </c>
      <c r="S105" s="147">
        <f>SUMPRODUCT(-('Gastos Gerais'!$B$4:$B$1076=Analítico!$B105),-(Analítico!S$1&gt;='Gastos Gerais'!$D$4:$D$1076),-(Analítico!S$1&lt;='Gastos Gerais'!$E$4:$E$1076),-('Gastos Gerais'!$C$4:$C$1076))</f>
        <v>0</v>
      </c>
      <c r="T105" s="147">
        <f>SUMPRODUCT(-('Gastos Gerais'!$B$4:$B$1076=Analítico!$B105),-(Analítico!T$1&gt;='Gastos Gerais'!$D$4:$D$1076),-(Analítico!T$1&lt;='Gastos Gerais'!$E$4:$E$1076),-('Gastos Gerais'!$C$4:$C$1076))</f>
        <v>0</v>
      </c>
      <c r="U105" s="147">
        <f>SUMPRODUCT(-('Gastos Gerais'!$B$4:$B$1076=Analítico!$B105),-(Analítico!U$1&gt;='Gastos Gerais'!$D$4:$D$1076),-(Analítico!U$1&lt;='Gastos Gerais'!$E$4:$E$1076),-('Gastos Gerais'!$C$4:$C$1076))</f>
        <v>0</v>
      </c>
      <c r="V105" s="147">
        <f>SUMPRODUCT(-('Gastos Gerais'!$B$4:$B$1076=Analítico!$B105),-(Analítico!V$1&gt;='Gastos Gerais'!$D$4:$D$1076),-(Analítico!V$1&lt;='Gastos Gerais'!$E$4:$E$1076),-('Gastos Gerais'!$C$4:$C$1076))</f>
        <v>0</v>
      </c>
      <c r="W105" s="147">
        <f>SUMPRODUCT(-('Gastos Gerais'!$B$4:$B$1076=Analítico!$B105),-(Analítico!W$1&gt;='Gastos Gerais'!$D$4:$D$1076),-(Analítico!W$1&lt;='Gastos Gerais'!$E$4:$E$1076),-('Gastos Gerais'!$C$4:$C$1076))</f>
        <v>0</v>
      </c>
      <c r="X105" s="147">
        <f>SUMPRODUCT(-('Gastos Gerais'!$B$4:$B$1076=Analítico!$B105),-(Analítico!X$1&gt;='Gastos Gerais'!$D$4:$D$1076),-(Analítico!X$1&lt;='Gastos Gerais'!$E$4:$E$1076),-('Gastos Gerais'!$C$4:$C$1076))</f>
        <v>0</v>
      </c>
      <c r="Y105" s="147">
        <f>SUMPRODUCT(-('Gastos Gerais'!$B$4:$B$1076=Analítico!$B105),-(Analítico!Y$1&gt;='Gastos Gerais'!$D$4:$D$1076),-(Analítico!Y$1&lt;='Gastos Gerais'!$E$4:$E$1076),-('Gastos Gerais'!$C$4:$C$1076))</f>
        <v>0</v>
      </c>
      <c r="Z105" s="147">
        <f>SUMPRODUCT(-('Gastos Gerais'!$B$4:$B$1076=Analítico!$B105),-(Analítico!Z$1&gt;='Gastos Gerais'!$D$4:$D$1076),-(Analítico!Z$1&lt;='Gastos Gerais'!$E$4:$E$1076),-('Gastos Gerais'!$C$4:$C$1076))</f>
        <v>0</v>
      </c>
      <c r="AA105" s="147">
        <f>SUMPRODUCT(-('Gastos Gerais'!$B$4:$B$1076=Analítico!$B105),-(Analítico!AA$1&gt;='Gastos Gerais'!$D$4:$D$1076),-(Analítico!AA$1&lt;='Gastos Gerais'!$E$4:$E$1076),-('Gastos Gerais'!$C$4:$C$1076))</f>
        <v>0</v>
      </c>
      <c r="AB105" s="147">
        <f>SUMPRODUCT(-('Gastos Gerais'!$B$4:$B$1076=Analítico!$B105),-(Analítico!AB$1&gt;='Gastos Gerais'!$D$4:$D$1076),-(Analítico!AB$1&lt;='Gastos Gerais'!$E$4:$E$1076),-('Gastos Gerais'!$C$4:$C$1076))</f>
        <v>0</v>
      </c>
      <c r="AC105" s="147">
        <f>SUMPRODUCT(-('Gastos Gerais'!$B$4:$B$1076=Analítico!$B105),-(Analítico!AC$1&gt;='Gastos Gerais'!$D$4:$D$1076),-(Analítico!AC$1&lt;='Gastos Gerais'!$E$4:$E$1076),-('Gastos Gerais'!$C$4:$C$1076))</f>
        <v>0</v>
      </c>
      <c r="AD105" s="147">
        <f>SUMPRODUCT(-('Gastos Gerais'!$B$4:$B$1076=Analítico!$B105),-(Analítico!AD$1&gt;='Gastos Gerais'!$D$4:$D$1076),-(Analítico!AD$1&lt;='Gastos Gerais'!$E$4:$E$1076),-('Gastos Gerais'!$C$4:$C$1076))</f>
        <v>0</v>
      </c>
      <c r="AE105" s="147">
        <f>SUMPRODUCT(-('Gastos Gerais'!$B$4:$B$1076=Analítico!$B105),-(Analítico!AE$1&gt;='Gastos Gerais'!$D$4:$D$1076),-(Analítico!AE$1&lt;='Gastos Gerais'!$E$4:$E$1076),-('Gastos Gerais'!$C$4:$C$1076))</f>
        <v>0</v>
      </c>
      <c r="AF105" s="147">
        <f>SUMPRODUCT(-('Gastos Gerais'!$B$4:$B$1076=Analítico!$B105),-(Analítico!AF$1&gt;='Gastos Gerais'!$D$4:$D$1076),-(Analítico!AF$1&lt;='Gastos Gerais'!$E$4:$E$1076),-('Gastos Gerais'!$C$4:$C$1076))</f>
        <v>0</v>
      </c>
      <c r="AG105" s="147">
        <f>SUMPRODUCT(-('Gastos Gerais'!$B$4:$B$1076=Analítico!$B105),-(Analítico!AG$1&gt;='Gastos Gerais'!$D$4:$D$1076),-(Analítico!AG$1&lt;='Gastos Gerais'!$E$4:$E$1076),-('Gastos Gerais'!$C$4:$C$1076))</f>
        <v>0</v>
      </c>
      <c r="AH105" s="147">
        <f>SUMPRODUCT(-('Gastos Gerais'!$B$4:$B$1076=Analítico!$B105),-(Analítico!AH$1&gt;='Gastos Gerais'!$D$4:$D$1076),-(Analítico!AH$1&lt;='Gastos Gerais'!$E$4:$E$1076),-('Gastos Gerais'!$C$4:$C$1076))</f>
        <v>0</v>
      </c>
      <c r="AI105" s="147">
        <f>SUMPRODUCT(-('Gastos Gerais'!$B$4:$B$1076=Analítico!$B105),-(Analítico!AI$1&gt;='Gastos Gerais'!$D$4:$D$1076),-(Analítico!AI$1&lt;='Gastos Gerais'!$E$4:$E$1076),-('Gastos Gerais'!$C$4:$C$1076))</f>
        <v>0</v>
      </c>
      <c r="AJ105" s="147">
        <f>SUMPRODUCT(-('Gastos Gerais'!$B$4:$B$1076=Analítico!$B105),-(Analítico!AJ$1&gt;='Gastos Gerais'!$D$4:$D$1076),-(Analítico!AJ$1&lt;='Gastos Gerais'!$E$4:$E$1076),-('Gastos Gerais'!$C$4:$C$1076))</f>
        <v>0</v>
      </c>
      <c r="AK105" s="147">
        <f>SUMPRODUCT(-('Gastos Gerais'!$B$4:$B$1076=Analítico!$B105),-(Analítico!AK$1&gt;='Gastos Gerais'!$D$4:$D$1076),-(Analítico!AK$1&lt;='Gastos Gerais'!$E$4:$E$1076),-('Gastos Gerais'!$C$4:$C$1076))</f>
        <v>0</v>
      </c>
      <c r="AL105" s="147">
        <f>SUMPRODUCT(-('Gastos Gerais'!$B$4:$B$1076=Analítico!$B105),-(Analítico!AL$1&gt;='Gastos Gerais'!$D$4:$D$1076),-(Analítico!AL$1&lt;='Gastos Gerais'!$E$4:$E$1076),-('Gastos Gerais'!$C$4:$C$1076))</f>
        <v>0</v>
      </c>
      <c r="AM105" s="147">
        <f>SUMPRODUCT(-('Gastos Gerais'!$B$4:$B$1076=Analítico!$B105),-(Analítico!AM$1&gt;='Gastos Gerais'!$D$4:$D$1076),-(Analítico!AM$1&lt;='Gastos Gerais'!$E$4:$E$1076),-('Gastos Gerais'!$C$4:$C$1076))</f>
        <v>0</v>
      </c>
      <c r="AN105" s="147">
        <f>SUMPRODUCT(-('Gastos Gerais'!$B$4:$B$1076=Analítico!$B105),-(Analítico!AN$1&gt;='Gastos Gerais'!$D$4:$D$1076),-(Analítico!AN$1&lt;='Gastos Gerais'!$E$4:$E$1076),-('Gastos Gerais'!$C$4:$C$1076))</f>
        <v>0</v>
      </c>
      <c r="AO105" s="147">
        <f>SUMPRODUCT(-('Gastos Gerais'!$B$4:$B$1076=Analítico!$B105),-(Analítico!AO$1&gt;='Gastos Gerais'!$D$4:$D$1076),-(Analítico!AO$1&lt;='Gastos Gerais'!$E$4:$E$1076),-('Gastos Gerais'!$C$4:$C$1076))</f>
        <v>0</v>
      </c>
      <c r="AP105" s="147">
        <f>SUMPRODUCT(-('Gastos Gerais'!$B$4:$B$1076=Analítico!$B105),-(Analítico!AP$1&gt;='Gastos Gerais'!$D$4:$D$1076),-(Analítico!AP$1&lt;='Gastos Gerais'!$E$4:$E$1076),-('Gastos Gerais'!$C$4:$C$1076))</f>
        <v>0</v>
      </c>
      <c r="AQ105" s="147">
        <f>SUMPRODUCT(-('Gastos Gerais'!$B$4:$B$1076=Analítico!$B105),-(Analítico!AQ$1&gt;='Gastos Gerais'!$D$4:$D$1076),-(Analítico!AQ$1&lt;='Gastos Gerais'!$E$4:$E$1076),-('Gastos Gerais'!$C$4:$C$1076))</f>
        <v>0</v>
      </c>
      <c r="AR105" s="147">
        <f>SUMPRODUCT(-('Gastos Gerais'!$B$4:$B$1076=Analítico!$B105),-(Analítico!AR$1&gt;='Gastos Gerais'!$D$4:$D$1076),-(Analítico!AR$1&lt;='Gastos Gerais'!$E$4:$E$1076),-('Gastos Gerais'!$C$4:$C$1076))</f>
        <v>0</v>
      </c>
      <c r="AS105" s="147">
        <f>SUMPRODUCT(-('Gastos Gerais'!$B$4:$B$1076=Analítico!$B105),-(Analítico!AS$1&gt;='Gastos Gerais'!$D$4:$D$1076),-(Analítico!AS$1&lt;='Gastos Gerais'!$E$4:$E$1076),-('Gastos Gerais'!$C$4:$C$1076))</f>
        <v>0</v>
      </c>
      <c r="AT105" s="147">
        <f>SUMPRODUCT(-('Gastos Gerais'!$B$4:$B$1076=Analítico!$B105),-(Analítico!AT$1&gt;='Gastos Gerais'!$D$4:$D$1076),-(Analítico!AT$1&lt;='Gastos Gerais'!$E$4:$E$1076),-('Gastos Gerais'!$C$4:$C$1076))</f>
        <v>0</v>
      </c>
      <c r="AU105" s="147">
        <f>SUMPRODUCT(-('Gastos Gerais'!$B$4:$B$1076=Analítico!$B105),-(Analítico!AU$1&gt;='Gastos Gerais'!$D$4:$D$1076),-(Analítico!AU$1&lt;='Gastos Gerais'!$E$4:$E$1076),-('Gastos Gerais'!$C$4:$C$1076))</f>
        <v>0</v>
      </c>
      <c r="AV105" s="147">
        <f>SUMPRODUCT(-('Gastos Gerais'!$B$4:$B$1076=Analítico!$B105),-(Analítico!AV$1&gt;='Gastos Gerais'!$D$4:$D$1076),-(Analítico!AV$1&lt;='Gastos Gerais'!$E$4:$E$1076),-('Gastos Gerais'!$C$4:$C$1076))</f>
        <v>0</v>
      </c>
      <c r="AW105" s="147">
        <f>SUMPRODUCT(-('Gastos Gerais'!$B$4:$B$1076=Analítico!$B105),-(Analítico!AW$1&gt;='Gastos Gerais'!$D$4:$D$1076),-(Analítico!AW$1&lt;='Gastos Gerais'!$E$4:$E$1076),-('Gastos Gerais'!$C$4:$C$1076))</f>
        <v>0</v>
      </c>
      <c r="AX105" s="147">
        <f>SUMPRODUCT(-('Gastos Gerais'!$B$4:$B$1076=Analítico!$B105),-(Analítico!AX$1&gt;='Gastos Gerais'!$D$4:$D$1076),-(Analítico!AX$1&lt;='Gastos Gerais'!$E$4:$E$1076),-('Gastos Gerais'!$C$4:$C$1076))</f>
        <v>0</v>
      </c>
      <c r="AY105" s="147">
        <f>SUMPRODUCT(-('Gastos Gerais'!$B$4:$B$1076=Analítico!$B105),-(Analítico!AY$1&gt;='Gastos Gerais'!$D$4:$D$1076),-(Analítico!AY$1&lt;='Gastos Gerais'!$E$4:$E$1076),-('Gastos Gerais'!$C$4:$C$1076))</f>
        <v>0</v>
      </c>
      <c r="AZ105" s="147">
        <f>SUMPRODUCT(-('Gastos Gerais'!$B$4:$B$1076=Analítico!$B105),-(Analítico!AZ$1&gt;='Gastos Gerais'!$D$4:$D$1076),-(Analítico!AZ$1&lt;='Gastos Gerais'!$E$4:$E$1076),-('Gastos Gerais'!$C$4:$C$1076))</f>
        <v>0</v>
      </c>
      <c r="BA105" s="147">
        <f>SUMPRODUCT(-('Gastos Gerais'!$B$4:$B$1076=Analítico!$B105),-(Analítico!BA$1&gt;='Gastos Gerais'!$D$4:$D$1076),-(Analítico!BA$1&lt;='Gastos Gerais'!$E$4:$E$1076),-('Gastos Gerais'!$C$4:$C$1076))</f>
        <v>0</v>
      </c>
      <c r="BB105" s="147">
        <f>SUMPRODUCT(-('Gastos Gerais'!$B$4:$B$1076=Analítico!$B105),-(Analítico!BB$1&gt;='Gastos Gerais'!$D$4:$D$1076),-(Analítico!BB$1&lt;='Gastos Gerais'!$E$4:$E$1076),-('Gastos Gerais'!$C$4:$C$1076))</f>
        <v>0</v>
      </c>
      <c r="BC105" s="147">
        <f>SUMPRODUCT(-('Gastos Gerais'!$B$4:$B$1076=Analítico!$B105),-(Analítico!BC$1&gt;='Gastos Gerais'!$D$4:$D$1076),-(Analítico!BC$1&lt;='Gastos Gerais'!$E$4:$E$1076),-('Gastos Gerais'!$C$4:$C$1076))</f>
        <v>0</v>
      </c>
      <c r="BD105" s="147">
        <f>SUMPRODUCT(-('Gastos Gerais'!$B$4:$B$1076=Analítico!$B105),-(Analítico!BD$1&gt;='Gastos Gerais'!$D$4:$D$1076),-(Analítico!BD$1&lt;='Gastos Gerais'!$E$4:$E$1076),-('Gastos Gerais'!$C$4:$C$1076))</f>
        <v>0</v>
      </c>
      <c r="BE105" s="147">
        <f>SUMPRODUCT(-('Gastos Gerais'!$B$4:$B$1076=Analítico!$B105),-(Analítico!BE$1&gt;='Gastos Gerais'!$D$4:$D$1076),-(Analítico!BE$1&lt;='Gastos Gerais'!$E$4:$E$1076),-('Gastos Gerais'!$C$4:$C$1076))</f>
        <v>0</v>
      </c>
      <c r="BF105" s="147">
        <f>SUMPRODUCT(-('Gastos Gerais'!$B$4:$B$1076=Analítico!$B105),-(Analítico!BF$1&gt;='Gastos Gerais'!$D$4:$D$1076),-(Analítico!BF$1&lt;='Gastos Gerais'!$E$4:$E$1076),-('Gastos Gerais'!$C$4:$C$1076))</f>
        <v>0</v>
      </c>
      <c r="BG105" s="147">
        <f>SUMPRODUCT(-('Gastos Gerais'!$B$4:$B$1076=Analítico!$B105),-(Analítico!BG$1&gt;='Gastos Gerais'!$D$4:$D$1076),-(Analítico!BG$1&lt;='Gastos Gerais'!$E$4:$E$1076),-('Gastos Gerais'!$C$4:$C$1076))</f>
        <v>0</v>
      </c>
      <c r="BH105" s="147">
        <f>SUMPRODUCT(-('Gastos Gerais'!$B$4:$B$1076=Analítico!$B105),-(Analítico!BH$1&gt;='Gastos Gerais'!$D$4:$D$1076),-(Analítico!BH$1&lt;='Gastos Gerais'!$E$4:$E$1076),-('Gastos Gerais'!$C$4:$C$1076))</f>
        <v>0</v>
      </c>
      <c r="BI105" s="147">
        <f>SUMPRODUCT(-('Gastos Gerais'!$B$4:$B$1076=Analítico!$B105),-(Analítico!BI$1&gt;='Gastos Gerais'!$D$4:$D$1076),-(Analítico!BI$1&lt;='Gastos Gerais'!$E$4:$E$1076),-('Gastos Gerais'!$C$4:$C$1076))</f>
        <v>0</v>
      </c>
      <c r="BJ105" s="147">
        <f>SUMPRODUCT(-('Gastos Gerais'!$B$4:$B$1076=Analítico!$B105),-(Analítico!BJ$1&gt;='Gastos Gerais'!$D$4:$D$1076),-(Analítico!BJ$1&lt;='Gastos Gerais'!$E$4:$E$1076),-('Gastos Gerais'!$C$4:$C$1076))</f>
        <v>0</v>
      </c>
      <c r="BK105" s="143">
        <f t="shared" si="92"/>
        <v>0</v>
      </c>
      <c r="BL105" s="152">
        <f t="shared" ca="1" si="93"/>
        <v>0</v>
      </c>
      <c r="BV105" s="3"/>
      <c r="BW105" s="3"/>
    </row>
    <row r="106" spans="1:75" s="98" customFormat="1" ht="23.25" customHeight="1">
      <c r="A106" s="207" t="s">
        <v>348</v>
      </c>
      <c r="B106" s="210" t="s">
        <v>349</v>
      </c>
      <c r="C106" s="147">
        <f>SUMPRODUCT(-('Gastos Gerais'!$B$4:$B$1076=Analítico!$B106),-(Analítico!C$1&gt;='Gastos Gerais'!$D$4:$D$1076),-(Analítico!C$1&lt;='Gastos Gerais'!$E$4:$E$1076),-('Gastos Gerais'!$C$4:$C$1076))</f>
        <v>0</v>
      </c>
      <c r="D106" s="147">
        <f>SUMPRODUCT(-('Gastos Gerais'!$B$4:$B$1076=Analítico!$B106),-(Analítico!D$1&gt;='Gastos Gerais'!$D$4:$D$1076),-(Analítico!D$1&lt;='Gastos Gerais'!$E$4:$E$1076),-('Gastos Gerais'!$C$4:$C$1076))</f>
        <v>0</v>
      </c>
      <c r="E106" s="147">
        <f>SUMPRODUCT(-('Gastos Gerais'!$B$4:$B$1076=Analítico!$B106),-(Analítico!E$1&gt;='Gastos Gerais'!$D$4:$D$1076),-(Analítico!E$1&lt;='Gastos Gerais'!$E$4:$E$1076),-('Gastos Gerais'!$C$4:$C$1076))</f>
        <v>0</v>
      </c>
      <c r="F106" s="147">
        <f>SUMPRODUCT(-('Gastos Gerais'!$B$4:$B$1076=Analítico!$B106),-(Analítico!F$1&gt;='Gastos Gerais'!$D$4:$D$1076),-(Analítico!F$1&lt;='Gastos Gerais'!$E$4:$E$1076),-('Gastos Gerais'!$C$4:$C$1076))</f>
        <v>0</v>
      </c>
      <c r="G106" s="147">
        <f>SUMPRODUCT(-('Gastos Gerais'!$B$4:$B$1076=Analítico!$B106),-(Analítico!G$1&gt;='Gastos Gerais'!$D$4:$D$1076),-(Analítico!G$1&lt;='Gastos Gerais'!$E$4:$E$1076),-('Gastos Gerais'!$C$4:$C$1076))</f>
        <v>0</v>
      </c>
      <c r="H106" s="147">
        <f>SUMPRODUCT(-('Gastos Gerais'!$B$4:$B$1076=Analítico!$B106),-(Analítico!H$1&gt;='Gastos Gerais'!$D$4:$D$1076),-(Analítico!H$1&lt;='Gastos Gerais'!$E$4:$E$1076),-('Gastos Gerais'!$C$4:$C$1076))</f>
        <v>0</v>
      </c>
      <c r="I106" s="147">
        <f>SUMPRODUCT(-('Gastos Gerais'!$B$4:$B$1076=Analítico!$B106),-(Analítico!I$1&gt;='Gastos Gerais'!$D$4:$D$1076),-(Analítico!I$1&lt;='Gastos Gerais'!$E$4:$E$1076),-('Gastos Gerais'!$C$4:$C$1076))</f>
        <v>0</v>
      </c>
      <c r="J106" s="147">
        <f>SUMPRODUCT(-('Gastos Gerais'!$B$4:$B$1076=Analítico!$B106),-(Analítico!J$1&gt;='Gastos Gerais'!$D$4:$D$1076),-(Analítico!J$1&lt;='Gastos Gerais'!$E$4:$E$1076),-('Gastos Gerais'!$C$4:$C$1076))</f>
        <v>0</v>
      </c>
      <c r="K106" s="147">
        <f>SUMPRODUCT(-('Gastos Gerais'!$B$4:$B$1076=Analítico!$B106),-(Analítico!K$1&gt;='Gastos Gerais'!$D$4:$D$1076),-(Analítico!K$1&lt;='Gastos Gerais'!$E$4:$E$1076),-('Gastos Gerais'!$C$4:$C$1076))</f>
        <v>0</v>
      </c>
      <c r="L106" s="147">
        <f>SUMPRODUCT(-('Gastos Gerais'!$B$4:$B$1076=Analítico!$B106),-(Analítico!L$1&gt;='Gastos Gerais'!$D$4:$D$1076),-(Analítico!L$1&lt;='Gastos Gerais'!$E$4:$E$1076),-('Gastos Gerais'!$C$4:$C$1076))</f>
        <v>0</v>
      </c>
      <c r="M106" s="147">
        <f>SUMPRODUCT(-('Gastos Gerais'!$B$4:$B$1076=Analítico!$B106),-(Analítico!M$1&gt;='Gastos Gerais'!$D$4:$D$1076),-(Analítico!M$1&lt;='Gastos Gerais'!$E$4:$E$1076),-('Gastos Gerais'!$C$4:$C$1076))</f>
        <v>0</v>
      </c>
      <c r="N106" s="147">
        <f>SUMPRODUCT(-('Gastos Gerais'!$B$4:$B$1076=Analítico!$B106),-(Analítico!N$1&gt;='Gastos Gerais'!$D$4:$D$1076),-(Analítico!N$1&lt;='Gastos Gerais'!$E$4:$E$1076),-('Gastos Gerais'!$C$4:$C$1076))</f>
        <v>0</v>
      </c>
      <c r="O106" s="147">
        <f>SUMPRODUCT(-('Gastos Gerais'!$B$4:$B$1076=Analítico!$B106),-(Analítico!O$1&gt;='Gastos Gerais'!$D$4:$D$1076),-(Analítico!O$1&lt;='Gastos Gerais'!$E$4:$E$1076),-('Gastos Gerais'!$C$4:$C$1076))</f>
        <v>0</v>
      </c>
      <c r="P106" s="147">
        <f>SUMPRODUCT(-('Gastos Gerais'!$B$4:$B$1076=Analítico!$B106),-(Analítico!P$1&gt;='Gastos Gerais'!$D$4:$D$1076),-(Analítico!P$1&lt;='Gastos Gerais'!$E$4:$E$1076),-('Gastos Gerais'!$C$4:$C$1076))</f>
        <v>0</v>
      </c>
      <c r="Q106" s="147">
        <f>SUMPRODUCT(-('Gastos Gerais'!$B$4:$B$1076=Analítico!$B106),-(Analítico!Q$1&gt;='Gastos Gerais'!$D$4:$D$1076),-(Analítico!Q$1&lt;='Gastos Gerais'!$E$4:$E$1076),-('Gastos Gerais'!$C$4:$C$1076))</f>
        <v>0</v>
      </c>
      <c r="R106" s="147">
        <f>SUMPRODUCT(-('Gastos Gerais'!$B$4:$B$1076=Analítico!$B106),-(Analítico!R$1&gt;='Gastos Gerais'!$D$4:$D$1076),-(Analítico!R$1&lt;='Gastos Gerais'!$E$4:$E$1076),-('Gastos Gerais'!$C$4:$C$1076))</f>
        <v>0</v>
      </c>
      <c r="S106" s="147">
        <f>SUMPRODUCT(-('Gastos Gerais'!$B$4:$B$1076=Analítico!$B106),-(Analítico!S$1&gt;='Gastos Gerais'!$D$4:$D$1076),-(Analítico!S$1&lt;='Gastos Gerais'!$E$4:$E$1076),-('Gastos Gerais'!$C$4:$C$1076))</f>
        <v>0</v>
      </c>
      <c r="T106" s="147">
        <f>SUMPRODUCT(-('Gastos Gerais'!$B$4:$B$1076=Analítico!$B106),-(Analítico!T$1&gt;='Gastos Gerais'!$D$4:$D$1076),-(Analítico!T$1&lt;='Gastos Gerais'!$E$4:$E$1076),-('Gastos Gerais'!$C$4:$C$1076))</f>
        <v>0</v>
      </c>
      <c r="U106" s="147">
        <f>SUMPRODUCT(-('Gastos Gerais'!$B$4:$B$1076=Analítico!$B106),-(Analítico!U$1&gt;='Gastos Gerais'!$D$4:$D$1076),-(Analítico!U$1&lt;='Gastos Gerais'!$E$4:$E$1076),-('Gastos Gerais'!$C$4:$C$1076))</f>
        <v>0</v>
      </c>
      <c r="V106" s="147">
        <f>SUMPRODUCT(-('Gastos Gerais'!$B$4:$B$1076=Analítico!$B106),-(Analítico!V$1&gt;='Gastos Gerais'!$D$4:$D$1076),-(Analítico!V$1&lt;='Gastos Gerais'!$E$4:$E$1076),-('Gastos Gerais'!$C$4:$C$1076))</f>
        <v>0</v>
      </c>
      <c r="W106" s="147">
        <f>SUMPRODUCT(-('Gastos Gerais'!$B$4:$B$1076=Analítico!$B106),-(Analítico!W$1&gt;='Gastos Gerais'!$D$4:$D$1076),-(Analítico!W$1&lt;='Gastos Gerais'!$E$4:$E$1076),-('Gastos Gerais'!$C$4:$C$1076))</f>
        <v>0</v>
      </c>
      <c r="X106" s="147">
        <f>SUMPRODUCT(-('Gastos Gerais'!$B$4:$B$1076=Analítico!$B106),-(Analítico!X$1&gt;='Gastos Gerais'!$D$4:$D$1076),-(Analítico!X$1&lt;='Gastos Gerais'!$E$4:$E$1076),-('Gastos Gerais'!$C$4:$C$1076))</f>
        <v>0</v>
      </c>
      <c r="Y106" s="147">
        <f>SUMPRODUCT(-('Gastos Gerais'!$B$4:$B$1076=Analítico!$B106),-(Analítico!Y$1&gt;='Gastos Gerais'!$D$4:$D$1076),-(Analítico!Y$1&lt;='Gastos Gerais'!$E$4:$E$1076),-('Gastos Gerais'!$C$4:$C$1076))</f>
        <v>0</v>
      </c>
      <c r="Z106" s="147">
        <f>SUMPRODUCT(-('Gastos Gerais'!$B$4:$B$1076=Analítico!$B106),-(Analítico!Z$1&gt;='Gastos Gerais'!$D$4:$D$1076),-(Analítico!Z$1&lt;='Gastos Gerais'!$E$4:$E$1076),-('Gastos Gerais'!$C$4:$C$1076))</f>
        <v>0</v>
      </c>
      <c r="AA106" s="147">
        <f>SUMPRODUCT(-('Gastos Gerais'!$B$4:$B$1076=Analítico!$B106),-(Analítico!AA$1&gt;='Gastos Gerais'!$D$4:$D$1076),-(Analítico!AA$1&lt;='Gastos Gerais'!$E$4:$E$1076),-('Gastos Gerais'!$C$4:$C$1076))</f>
        <v>0</v>
      </c>
      <c r="AB106" s="147">
        <f>SUMPRODUCT(-('Gastos Gerais'!$B$4:$B$1076=Analítico!$B106),-(Analítico!AB$1&gt;='Gastos Gerais'!$D$4:$D$1076),-(Analítico!AB$1&lt;='Gastos Gerais'!$E$4:$E$1076),-('Gastos Gerais'!$C$4:$C$1076))</f>
        <v>0</v>
      </c>
      <c r="AC106" s="147">
        <f>SUMPRODUCT(-('Gastos Gerais'!$B$4:$B$1076=Analítico!$B106),-(Analítico!AC$1&gt;='Gastos Gerais'!$D$4:$D$1076),-(Analítico!AC$1&lt;='Gastos Gerais'!$E$4:$E$1076),-('Gastos Gerais'!$C$4:$C$1076))</f>
        <v>0</v>
      </c>
      <c r="AD106" s="147">
        <f>SUMPRODUCT(-('Gastos Gerais'!$B$4:$B$1076=Analítico!$B106),-(Analítico!AD$1&gt;='Gastos Gerais'!$D$4:$D$1076),-(Analítico!AD$1&lt;='Gastos Gerais'!$E$4:$E$1076),-('Gastos Gerais'!$C$4:$C$1076))</f>
        <v>0</v>
      </c>
      <c r="AE106" s="147">
        <f>SUMPRODUCT(-('Gastos Gerais'!$B$4:$B$1076=Analítico!$B106),-(Analítico!AE$1&gt;='Gastos Gerais'!$D$4:$D$1076),-(Analítico!AE$1&lt;='Gastos Gerais'!$E$4:$E$1076),-('Gastos Gerais'!$C$4:$C$1076))</f>
        <v>0</v>
      </c>
      <c r="AF106" s="147">
        <f>SUMPRODUCT(-('Gastos Gerais'!$B$4:$B$1076=Analítico!$B106),-(Analítico!AF$1&gt;='Gastos Gerais'!$D$4:$D$1076),-(Analítico!AF$1&lt;='Gastos Gerais'!$E$4:$E$1076),-('Gastos Gerais'!$C$4:$C$1076))</f>
        <v>0</v>
      </c>
      <c r="AG106" s="147">
        <f>SUMPRODUCT(-('Gastos Gerais'!$B$4:$B$1076=Analítico!$B106),-(Analítico!AG$1&gt;='Gastos Gerais'!$D$4:$D$1076),-(Analítico!AG$1&lt;='Gastos Gerais'!$E$4:$E$1076),-('Gastos Gerais'!$C$4:$C$1076))</f>
        <v>0</v>
      </c>
      <c r="AH106" s="147">
        <f>SUMPRODUCT(-('Gastos Gerais'!$B$4:$B$1076=Analítico!$B106),-(Analítico!AH$1&gt;='Gastos Gerais'!$D$4:$D$1076),-(Analítico!AH$1&lt;='Gastos Gerais'!$E$4:$E$1076),-('Gastos Gerais'!$C$4:$C$1076))</f>
        <v>0</v>
      </c>
      <c r="AI106" s="147">
        <f>SUMPRODUCT(-('Gastos Gerais'!$B$4:$B$1076=Analítico!$B106),-(Analítico!AI$1&gt;='Gastos Gerais'!$D$4:$D$1076),-(Analítico!AI$1&lt;='Gastos Gerais'!$E$4:$E$1076),-('Gastos Gerais'!$C$4:$C$1076))</f>
        <v>0</v>
      </c>
      <c r="AJ106" s="147">
        <f>SUMPRODUCT(-('Gastos Gerais'!$B$4:$B$1076=Analítico!$B106),-(Analítico!AJ$1&gt;='Gastos Gerais'!$D$4:$D$1076),-(Analítico!AJ$1&lt;='Gastos Gerais'!$E$4:$E$1076),-('Gastos Gerais'!$C$4:$C$1076))</f>
        <v>0</v>
      </c>
      <c r="AK106" s="147">
        <f>SUMPRODUCT(-('Gastos Gerais'!$B$4:$B$1076=Analítico!$B106),-(Analítico!AK$1&gt;='Gastos Gerais'!$D$4:$D$1076),-(Analítico!AK$1&lt;='Gastos Gerais'!$E$4:$E$1076),-('Gastos Gerais'!$C$4:$C$1076))</f>
        <v>0</v>
      </c>
      <c r="AL106" s="147">
        <f>SUMPRODUCT(-('Gastos Gerais'!$B$4:$B$1076=Analítico!$B106),-(Analítico!AL$1&gt;='Gastos Gerais'!$D$4:$D$1076),-(Analítico!AL$1&lt;='Gastos Gerais'!$E$4:$E$1076),-('Gastos Gerais'!$C$4:$C$1076))</f>
        <v>0</v>
      </c>
      <c r="AM106" s="147">
        <f>SUMPRODUCT(-('Gastos Gerais'!$B$4:$B$1076=Analítico!$B106),-(Analítico!AM$1&gt;='Gastos Gerais'!$D$4:$D$1076),-(Analítico!AM$1&lt;='Gastos Gerais'!$E$4:$E$1076),-('Gastos Gerais'!$C$4:$C$1076))</f>
        <v>0</v>
      </c>
      <c r="AN106" s="147">
        <f>SUMPRODUCT(-('Gastos Gerais'!$B$4:$B$1076=Analítico!$B106),-(Analítico!AN$1&gt;='Gastos Gerais'!$D$4:$D$1076),-(Analítico!AN$1&lt;='Gastos Gerais'!$E$4:$E$1076),-('Gastos Gerais'!$C$4:$C$1076))</f>
        <v>0</v>
      </c>
      <c r="AO106" s="147">
        <f>SUMPRODUCT(-('Gastos Gerais'!$B$4:$B$1076=Analítico!$B106),-(Analítico!AO$1&gt;='Gastos Gerais'!$D$4:$D$1076),-(Analítico!AO$1&lt;='Gastos Gerais'!$E$4:$E$1076),-('Gastos Gerais'!$C$4:$C$1076))</f>
        <v>0</v>
      </c>
      <c r="AP106" s="147">
        <f>SUMPRODUCT(-('Gastos Gerais'!$B$4:$B$1076=Analítico!$B106),-(Analítico!AP$1&gt;='Gastos Gerais'!$D$4:$D$1076),-(Analítico!AP$1&lt;='Gastos Gerais'!$E$4:$E$1076),-('Gastos Gerais'!$C$4:$C$1076))</f>
        <v>0</v>
      </c>
      <c r="AQ106" s="147">
        <f>SUMPRODUCT(-('Gastos Gerais'!$B$4:$B$1076=Analítico!$B106),-(Analítico!AQ$1&gt;='Gastos Gerais'!$D$4:$D$1076),-(Analítico!AQ$1&lt;='Gastos Gerais'!$E$4:$E$1076),-('Gastos Gerais'!$C$4:$C$1076))</f>
        <v>0</v>
      </c>
      <c r="AR106" s="147">
        <f>SUMPRODUCT(-('Gastos Gerais'!$B$4:$B$1076=Analítico!$B106),-(Analítico!AR$1&gt;='Gastos Gerais'!$D$4:$D$1076),-(Analítico!AR$1&lt;='Gastos Gerais'!$E$4:$E$1076),-('Gastos Gerais'!$C$4:$C$1076))</f>
        <v>0</v>
      </c>
      <c r="AS106" s="147">
        <f>SUMPRODUCT(-('Gastos Gerais'!$B$4:$B$1076=Analítico!$B106),-(Analítico!AS$1&gt;='Gastos Gerais'!$D$4:$D$1076),-(Analítico!AS$1&lt;='Gastos Gerais'!$E$4:$E$1076),-('Gastos Gerais'!$C$4:$C$1076))</f>
        <v>0</v>
      </c>
      <c r="AT106" s="147">
        <f>SUMPRODUCT(-('Gastos Gerais'!$B$4:$B$1076=Analítico!$B106),-(Analítico!AT$1&gt;='Gastos Gerais'!$D$4:$D$1076),-(Analítico!AT$1&lt;='Gastos Gerais'!$E$4:$E$1076),-('Gastos Gerais'!$C$4:$C$1076))</f>
        <v>0</v>
      </c>
      <c r="AU106" s="147">
        <f>SUMPRODUCT(-('Gastos Gerais'!$B$4:$B$1076=Analítico!$B106),-(Analítico!AU$1&gt;='Gastos Gerais'!$D$4:$D$1076),-(Analítico!AU$1&lt;='Gastos Gerais'!$E$4:$E$1076),-('Gastos Gerais'!$C$4:$C$1076))</f>
        <v>0</v>
      </c>
      <c r="AV106" s="147">
        <f>SUMPRODUCT(-('Gastos Gerais'!$B$4:$B$1076=Analítico!$B106),-(Analítico!AV$1&gt;='Gastos Gerais'!$D$4:$D$1076),-(Analítico!AV$1&lt;='Gastos Gerais'!$E$4:$E$1076),-('Gastos Gerais'!$C$4:$C$1076))</f>
        <v>0</v>
      </c>
      <c r="AW106" s="147">
        <f>SUMPRODUCT(-('Gastos Gerais'!$B$4:$B$1076=Analítico!$B106),-(Analítico!AW$1&gt;='Gastos Gerais'!$D$4:$D$1076),-(Analítico!AW$1&lt;='Gastos Gerais'!$E$4:$E$1076),-('Gastos Gerais'!$C$4:$C$1076))</f>
        <v>0</v>
      </c>
      <c r="AX106" s="147">
        <f>SUMPRODUCT(-('Gastos Gerais'!$B$4:$B$1076=Analítico!$B106),-(Analítico!AX$1&gt;='Gastos Gerais'!$D$4:$D$1076),-(Analítico!AX$1&lt;='Gastos Gerais'!$E$4:$E$1076),-('Gastos Gerais'!$C$4:$C$1076))</f>
        <v>0</v>
      </c>
      <c r="AY106" s="147">
        <f>SUMPRODUCT(-('Gastos Gerais'!$B$4:$B$1076=Analítico!$B106),-(Analítico!AY$1&gt;='Gastos Gerais'!$D$4:$D$1076),-(Analítico!AY$1&lt;='Gastos Gerais'!$E$4:$E$1076),-('Gastos Gerais'!$C$4:$C$1076))</f>
        <v>0</v>
      </c>
      <c r="AZ106" s="147">
        <f>SUMPRODUCT(-('Gastos Gerais'!$B$4:$B$1076=Analítico!$B106),-(Analítico!AZ$1&gt;='Gastos Gerais'!$D$4:$D$1076),-(Analítico!AZ$1&lt;='Gastos Gerais'!$E$4:$E$1076),-('Gastos Gerais'!$C$4:$C$1076))</f>
        <v>0</v>
      </c>
      <c r="BA106" s="147">
        <f>SUMPRODUCT(-('Gastos Gerais'!$B$4:$B$1076=Analítico!$B106),-(Analítico!BA$1&gt;='Gastos Gerais'!$D$4:$D$1076),-(Analítico!BA$1&lt;='Gastos Gerais'!$E$4:$E$1076),-('Gastos Gerais'!$C$4:$C$1076))</f>
        <v>0</v>
      </c>
      <c r="BB106" s="147">
        <f>SUMPRODUCT(-('Gastos Gerais'!$B$4:$B$1076=Analítico!$B106),-(Analítico!BB$1&gt;='Gastos Gerais'!$D$4:$D$1076),-(Analítico!BB$1&lt;='Gastos Gerais'!$E$4:$E$1076),-('Gastos Gerais'!$C$4:$C$1076))</f>
        <v>0</v>
      </c>
      <c r="BC106" s="147">
        <f>SUMPRODUCT(-('Gastos Gerais'!$B$4:$B$1076=Analítico!$B106),-(Analítico!BC$1&gt;='Gastos Gerais'!$D$4:$D$1076),-(Analítico!BC$1&lt;='Gastos Gerais'!$E$4:$E$1076),-('Gastos Gerais'!$C$4:$C$1076))</f>
        <v>0</v>
      </c>
      <c r="BD106" s="147">
        <f>SUMPRODUCT(-('Gastos Gerais'!$B$4:$B$1076=Analítico!$B106),-(Analítico!BD$1&gt;='Gastos Gerais'!$D$4:$D$1076),-(Analítico!BD$1&lt;='Gastos Gerais'!$E$4:$E$1076),-('Gastos Gerais'!$C$4:$C$1076))</f>
        <v>0</v>
      </c>
      <c r="BE106" s="147">
        <f>SUMPRODUCT(-('Gastos Gerais'!$B$4:$B$1076=Analítico!$B106),-(Analítico!BE$1&gt;='Gastos Gerais'!$D$4:$D$1076),-(Analítico!BE$1&lt;='Gastos Gerais'!$E$4:$E$1076),-('Gastos Gerais'!$C$4:$C$1076))</f>
        <v>0</v>
      </c>
      <c r="BF106" s="147">
        <f>SUMPRODUCT(-('Gastos Gerais'!$B$4:$B$1076=Analítico!$B106),-(Analítico!BF$1&gt;='Gastos Gerais'!$D$4:$D$1076),-(Analítico!BF$1&lt;='Gastos Gerais'!$E$4:$E$1076),-('Gastos Gerais'!$C$4:$C$1076))</f>
        <v>0</v>
      </c>
      <c r="BG106" s="147">
        <f>SUMPRODUCT(-('Gastos Gerais'!$B$4:$B$1076=Analítico!$B106),-(Analítico!BG$1&gt;='Gastos Gerais'!$D$4:$D$1076),-(Analítico!BG$1&lt;='Gastos Gerais'!$E$4:$E$1076),-('Gastos Gerais'!$C$4:$C$1076))</f>
        <v>0</v>
      </c>
      <c r="BH106" s="147">
        <f>SUMPRODUCT(-('Gastos Gerais'!$B$4:$B$1076=Analítico!$B106),-(Analítico!BH$1&gt;='Gastos Gerais'!$D$4:$D$1076),-(Analítico!BH$1&lt;='Gastos Gerais'!$E$4:$E$1076),-('Gastos Gerais'!$C$4:$C$1076))</f>
        <v>0</v>
      </c>
      <c r="BI106" s="147">
        <f>SUMPRODUCT(-('Gastos Gerais'!$B$4:$B$1076=Analítico!$B106),-(Analítico!BI$1&gt;='Gastos Gerais'!$D$4:$D$1076),-(Analítico!BI$1&lt;='Gastos Gerais'!$E$4:$E$1076),-('Gastos Gerais'!$C$4:$C$1076))</f>
        <v>0</v>
      </c>
      <c r="BJ106" s="147">
        <f>SUMPRODUCT(-('Gastos Gerais'!$B$4:$B$1076=Analítico!$B106),-(Analítico!BJ$1&gt;='Gastos Gerais'!$D$4:$D$1076),-(Analítico!BJ$1&lt;='Gastos Gerais'!$E$4:$E$1076),-('Gastos Gerais'!$C$4:$C$1076))</f>
        <v>0</v>
      </c>
      <c r="BK106" s="143">
        <f t="shared" si="92"/>
        <v>0</v>
      </c>
      <c r="BL106" s="152">
        <f t="shared" ca="1" si="93"/>
        <v>0</v>
      </c>
      <c r="BV106" s="3"/>
      <c r="BW106" s="3"/>
    </row>
    <row r="107" spans="1:75" s="98" customFormat="1" ht="23.25" customHeight="1">
      <c r="A107" s="207" t="s">
        <v>350</v>
      </c>
      <c r="B107" s="210" t="s">
        <v>351</v>
      </c>
      <c r="C107" s="147">
        <f>SUMPRODUCT(-('Gastos Gerais'!$B$4:$B$1076=Analítico!$B107),-(Analítico!C$1&gt;='Gastos Gerais'!$D$4:$D$1076),-(Analítico!C$1&lt;='Gastos Gerais'!$E$4:$E$1076),-('Gastos Gerais'!$C$4:$C$1076))</f>
        <v>0</v>
      </c>
      <c r="D107" s="147">
        <f>SUMPRODUCT(-('Gastos Gerais'!$B$4:$B$1076=Analítico!$B107),-(Analítico!D$1&gt;='Gastos Gerais'!$D$4:$D$1076),-(Analítico!D$1&lt;='Gastos Gerais'!$E$4:$E$1076),-('Gastos Gerais'!$C$4:$C$1076))</f>
        <v>0</v>
      </c>
      <c r="E107" s="147">
        <f>SUMPRODUCT(-('Gastos Gerais'!$B$4:$B$1076=Analítico!$B107),-(Analítico!E$1&gt;='Gastos Gerais'!$D$4:$D$1076),-(Analítico!E$1&lt;='Gastos Gerais'!$E$4:$E$1076),-('Gastos Gerais'!$C$4:$C$1076))</f>
        <v>0</v>
      </c>
      <c r="F107" s="147">
        <f>SUMPRODUCT(-('Gastos Gerais'!$B$4:$B$1076=Analítico!$B107),-(Analítico!F$1&gt;='Gastos Gerais'!$D$4:$D$1076),-(Analítico!F$1&lt;='Gastos Gerais'!$E$4:$E$1076),-('Gastos Gerais'!$C$4:$C$1076))</f>
        <v>0</v>
      </c>
      <c r="G107" s="147">
        <f>SUMPRODUCT(-('Gastos Gerais'!$B$4:$B$1076=Analítico!$B107),-(Analítico!G$1&gt;='Gastos Gerais'!$D$4:$D$1076),-(Analítico!G$1&lt;='Gastos Gerais'!$E$4:$E$1076),-('Gastos Gerais'!$C$4:$C$1076))</f>
        <v>0</v>
      </c>
      <c r="H107" s="147">
        <f>SUMPRODUCT(-('Gastos Gerais'!$B$4:$B$1076=Analítico!$B107),-(Analítico!H$1&gt;='Gastos Gerais'!$D$4:$D$1076),-(Analítico!H$1&lt;='Gastos Gerais'!$E$4:$E$1076),-('Gastos Gerais'!$C$4:$C$1076))</f>
        <v>0</v>
      </c>
      <c r="I107" s="147">
        <f>SUMPRODUCT(-('Gastos Gerais'!$B$4:$B$1076=Analítico!$B107),-(Analítico!I$1&gt;='Gastos Gerais'!$D$4:$D$1076),-(Analítico!I$1&lt;='Gastos Gerais'!$E$4:$E$1076),-('Gastos Gerais'!$C$4:$C$1076))</f>
        <v>0</v>
      </c>
      <c r="J107" s="147">
        <f>SUMPRODUCT(-('Gastos Gerais'!$B$4:$B$1076=Analítico!$B107),-(Analítico!J$1&gt;='Gastos Gerais'!$D$4:$D$1076),-(Analítico!J$1&lt;='Gastos Gerais'!$E$4:$E$1076),-('Gastos Gerais'!$C$4:$C$1076))</f>
        <v>0</v>
      </c>
      <c r="K107" s="147">
        <f>SUMPRODUCT(-('Gastos Gerais'!$B$4:$B$1076=Analítico!$B107),-(Analítico!K$1&gt;='Gastos Gerais'!$D$4:$D$1076),-(Analítico!K$1&lt;='Gastos Gerais'!$E$4:$E$1076),-('Gastos Gerais'!$C$4:$C$1076))</f>
        <v>0</v>
      </c>
      <c r="L107" s="147">
        <f>SUMPRODUCT(-('Gastos Gerais'!$B$4:$B$1076=Analítico!$B107),-(Analítico!L$1&gt;='Gastos Gerais'!$D$4:$D$1076),-(Analítico!L$1&lt;='Gastos Gerais'!$E$4:$E$1076),-('Gastos Gerais'!$C$4:$C$1076))</f>
        <v>0</v>
      </c>
      <c r="M107" s="147">
        <f>SUMPRODUCT(-('Gastos Gerais'!$B$4:$B$1076=Analítico!$B107),-(Analítico!M$1&gt;='Gastos Gerais'!$D$4:$D$1076),-(Analítico!M$1&lt;='Gastos Gerais'!$E$4:$E$1076),-('Gastos Gerais'!$C$4:$C$1076))</f>
        <v>0</v>
      </c>
      <c r="N107" s="147">
        <f>SUMPRODUCT(-('Gastos Gerais'!$B$4:$B$1076=Analítico!$B107),-(Analítico!N$1&gt;='Gastos Gerais'!$D$4:$D$1076),-(Analítico!N$1&lt;='Gastos Gerais'!$E$4:$E$1076),-('Gastos Gerais'!$C$4:$C$1076))</f>
        <v>0</v>
      </c>
      <c r="O107" s="147">
        <f>SUMPRODUCT(-('Gastos Gerais'!$B$4:$B$1076=Analítico!$B107),-(Analítico!O$1&gt;='Gastos Gerais'!$D$4:$D$1076),-(Analítico!O$1&lt;='Gastos Gerais'!$E$4:$E$1076),-('Gastos Gerais'!$C$4:$C$1076))</f>
        <v>0</v>
      </c>
      <c r="P107" s="147">
        <f>SUMPRODUCT(-('Gastos Gerais'!$B$4:$B$1076=Analítico!$B107),-(Analítico!P$1&gt;='Gastos Gerais'!$D$4:$D$1076),-(Analítico!P$1&lt;='Gastos Gerais'!$E$4:$E$1076),-('Gastos Gerais'!$C$4:$C$1076))</f>
        <v>0</v>
      </c>
      <c r="Q107" s="147">
        <f>SUMPRODUCT(-('Gastos Gerais'!$B$4:$B$1076=Analítico!$B107),-(Analítico!Q$1&gt;='Gastos Gerais'!$D$4:$D$1076),-(Analítico!Q$1&lt;='Gastos Gerais'!$E$4:$E$1076),-('Gastos Gerais'!$C$4:$C$1076))</f>
        <v>0</v>
      </c>
      <c r="R107" s="147">
        <f>SUMPRODUCT(-('Gastos Gerais'!$B$4:$B$1076=Analítico!$B107),-(Analítico!R$1&gt;='Gastos Gerais'!$D$4:$D$1076),-(Analítico!R$1&lt;='Gastos Gerais'!$E$4:$E$1076),-('Gastos Gerais'!$C$4:$C$1076))</f>
        <v>0</v>
      </c>
      <c r="S107" s="147">
        <f>SUMPRODUCT(-('Gastos Gerais'!$B$4:$B$1076=Analítico!$B107),-(Analítico!S$1&gt;='Gastos Gerais'!$D$4:$D$1076),-(Analítico!S$1&lt;='Gastos Gerais'!$E$4:$E$1076),-('Gastos Gerais'!$C$4:$C$1076))</f>
        <v>0</v>
      </c>
      <c r="T107" s="147">
        <f>SUMPRODUCT(-('Gastos Gerais'!$B$4:$B$1076=Analítico!$B107),-(Analítico!T$1&gt;='Gastos Gerais'!$D$4:$D$1076),-(Analítico!T$1&lt;='Gastos Gerais'!$E$4:$E$1076),-('Gastos Gerais'!$C$4:$C$1076))</f>
        <v>0</v>
      </c>
      <c r="U107" s="147">
        <f>SUMPRODUCT(-('Gastos Gerais'!$B$4:$B$1076=Analítico!$B107),-(Analítico!U$1&gt;='Gastos Gerais'!$D$4:$D$1076),-(Analítico!U$1&lt;='Gastos Gerais'!$E$4:$E$1076),-('Gastos Gerais'!$C$4:$C$1076))</f>
        <v>0</v>
      </c>
      <c r="V107" s="147">
        <f>SUMPRODUCT(-('Gastos Gerais'!$B$4:$B$1076=Analítico!$B107),-(Analítico!V$1&gt;='Gastos Gerais'!$D$4:$D$1076),-(Analítico!V$1&lt;='Gastos Gerais'!$E$4:$E$1076),-('Gastos Gerais'!$C$4:$C$1076))</f>
        <v>0</v>
      </c>
      <c r="W107" s="147">
        <f>SUMPRODUCT(-('Gastos Gerais'!$B$4:$B$1076=Analítico!$B107),-(Analítico!W$1&gt;='Gastos Gerais'!$D$4:$D$1076),-(Analítico!W$1&lt;='Gastos Gerais'!$E$4:$E$1076),-('Gastos Gerais'!$C$4:$C$1076))</f>
        <v>0</v>
      </c>
      <c r="X107" s="147">
        <f>SUMPRODUCT(-('Gastos Gerais'!$B$4:$B$1076=Analítico!$B107),-(Analítico!X$1&gt;='Gastos Gerais'!$D$4:$D$1076),-(Analítico!X$1&lt;='Gastos Gerais'!$E$4:$E$1076),-('Gastos Gerais'!$C$4:$C$1076))</f>
        <v>0</v>
      </c>
      <c r="Y107" s="147">
        <f>SUMPRODUCT(-('Gastos Gerais'!$B$4:$B$1076=Analítico!$B107),-(Analítico!Y$1&gt;='Gastos Gerais'!$D$4:$D$1076),-(Analítico!Y$1&lt;='Gastos Gerais'!$E$4:$E$1076),-('Gastos Gerais'!$C$4:$C$1076))</f>
        <v>0</v>
      </c>
      <c r="Z107" s="147">
        <f>SUMPRODUCT(-('Gastos Gerais'!$B$4:$B$1076=Analítico!$B107),-(Analítico!Z$1&gt;='Gastos Gerais'!$D$4:$D$1076),-(Analítico!Z$1&lt;='Gastos Gerais'!$E$4:$E$1076),-('Gastos Gerais'!$C$4:$C$1076))</f>
        <v>0</v>
      </c>
      <c r="AA107" s="147">
        <f>SUMPRODUCT(-('Gastos Gerais'!$B$4:$B$1076=Analítico!$B107),-(Analítico!AA$1&gt;='Gastos Gerais'!$D$4:$D$1076),-(Analítico!AA$1&lt;='Gastos Gerais'!$E$4:$E$1076),-('Gastos Gerais'!$C$4:$C$1076))</f>
        <v>0</v>
      </c>
      <c r="AB107" s="147">
        <f>SUMPRODUCT(-('Gastos Gerais'!$B$4:$B$1076=Analítico!$B107),-(Analítico!AB$1&gt;='Gastos Gerais'!$D$4:$D$1076),-(Analítico!AB$1&lt;='Gastos Gerais'!$E$4:$E$1076),-('Gastos Gerais'!$C$4:$C$1076))</f>
        <v>0</v>
      </c>
      <c r="AC107" s="147">
        <f>SUMPRODUCT(-('Gastos Gerais'!$B$4:$B$1076=Analítico!$B107),-(Analítico!AC$1&gt;='Gastos Gerais'!$D$4:$D$1076),-(Analítico!AC$1&lt;='Gastos Gerais'!$E$4:$E$1076),-('Gastos Gerais'!$C$4:$C$1076))</f>
        <v>0</v>
      </c>
      <c r="AD107" s="147">
        <f>SUMPRODUCT(-('Gastos Gerais'!$B$4:$B$1076=Analítico!$B107),-(Analítico!AD$1&gt;='Gastos Gerais'!$D$4:$D$1076),-(Analítico!AD$1&lt;='Gastos Gerais'!$E$4:$E$1076),-('Gastos Gerais'!$C$4:$C$1076))</f>
        <v>0</v>
      </c>
      <c r="AE107" s="147">
        <f>SUMPRODUCT(-('Gastos Gerais'!$B$4:$B$1076=Analítico!$B107),-(Analítico!AE$1&gt;='Gastos Gerais'!$D$4:$D$1076),-(Analítico!AE$1&lt;='Gastos Gerais'!$E$4:$E$1076),-('Gastos Gerais'!$C$4:$C$1076))</f>
        <v>0</v>
      </c>
      <c r="AF107" s="147">
        <f>SUMPRODUCT(-('Gastos Gerais'!$B$4:$B$1076=Analítico!$B107),-(Analítico!AF$1&gt;='Gastos Gerais'!$D$4:$D$1076),-(Analítico!AF$1&lt;='Gastos Gerais'!$E$4:$E$1076),-('Gastos Gerais'!$C$4:$C$1076))</f>
        <v>0</v>
      </c>
      <c r="AG107" s="147">
        <f>SUMPRODUCT(-('Gastos Gerais'!$B$4:$B$1076=Analítico!$B107),-(Analítico!AG$1&gt;='Gastos Gerais'!$D$4:$D$1076),-(Analítico!AG$1&lt;='Gastos Gerais'!$E$4:$E$1076),-('Gastos Gerais'!$C$4:$C$1076))</f>
        <v>0</v>
      </c>
      <c r="AH107" s="147">
        <f>SUMPRODUCT(-('Gastos Gerais'!$B$4:$B$1076=Analítico!$B107),-(Analítico!AH$1&gt;='Gastos Gerais'!$D$4:$D$1076),-(Analítico!AH$1&lt;='Gastos Gerais'!$E$4:$E$1076),-('Gastos Gerais'!$C$4:$C$1076))</f>
        <v>0</v>
      </c>
      <c r="AI107" s="147">
        <f>SUMPRODUCT(-('Gastos Gerais'!$B$4:$B$1076=Analítico!$B107),-(Analítico!AI$1&gt;='Gastos Gerais'!$D$4:$D$1076),-(Analítico!AI$1&lt;='Gastos Gerais'!$E$4:$E$1076),-('Gastos Gerais'!$C$4:$C$1076))</f>
        <v>0</v>
      </c>
      <c r="AJ107" s="147">
        <f>SUMPRODUCT(-('Gastos Gerais'!$B$4:$B$1076=Analítico!$B107),-(Analítico!AJ$1&gt;='Gastos Gerais'!$D$4:$D$1076),-(Analítico!AJ$1&lt;='Gastos Gerais'!$E$4:$E$1076),-('Gastos Gerais'!$C$4:$C$1076))</f>
        <v>0</v>
      </c>
      <c r="AK107" s="147">
        <f>SUMPRODUCT(-('Gastos Gerais'!$B$4:$B$1076=Analítico!$B107),-(Analítico!AK$1&gt;='Gastos Gerais'!$D$4:$D$1076),-(Analítico!AK$1&lt;='Gastos Gerais'!$E$4:$E$1076),-('Gastos Gerais'!$C$4:$C$1076))</f>
        <v>0</v>
      </c>
      <c r="AL107" s="147">
        <f>SUMPRODUCT(-('Gastos Gerais'!$B$4:$B$1076=Analítico!$B107),-(Analítico!AL$1&gt;='Gastos Gerais'!$D$4:$D$1076),-(Analítico!AL$1&lt;='Gastos Gerais'!$E$4:$E$1076),-('Gastos Gerais'!$C$4:$C$1076))</f>
        <v>0</v>
      </c>
      <c r="AM107" s="147">
        <f>SUMPRODUCT(-('Gastos Gerais'!$B$4:$B$1076=Analítico!$B107),-(Analítico!AM$1&gt;='Gastos Gerais'!$D$4:$D$1076),-(Analítico!AM$1&lt;='Gastos Gerais'!$E$4:$E$1076),-('Gastos Gerais'!$C$4:$C$1076))</f>
        <v>0</v>
      </c>
      <c r="AN107" s="147">
        <f>SUMPRODUCT(-('Gastos Gerais'!$B$4:$B$1076=Analítico!$B107),-(Analítico!AN$1&gt;='Gastos Gerais'!$D$4:$D$1076),-(Analítico!AN$1&lt;='Gastos Gerais'!$E$4:$E$1076),-('Gastos Gerais'!$C$4:$C$1076))</f>
        <v>0</v>
      </c>
      <c r="AO107" s="147">
        <f>SUMPRODUCT(-('Gastos Gerais'!$B$4:$B$1076=Analítico!$B107),-(Analítico!AO$1&gt;='Gastos Gerais'!$D$4:$D$1076),-(Analítico!AO$1&lt;='Gastos Gerais'!$E$4:$E$1076),-('Gastos Gerais'!$C$4:$C$1076))</f>
        <v>0</v>
      </c>
      <c r="AP107" s="147">
        <f>SUMPRODUCT(-('Gastos Gerais'!$B$4:$B$1076=Analítico!$B107),-(Analítico!AP$1&gt;='Gastos Gerais'!$D$4:$D$1076),-(Analítico!AP$1&lt;='Gastos Gerais'!$E$4:$E$1076),-('Gastos Gerais'!$C$4:$C$1076))</f>
        <v>0</v>
      </c>
      <c r="AQ107" s="147">
        <f>SUMPRODUCT(-('Gastos Gerais'!$B$4:$B$1076=Analítico!$B107),-(Analítico!AQ$1&gt;='Gastos Gerais'!$D$4:$D$1076),-(Analítico!AQ$1&lt;='Gastos Gerais'!$E$4:$E$1076),-('Gastos Gerais'!$C$4:$C$1076))</f>
        <v>0</v>
      </c>
      <c r="AR107" s="147">
        <f>SUMPRODUCT(-('Gastos Gerais'!$B$4:$B$1076=Analítico!$B107),-(Analítico!AR$1&gt;='Gastos Gerais'!$D$4:$D$1076),-(Analítico!AR$1&lt;='Gastos Gerais'!$E$4:$E$1076),-('Gastos Gerais'!$C$4:$C$1076))</f>
        <v>0</v>
      </c>
      <c r="AS107" s="147">
        <f>SUMPRODUCT(-('Gastos Gerais'!$B$4:$B$1076=Analítico!$B107),-(Analítico!AS$1&gt;='Gastos Gerais'!$D$4:$D$1076),-(Analítico!AS$1&lt;='Gastos Gerais'!$E$4:$E$1076),-('Gastos Gerais'!$C$4:$C$1076))</f>
        <v>0</v>
      </c>
      <c r="AT107" s="147">
        <f>SUMPRODUCT(-('Gastos Gerais'!$B$4:$B$1076=Analítico!$B107),-(Analítico!AT$1&gt;='Gastos Gerais'!$D$4:$D$1076),-(Analítico!AT$1&lt;='Gastos Gerais'!$E$4:$E$1076),-('Gastos Gerais'!$C$4:$C$1076))</f>
        <v>0</v>
      </c>
      <c r="AU107" s="147">
        <f>SUMPRODUCT(-('Gastos Gerais'!$B$4:$B$1076=Analítico!$B107),-(Analítico!AU$1&gt;='Gastos Gerais'!$D$4:$D$1076),-(Analítico!AU$1&lt;='Gastos Gerais'!$E$4:$E$1076),-('Gastos Gerais'!$C$4:$C$1076))</f>
        <v>0</v>
      </c>
      <c r="AV107" s="147">
        <f>SUMPRODUCT(-('Gastos Gerais'!$B$4:$B$1076=Analítico!$B107),-(Analítico!AV$1&gt;='Gastos Gerais'!$D$4:$D$1076),-(Analítico!AV$1&lt;='Gastos Gerais'!$E$4:$E$1076),-('Gastos Gerais'!$C$4:$C$1076))</f>
        <v>0</v>
      </c>
      <c r="AW107" s="147">
        <f>SUMPRODUCT(-('Gastos Gerais'!$B$4:$B$1076=Analítico!$B107),-(Analítico!AW$1&gt;='Gastos Gerais'!$D$4:$D$1076),-(Analítico!AW$1&lt;='Gastos Gerais'!$E$4:$E$1076),-('Gastos Gerais'!$C$4:$C$1076))</f>
        <v>0</v>
      </c>
      <c r="AX107" s="147">
        <f>SUMPRODUCT(-('Gastos Gerais'!$B$4:$B$1076=Analítico!$B107),-(Analítico!AX$1&gt;='Gastos Gerais'!$D$4:$D$1076),-(Analítico!AX$1&lt;='Gastos Gerais'!$E$4:$E$1076),-('Gastos Gerais'!$C$4:$C$1076))</f>
        <v>0</v>
      </c>
      <c r="AY107" s="147">
        <f>SUMPRODUCT(-('Gastos Gerais'!$B$4:$B$1076=Analítico!$B107),-(Analítico!AY$1&gt;='Gastos Gerais'!$D$4:$D$1076),-(Analítico!AY$1&lt;='Gastos Gerais'!$E$4:$E$1076),-('Gastos Gerais'!$C$4:$C$1076))</f>
        <v>0</v>
      </c>
      <c r="AZ107" s="147">
        <f>SUMPRODUCT(-('Gastos Gerais'!$B$4:$B$1076=Analítico!$B107),-(Analítico!AZ$1&gt;='Gastos Gerais'!$D$4:$D$1076),-(Analítico!AZ$1&lt;='Gastos Gerais'!$E$4:$E$1076),-('Gastos Gerais'!$C$4:$C$1076))</f>
        <v>0</v>
      </c>
      <c r="BA107" s="147">
        <f>SUMPRODUCT(-('Gastos Gerais'!$B$4:$B$1076=Analítico!$B107),-(Analítico!BA$1&gt;='Gastos Gerais'!$D$4:$D$1076),-(Analítico!BA$1&lt;='Gastos Gerais'!$E$4:$E$1076),-('Gastos Gerais'!$C$4:$C$1076))</f>
        <v>0</v>
      </c>
      <c r="BB107" s="147">
        <f>SUMPRODUCT(-('Gastos Gerais'!$B$4:$B$1076=Analítico!$B107),-(Analítico!BB$1&gt;='Gastos Gerais'!$D$4:$D$1076),-(Analítico!BB$1&lt;='Gastos Gerais'!$E$4:$E$1076),-('Gastos Gerais'!$C$4:$C$1076))</f>
        <v>0</v>
      </c>
      <c r="BC107" s="147">
        <f>SUMPRODUCT(-('Gastos Gerais'!$B$4:$B$1076=Analítico!$B107),-(Analítico!BC$1&gt;='Gastos Gerais'!$D$4:$D$1076),-(Analítico!BC$1&lt;='Gastos Gerais'!$E$4:$E$1076),-('Gastos Gerais'!$C$4:$C$1076))</f>
        <v>0</v>
      </c>
      <c r="BD107" s="147">
        <f>SUMPRODUCT(-('Gastos Gerais'!$B$4:$B$1076=Analítico!$B107),-(Analítico!BD$1&gt;='Gastos Gerais'!$D$4:$D$1076),-(Analítico!BD$1&lt;='Gastos Gerais'!$E$4:$E$1076),-('Gastos Gerais'!$C$4:$C$1076))</f>
        <v>0</v>
      </c>
      <c r="BE107" s="147">
        <f>SUMPRODUCT(-('Gastos Gerais'!$B$4:$B$1076=Analítico!$B107),-(Analítico!BE$1&gt;='Gastos Gerais'!$D$4:$D$1076),-(Analítico!BE$1&lt;='Gastos Gerais'!$E$4:$E$1076),-('Gastos Gerais'!$C$4:$C$1076))</f>
        <v>0</v>
      </c>
      <c r="BF107" s="147">
        <f>SUMPRODUCT(-('Gastos Gerais'!$B$4:$B$1076=Analítico!$B107),-(Analítico!BF$1&gt;='Gastos Gerais'!$D$4:$D$1076),-(Analítico!BF$1&lt;='Gastos Gerais'!$E$4:$E$1076),-('Gastos Gerais'!$C$4:$C$1076))</f>
        <v>0</v>
      </c>
      <c r="BG107" s="147">
        <f>SUMPRODUCT(-('Gastos Gerais'!$B$4:$B$1076=Analítico!$B107),-(Analítico!BG$1&gt;='Gastos Gerais'!$D$4:$D$1076),-(Analítico!BG$1&lt;='Gastos Gerais'!$E$4:$E$1076),-('Gastos Gerais'!$C$4:$C$1076))</f>
        <v>0</v>
      </c>
      <c r="BH107" s="147">
        <f>SUMPRODUCT(-('Gastos Gerais'!$B$4:$B$1076=Analítico!$B107),-(Analítico!BH$1&gt;='Gastos Gerais'!$D$4:$D$1076),-(Analítico!BH$1&lt;='Gastos Gerais'!$E$4:$E$1076),-('Gastos Gerais'!$C$4:$C$1076))</f>
        <v>0</v>
      </c>
      <c r="BI107" s="147">
        <f>SUMPRODUCT(-('Gastos Gerais'!$B$4:$B$1076=Analítico!$B107),-(Analítico!BI$1&gt;='Gastos Gerais'!$D$4:$D$1076),-(Analítico!BI$1&lt;='Gastos Gerais'!$E$4:$E$1076),-('Gastos Gerais'!$C$4:$C$1076))</f>
        <v>0</v>
      </c>
      <c r="BJ107" s="147">
        <f>SUMPRODUCT(-('Gastos Gerais'!$B$4:$B$1076=Analítico!$B107),-(Analítico!BJ$1&gt;='Gastos Gerais'!$D$4:$D$1076),-(Analítico!BJ$1&lt;='Gastos Gerais'!$E$4:$E$1076),-('Gastos Gerais'!$C$4:$C$1076))</f>
        <v>0</v>
      </c>
      <c r="BK107" s="143">
        <f t="shared" si="92"/>
        <v>0</v>
      </c>
      <c r="BL107" s="152">
        <f t="shared" ca="1" si="93"/>
        <v>0</v>
      </c>
      <c r="BV107" s="3"/>
      <c r="BW107" s="3"/>
    </row>
    <row r="108" spans="1:75" s="98" customFormat="1" ht="23.25" customHeight="1">
      <c r="A108" s="207" t="s">
        <v>352</v>
      </c>
      <c r="B108" s="210" t="s">
        <v>353</v>
      </c>
      <c r="C108" s="147">
        <f>SUMPRODUCT(-('Gastos Gerais'!$B$4:$B$1076=Analítico!$B108),-(Analítico!C$1&gt;='Gastos Gerais'!$D$4:$D$1076),-(Analítico!C$1&lt;='Gastos Gerais'!$E$4:$E$1076),-('Gastos Gerais'!$C$4:$C$1076))</f>
        <v>0</v>
      </c>
      <c r="D108" s="147">
        <f>SUMPRODUCT(-('Gastos Gerais'!$B$4:$B$1076=Analítico!$B108),-(Analítico!D$1&gt;='Gastos Gerais'!$D$4:$D$1076),-(Analítico!D$1&lt;='Gastos Gerais'!$E$4:$E$1076),-('Gastos Gerais'!$C$4:$C$1076))</f>
        <v>0</v>
      </c>
      <c r="E108" s="147">
        <f>SUMPRODUCT(-('Gastos Gerais'!$B$4:$B$1076=Analítico!$B108),-(Analítico!E$1&gt;='Gastos Gerais'!$D$4:$D$1076),-(Analítico!E$1&lt;='Gastos Gerais'!$E$4:$E$1076),-('Gastos Gerais'!$C$4:$C$1076))</f>
        <v>0</v>
      </c>
      <c r="F108" s="147">
        <f>SUMPRODUCT(-('Gastos Gerais'!$B$4:$B$1076=Analítico!$B108),-(Analítico!F$1&gt;='Gastos Gerais'!$D$4:$D$1076),-(Analítico!F$1&lt;='Gastos Gerais'!$E$4:$E$1076),-('Gastos Gerais'!$C$4:$C$1076))</f>
        <v>0</v>
      </c>
      <c r="G108" s="147">
        <f>SUMPRODUCT(-('Gastos Gerais'!$B$4:$B$1076=Analítico!$B108),-(Analítico!G$1&gt;='Gastos Gerais'!$D$4:$D$1076),-(Analítico!G$1&lt;='Gastos Gerais'!$E$4:$E$1076),-('Gastos Gerais'!$C$4:$C$1076))</f>
        <v>0</v>
      </c>
      <c r="H108" s="147">
        <f>SUMPRODUCT(-('Gastos Gerais'!$B$4:$B$1076=Analítico!$B108),-(Analítico!H$1&gt;='Gastos Gerais'!$D$4:$D$1076),-(Analítico!H$1&lt;='Gastos Gerais'!$E$4:$E$1076),-('Gastos Gerais'!$C$4:$C$1076))</f>
        <v>0</v>
      </c>
      <c r="I108" s="147">
        <f>SUMPRODUCT(-('Gastos Gerais'!$B$4:$B$1076=Analítico!$B108),-(Analítico!I$1&gt;='Gastos Gerais'!$D$4:$D$1076),-(Analítico!I$1&lt;='Gastos Gerais'!$E$4:$E$1076),-('Gastos Gerais'!$C$4:$C$1076))</f>
        <v>0</v>
      </c>
      <c r="J108" s="147">
        <f>SUMPRODUCT(-('Gastos Gerais'!$B$4:$B$1076=Analítico!$B108),-(Analítico!J$1&gt;='Gastos Gerais'!$D$4:$D$1076),-(Analítico!J$1&lt;='Gastos Gerais'!$E$4:$E$1076),-('Gastos Gerais'!$C$4:$C$1076))</f>
        <v>0</v>
      </c>
      <c r="K108" s="147">
        <f>SUMPRODUCT(-('Gastos Gerais'!$B$4:$B$1076=Analítico!$B108),-(Analítico!K$1&gt;='Gastos Gerais'!$D$4:$D$1076),-(Analítico!K$1&lt;='Gastos Gerais'!$E$4:$E$1076),-('Gastos Gerais'!$C$4:$C$1076))</f>
        <v>0</v>
      </c>
      <c r="L108" s="147">
        <f>SUMPRODUCT(-('Gastos Gerais'!$B$4:$B$1076=Analítico!$B108),-(Analítico!L$1&gt;='Gastos Gerais'!$D$4:$D$1076),-(Analítico!L$1&lt;='Gastos Gerais'!$E$4:$E$1076),-('Gastos Gerais'!$C$4:$C$1076))</f>
        <v>0</v>
      </c>
      <c r="M108" s="147">
        <f>SUMPRODUCT(-('Gastos Gerais'!$B$4:$B$1076=Analítico!$B108),-(Analítico!M$1&gt;='Gastos Gerais'!$D$4:$D$1076),-(Analítico!M$1&lt;='Gastos Gerais'!$E$4:$E$1076),-('Gastos Gerais'!$C$4:$C$1076))</f>
        <v>0</v>
      </c>
      <c r="N108" s="147">
        <f>SUMPRODUCT(-('Gastos Gerais'!$B$4:$B$1076=Analítico!$B108),-(Analítico!N$1&gt;='Gastos Gerais'!$D$4:$D$1076),-(Analítico!N$1&lt;='Gastos Gerais'!$E$4:$E$1076),-('Gastos Gerais'!$C$4:$C$1076))</f>
        <v>0</v>
      </c>
      <c r="O108" s="147">
        <f>SUMPRODUCT(-('Gastos Gerais'!$B$4:$B$1076=Analítico!$B108),-(Analítico!O$1&gt;='Gastos Gerais'!$D$4:$D$1076),-(Analítico!O$1&lt;='Gastos Gerais'!$E$4:$E$1076),-('Gastos Gerais'!$C$4:$C$1076))</f>
        <v>0</v>
      </c>
      <c r="P108" s="147">
        <f>SUMPRODUCT(-('Gastos Gerais'!$B$4:$B$1076=Analítico!$B108),-(Analítico!P$1&gt;='Gastos Gerais'!$D$4:$D$1076),-(Analítico!P$1&lt;='Gastos Gerais'!$E$4:$E$1076),-('Gastos Gerais'!$C$4:$C$1076))</f>
        <v>0</v>
      </c>
      <c r="Q108" s="147">
        <f>SUMPRODUCT(-('Gastos Gerais'!$B$4:$B$1076=Analítico!$B108),-(Analítico!Q$1&gt;='Gastos Gerais'!$D$4:$D$1076),-(Analítico!Q$1&lt;='Gastos Gerais'!$E$4:$E$1076),-('Gastos Gerais'!$C$4:$C$1076))</f>
        <v>0</v>
      </c>
      <c r="R108" s="147">
        <f>SUMPRODUCT(-('Gastos Gerais'!$B$4:$B$1076=Analítico!$B108),-(Analítico!R$1&gt;='Gastos Gerais'!$D$4:$D$1076),-(Analítico!R$1&lt;='Gastos Gerais'!$E$4:$E$1076),-('Gastos Gerais'!$C$4:$C$1076))</f>
        <v>0</v>
      </c>
      <c r="S108" s="147">
        <f>SUMPRODUCT(-('Gastos Gerais'!$B$4:$B$1076=Analítico!$B108),-(Analítico!S$1&gt;='Gastos Gerais'!$D$4:$D$1076),-(Analítico!S$1&lt;='Gastos Gerais'!$E$4:$E$1076),-('Gastos Gerais'!$C$4:$C$1076))</f>
        <v>0</v>
      </c>
      <c r="T108" s="147">
        <f>SUMPRODUCT(-('Gastos Gerais'!$B$4:$B$1076=Analítico!$B108),-(Analítico!T$1&gt;='Gastos Gerais'!$D$4:$D$1076),-(Analítico!T$1&lt;='Gastos Gerais'!$E$4:$E$1076),-('Gastos Gerais'!$C$4:$C$1076))</f>
        <v>0</v>
      </c>
      <c r="U108" s="147">
        <f>SUMPRODUCT(-('Gastos Gerais'!$B$4:$B$1076=Analítico!$B108),-(Analítico!U$1&gt;='Gastos Gerais'!$D$4:$D$1076),-(Analítico!U$1&lt;='Gastos Gerais'!$E$4:$E$1076),-('Gastos Gerais'!$C$4:$C$1076))</f>
        <v>0</v>
      </c>
      <c r="V108" s="147">
        <f>SUMPRODUCT(-('Gastos Gerais'!$B$4:$B$1076=Analítico!$B108),-(Analítico!V$1&gt;='Gastos Gerais'!$D$4:$D$1076),-(Analítico!V$1&lt;='Gastos Gerais'!$E$4:$E$1076),-('Gastos Gerais'!$C$4:$C$1076))</f>
        <v>0</v>
      </c>
      <c r="W108" s="147">
        <f>SUMPRODUCT(-('Gastos Gerais'!$B$4:$B$1076=Analítico!$B108),-(Analítico!W$1&gt;='Gastos Gerais'!$D$4:$D$1076),-(Analítico!W$1&lt;='Gastos Gerais'!$E$4:$E$1076),-('Gastos Gerais'!$C$4:$C$1076))</f>
        <v>0</v>
      </c>
      <c r="X108" s="147">
        <f>SUMPRODUCT(-('Gastos Gerais'!$B$4:$B$1076=Analítico!$B108),-(Analítico!X$1&gt;='Gastos Gerais'!$D$4:$D$1076),-(Analítico!X$1&lt;='Gastos Gerais'!$E$4:$E$1076),-('Gastos Gerais'!$C$4:$C$1076))</f>
        <v>0</v>
      </c>
      <c r="Y108" s="147">
        <f>SUMPRODUCT(-('Gastos Gerais'!$B$4:$B$1076=Analítico!$B108),-(Analítico!Y$1&gt;='Gastos Gerais'!$D$4:$D$1076),-(Analítico!Y$1&lt;='Gastos Gerais'!$E$4:$E$1076),-('Gastos Gerais'!$C$4:$C$1076))</f>
        <v>0</v>
      </c>
      <c r="Z108" s="147">
        <f>SUMPRODUCT(-('Gastos Gerais'!$B$4:$B$1076=Analítico!$B108),-(Analítico!Z$1&gt;='Gastos Gerais'!$D$4:$D$1076),-(Analítico!Z$1&lt;='Gastos Gerais'!$E$4:$E$1076),-('Gastos Gerais'!$C$4:$C$1076))</f>
        <v>0</v>
      </c>
      <c r="AA108" s="147">
        <f>SUMPRODUCT(-('Gastos Gerais'!$B$4:$B$1076=Analítico!$B108),-(Analítico!AA$1&gt;='Gastos Gerais'!$D$4:$D$1076),-(Analítico!AA$1&lt;='Gastos Gerais'!$E$4:$E$1076),-('Gastos Gerais'!$C$4:$C$1076))</f>
        <v>0</v>
      </c>
      <c r="AB108" s="147">
        <f>SUMPRODUCT(-('Gastos Gerais'!$B$4:$B$1076=Analítico!$B108),-(Analítico!AB$1&gt;='Gastos Gerais'!$D$4:$D$1076),-(Analítico!AB$1&lt;='Gastos Gerais'!$E$4:$E$1076),-('Gastos Gerais'!$C$4:$C$1076))</f>
        <v>0</v>
      </c>
      <c r="AC108" s="147">
        <f>SUMPRODUCT(-('Gastos Gerais'!$B$4:$B$1076=Analítico!$B108),-(Analítico!AC$1&gt;='Gastos Gerais'!$D$4:$D$1076),-(Analítico!AC$1&lt;='Gastos Gerais'!$E$4:$E$1076),-('Gastos Gerais'!$C$4:$C$1076))</f>
        <v>0</v>
      </c>
      <c r="AD108" s="147">
        <f>SUMPRODUCT(-('Gastos Gerais'!$B$4:$B$1076=Analítico!$B108),-(Analítico!AD$1&gt;='Gastos Gerais'!$D$4:$D$1076),-(Analítico!AD$1&lt;='Gastos Gerais'!$E$4:$E$1076),-('Gastos Gerais'!$C$4:$C$1076))</f>
        <v>0</v>
      </c>
      <c r="AE108" s="147">
        <f>SUMPRODUCT(-('Gastos Gerais'!$B$4:$B$1076=Analítico!$B108),-(Analítico!AE$1&gt;='Gastos Gerais'!$D$4:$D$1076),-(Analítico!AE$1&lt;='Gastos Gerais'!$E$4:$E$1076),-('Gastos Gerais'!$C$4:$C$1076))</f>
        <v>0</v>
      </c>
      <c r="AF108" s="147">
        <f>SUMPRODUCT(-('Gastos Gerais'!$B$4:$B$1076=Analítico!$B108),-(Analítico!AF$1&gt;='Gastos Gerais'!$D$4:$D$1076),-(Analítico!AF$1&lt;='Gastos Gerais'!$E$4:$E$1076),-('Gastos Gerais'!$C$4:$C$1076))</f>
        <v>0</v>
      </c>
      <c r="AG108" s="147">
        <f>SUMPRODUCT(-('Gastos Gerais'!$B$4:$B$1076=Analítico!$B108),-(Analítico!AG$1&gt;='Gastos Gerais'!$D$4:$D$1076),-(Analítico!AG$1&lt;='Gastos Gerais'!$E$4:$E$1076),-('Gastos Gerais'!$C$4:$C$1076))</f>
        <v>0</v>
      </c>
      <c r="AH108" s="147">
        <f>SUMPRODUCT(-('Gastos Gerais'!$B$4:$B$1076=Analítico!$B108),-(Analítico!AH$1&gt;='Gastos Gerais'!$D$4:$D$1076),-(Analítico!AH$1&lt;='Gastos Gerais'!$E$4:$E$1076),-('Gastos Gerais'!$C$4:$C$1076))</f>
        <v>0</v>
      </c>
      <c r="AI108" s="147">
        <f>SUMPRODUCT(-('Gastos Gerais'!$B$4:$B$1076=Analítico!$B108),-(Analítico!AI$1&gt;='Gastos Gerais'!$D$4:$D$1076),-(Analítico!AI$1&lt;='Gastos Gerais'!$E$4:$E$1076),-('Gastos Gerais'!$C$4:$C$1076))</f>
        <v>0</v>
      </c>
      <c r="AJ108" s="147">
        <f>SUMPRODUCT(-('Gastos Gerais'!$B$4:$B$1076=Analítico!$B108),-(Analítico!AJ$1&gt;='Gastos Gerais'!$D$4:$D$1076),-(Analítico!AJ$1&lt;='Gastos Gerais'!$E$4:$E$1076),-('Gastos Gerais'!$C$4:$C$1076))</f>
        <v>0</v>
      </c>
      <c r="AK108" s="147">
        <f>SUMPRODUCT(-('Gastos Gerais'!$B$4:$B$1076=Analítico!$B108),-(Analítico!AK$1&gt;='Gastos Gerais'!$D$4:$D$1076),-(Analítico!AK$1&lt;='Gastos Gerais'!$E$4:$E$1076),-('Gastos Gerais'!$C$4:$C$1076))</f>
        <v>0</v>
      </c>
      <c r="AL108" s="147">
        <f>SUMPRODUCT(-('Gastos Gerais'!$B$4:$B$1076=Analítico!$B108),-(Analítico!AL$1&gt;='Gastos Gerais'!$D$4:$D$1076),-(Analítico!AL$1&lt;='Gastos Gerais'!$E$4:$E$1076),-('Gastos Gerais'!$C$4:$C$1076))</f>
        <v>0</v>
      </c>
      <c r="AM108" s="147">
        <f>SUMPRODUCT(-('Gastos Gerais'!$B$4:$B$1076=Analítico!$B108),-(Analítico!AM$1&gt;='Gastos Gerais'!$D$4:$D$1076),-(Analítico!AM$1&lt;='Gastos Gerais'!$E$4:$E$1076),-('Gastos Gerais'!$C$4:$C$1076))</f>
        <v>0</v>
      </c>
      <c r="AN108" s="147">
        <f>SUMPRODUCT(-('Gastos Gerais'!$B$4:$B$1076=Analítico!$B108),-(Analítico!AN$1&gt;='Gastos Gerais'!$D$4:$D$1076),-(Analítico!AN$1&lt;='Gastos Gerais'!$E$4:$E$1076),-('Gastos Gerais'!$C$4:$C$1076))</f>
        <v>0</v>
      </c>
      <c r="AO108" s="147">
        <f>SUMPRODUCT(-('Gastos Gerais'!$B$4:$B$1076=Analítico!$B108),-(Analítico!AO$1&gt;='Gastos Gerais'!$D$4:$D$1076),-(Analítico!AO$1&lt;='Gastos Gerais'!$E$4:$E$1076),-('Gastos Gerais'!$C$4:$C$1076))</f>
        <v>0</v>
      </c>
      <c r="AP108" s="147">
        <f>SUMPRODUCT(-('Gastos Gerais'!$B$4:$B$1076=Analítico!$B108),-(Analítico!AP$1&gt;='Gastos Gerais'!$D$4:$D$1076),-(Analítico!AP$1&lt;='Gastos Gerais'!$E$4:$E$1076),-('Gastos Gerais'!$C$4:$C$1076))</f>
        <v>0</v>
      </c>
      <c r="AQ108" s="147">
        <f>SUMPRODUCT(-('Gastos Gerais'!$B$4:$B$1076=Analítico!$B108),-(Analítico!AQ$1&gt;='Gastos Gerais'!$D$4:$D$1076),-(Analítico!AQ$1&lt;='Gastos Gerais'!$E$4:$E$1076),-('Gastos Gerais'!$C$4:$C$1076))</f>
        <v>0</v>
      </c>
      <c r="AR108" s="147">
        <f>SUMPRODUCT(-('Gastos Gerais'!$B$4:$B$1076=Analítico!$B108),-(Analítico!AR$1&gt;='Gastos Gerais'!$D$4:$D$1076),-(Analítico!AR$1&lt;='Gastos Gerais'!$E$4:$E$1076),-('Gastos Gerais'!$C$4:$C$1076))</f>
        <v>0</v>
      </c>
      <c r="AS108" s="147">
        <f>SUMPRODUCT(-('Gastos Gerais'!$B$4:$B$1076=Analítico!$B108),-(Analítico!AS$1&gt;='Gastos Gerais'!$D$4:$D$1076),-(Analítico!AS$1&lt;='Gastos Gerais'!$E$4:$E$1076),-('Gastos Gerais'!$C$4:$C$1076))</f>
        <v>0</v>
      </c>
      <c r="AT108" s="147">
        <f>SUMPRODUCT(-('Gastos Gerais'!$B$4:$B$1076=Analítico!$B108),-(Analítico!AT$1&gt;='Gastos Gerais'!$D$4:$D$1076),-(Analítico!AT$1&lt;='Gastos Gerais'!$E$4:$E$1076),-('Gastos Gerais'!$C$4:$C$1076))</f>
        <v>0</v>
      </c>
      <c r="AU108" s="147">
        <f>SUMPRODUCT(-('Gastos Gerais'!$B$4:$B$1076=Analítico!$B108),-(Analítico!AU$1&gt;='Gastos Gerais'!$D$4:$D$1076),-(Analítico!AU$1&lt;='Gastos Gerais'!$E$4:$E$1076),-('Gastos Gerais'!$C$4:$C$1076))</f>
        <v>0</v>
      </c>
      <c r="AV108" s="147">
        <f>SUMPRODUCT(-('Gastos Gerais'!$B$4:$B$1076=Analítico!$B108),-(Analítico!AV$1&gt;='Gastos Gerais'!$D$4:$D$1076),-(Analítico!AV$1&lt;='Gastos Gerais'!$E$4:$E$1076),-('Gastos Gerais'!$C$4:$C$1076))</f>
        <v>0</v>
      </c>
      <c r="AW108" s="147">
        <f>SUMPRODUCT(-('Gastos Gerais'!$B$4:$B$1076=Analítico!$B108),-(Analítico!AW$1&gt;='Gastos Gerais'!$D$4:$D$1076),-(Analítico!AW$1&lt;='Gastos Gerais'!$E$4:$E$1076),-('Gastos Gerais'!$C$4:$C$1076))</f>
        <v>0</v>
      </c>
      <c r="AX108" s="147">
        <f>SUMPRODUCT(-('Gastos Gerais'!$B$4:$B$1076=Analítico!$B108),-(Analítico!AX$1&gt;='Gastos Gerais'!$D$4:$D$1076),-(Analítico!AX$1&lt;='Gastos Gerais'!$E$4:$E$1076),-('Gastos Gerais'!$C$4:$C$1076))</f>
        <v>0</v>
      </c>
      <c r="AY108" s="147">
        <f>SUMPRODUCT(-('Gastos Gerais'!$B$4:$B$1076=Analítico!$B108),-(Analítico!AY$1&gt;='Gastos Gerais'!$D$4:$D$1076),-(Analítico!AY$1&lt;='Gastos Gerais'!$E$4:$E$1076),-('Gastos Gerais'!$C$4:$C$1076))</f>
        <v>0</v>
      </c>
      <c r="AZ108" s="147">
        <f>SUMPRODUCT(-('Gastos Gerais'!$B$4:$B$1076=Analítico!$B108),-(Analítico!AZ$1&gt;='Gastos Gerais'!$D$4:$D$1076),-(Analítico!AZ$1&lt;='Gastos Gerais'!$E$4:$E$1076),-('Gastos Gerais'!$C$4:$C$1076))</f>
        <v>0</v>
      </c>
      <c r="BA108" s="147">
        <f>SUMPRODUCT(-('Gastos Gerais'!$B$4:$B$1076=Analítico!$B108),-(Analítico!BA$1&gt;='Gastos Gerais'!$D$4:$D$1076),-(Analítico!BA$1&lt;='Gastos Gerais'!$E$4:$E$1076),-('Gastos Gerais'!$C$4:$C$1076))</f>
        <v>0</v>
      </c>
      <c r="BB108" s="147">
        <f>SUMPRODUCT(-('Gastos Gerais'!$B$4:$B$1076=Analítico!$B108),-(Analítico!BB$1&gt;='Gastos Gerais'!$D$4:$D$1076),-(Analítico!BB$1&lt;='Gastos Gerais'!$E$4:$E$1076),-('Gastos Gerais'!$C$4:$C$1076))</f>
        <v>0</v>
      </c>
      <c r="BC108" s="147">
        <f>SUMPRODUCT(-('Gastos Gerais'!$B$4:$B$1076=Analítico!$B108),-(Analítico!BC$1&gt;='Gastos Gerais'!$D$4:$D$1076),-(Analítico!BC$1&lt;='Gastos Gerais'!$E$4:$E$1076),-('Gastos Gerais'!$C$4:$C$1076))</f>
        <v>0</v>
      </c>
      <c r="BD108" s="147">
        <f>SUMPRODUCT(-('Gastos Gerais'!$B$4:$B$1076=Analítico!$B108),-(Analítico!BD$1&gt;='Gastos Gerais'!$D$4:$D$1076),-(Analítico!BD$1&lt;='Gastos Gerais'!$E$4:$E$1076),-('Gastos Gerais'!$C$4:$C$1076))</f>
        <v>0</v>
      </c>
      <c r="BE108" s="147">
        <f>SUMPRODUCT(-('Gastos Gerais'!$B$4:$B$1076=Analítico!$B108),-(Analítico!BE$1&gt;='Gastos Gerais'!$D$4:$D$1076),-(Analítico!BE$1&lt;='Gastos Gerais'!$E$4:$E$1076),-('Gastos Gerais'!$C$4:$C$1076))</f>
        <v>0</v>
      </c>
      <c r="BF108" s="147">
        <f>SUMPRODUCT(-('Gastos Gerais'!$B$4:$B$1076=Analítico!$B108),-(Analítico!BF$1&gt;='Gastos Gerais'!$D$4:$D$1076),-(Analítico!BF$1&lt;='Gastos Gerais'!$E$4:$E$1076),-('Gastos Gerais'!$C$4:$C$1076))</f>
        <v>0</v>
      </c>
      <c r="BG108" s="147">
        <f>SUMPRODUCT(-('Gastos Gerais'!$B$4:$B$1076=Analítico!$B108),-(Analítico!BG$1&gt;='Gastos Gerais'!$D$4:$D$1076),-(Analítico!BG$1&lt;='Gastos Gerais'!$E$4:$E$1076),-('Gastos Gerais'!$C$4:$C$1076))</f>
        <v>0</v>
      </c>
      <c r="BH108" s="147">
        <f>SUMPRODUCT(-('Gastos Gerais'!$B$4:$B$1076=Analítico!$B108),-(Analítico!BH$1&gt;='Gastos Gerais'!$D$4:$D$1076),-(Analítico!BH$1&lt;='Gastos Gerais'!$E$4:$E$1076),-('Gastos Gerais'!$C$4:$C$1076))</f>
        <v>0</v>
      </c>
      <c r="BI108" s="147">
        <f>SUMPRODUCT(-('Gastos Gerais'!$B$4:$B$1076=Analítico!$B108),-(Analítico!BI$1&gt;='Gastos Gerais'!$D$4:$D$1076),-(Analítico!BI$1&lt;='Gastos Gerais'!$E$4:$E$1076),-('Gastos Gerais'!$C$4:$C$1076))</f>
        <v>0</v>
      </c>
      <c r="BJ108" s="147">
        <f>SUMPRODUCT(-('Gastos Gerais'!$B$4:$B$1076=Analítico!$B108),-(Analítico!BJ$1&gt;='Gastos Gerais'!$D$4:$D$1076),-(Analítico!BJ$1&lt;='Gastos Gerais'!$E$4:$E$1076),-('Gastos Gerais'!$C$4:$C$1076))</f>
        <v>0</v>
      </c>
      <c r="BK108" s="143">
        <f t="shared" si="92"/>
        <v>0</v>
      </c>
      <c r="BL108" s="152">
        <f t="shared" ca="1" si="93"/>
        <v>0</v>
      </c>
      <c r="BV108" s="3"/>
      <c r="BW108" s="3"/>
    </row>
    <row r="109" spans="1:75" s="98" customFormat="1" ht="23.25" customHeight="1">
      <c r="A109" s="207" t="s">
        <v>354</v>
      </c>
      <c r="B109" s="210" t="s">
        <v>355</v>
      </c>
      <c r="C109" s="147">
        <f>SUMPRODUCT(-('Gastos Gerais'!$B$4:$B$1076=Analítico!$B109),-(Analítico!C$1&gt;='Gastos Gerais'!$D$4:$D$1076),-(Analítico!C$1&lt;='Gastos Gerais'!$E$4:$E$1076),-('Gastos Gerais'!$C$4:$C$1076))</f>
        <v>0</v>
      </c>
      <c r="D109" s="147">
        <f>SUMPRODUCT(-('Gastos Gerais'!$B$4:$B$1076=Analítico!$B109),-(Analítico!D$1&gt;='Gastos Gerais'!$D$4:$D$1076),-(Analítico!D$1&lt;='Gastos Gerais'!$E$4:$E$1076),-('Gastos Gerais'!$C$4:$C$1076))</f>
        <v>0</v>
      </c>
      <c r="E109" s="147">
        <f>SUMPRODUCT(-('Gastos Gerais'!$B$4:$B$1076=Analítico!$B109),-(Analítico!E$1&gt;='Gastos Gerais'!$D$4:$D$1076),-(Analítico!E$1&lt;='Gastos Gerais'!$E$4:$E$1076),-('Gastos Gerais'!$C$4:$C$1076))</f>
        <v>0</v>
      </c>
      <c r="F109" s="147">
        <f>SUMPRODUCT(-('Gastos Gerais'!$B$4:$B$1076=Analítico!$B109),-(Analítico!F$1&gt;='Gastos Gerais'!$D$4:$D$1076),-(Analítico!F$1&lt;='Gastos Gerais'!$E$4:$E$1076),-('Gastos Gerais'!$C$4:$C$1076))</f>
        <v>0</v>
      </c>
      <c r="G109" s="147">
        <f>SUMPRODUCT(-('Gastos Gerais'!$B$4:$B$1076=Analítico!$B109),-(Analítico!G$1&gt;='Gastos Gerais'!$D$4:$D$1076),-(Analítico!G$1&lt;='Gastos Gerais'!$E$4:$E$1076),-('Gastos Gerais'!$C$4:$C$1076))</f>
        <v>0</v>
      </c>
      <c r="H109" s="147">
        <f>SUMPRODUCT(-('Gastos Gerais'!$B$4:$B$1076=Analítico!$B109),-(Analítico!H$1&gt;='Gastos Gerais'!$D$4:$D$1076),-(Analítico!H$1&lt;='Gastos Gerais'!$E$4:$E$1076),-('Gastos Gerais'!$C$4:$C$1076))</f>
        <v>0</v>
      </c>
      <c r="I109" s="147">
        <f>SUMPRODUCT(-('Gastos Gerais'!$B$4:$B$1076=Analítico!$B109),-(Analítico!I$1&gt;='Gastos Gerais'!$D$4:$D$1076),-(Analítico!I$1&lt;='Gastos Gerais'!$E$4:$E$1076),-('Gastos Gerais'!$C$4:$C$1076))</f>
        <v>0</v>
      </c>
      <c r="J109" s="147">
        <f>SUMPRODUCT(-('Gastos Gerais'!$B$4:$B$1076=Analítico!$B109),-(Analítico!J$1&gt;='Gastos Gerais'!$D$4:$D$1076),-(Analítico!J$1&lt;='Gastos Gerais'!$E$4:$E$1076),-('Gastos Gerais'!$C$4:$C$1076))</f>
        <v>0</v>
      </c>
      <c r="K109" s="147">
        <f>SUMPRODUCT(-('Gastos Gerais'!$B$4:$B$1076=Analítico!$B109),-(Analítico!K$1&gt;='Gastos Gerais'!$D$4:$D$1076),-(Analítico!K$1&lt;='Gastos Gerais'!$E$4:$E$1076),-('Gastos Gerais'!$C$4:$C$1076))</f>
        <v>0</v>
      </c>
      <c r="L109" s="147">
        <f>SUMPRODUCT(-('Gastos Gerais'!$B$4:$B$1076=Analítico!$B109),-(Analítico!L$1&gt;='Gastos Gerais'!$D$4:$D$1076),-(Analítico!L$1&lt;='Gastos Gerais'!$E$4:$E$1076),-('Gastos Gerais'!$C$4:$C$1076))</f>
        <v>0</v>
      </c>
      <c r="M109" s="147">
        <f>SUMPRODUCT(-('Gastos Gerais'!$B$4:$B$1076=Analítico!$B109),-(Analítico!M$1&gt;='Gastos Gerais'!$D$4:$D$1076),-(Analítico!M$1&lt;='Gastos Gerais'!$E$4:$E$1076),-('Gastos Gerais'!$C$4:$C$1076))</f>
        <v>0</v>
      </c>
      <c r="N109" s="147">
        <f>SUMPRODUCT(-('Gastos Gerais'!$B$4:$B$1076=Analítico!$B109),-(Analítico!N$1&gt;='Gastos Gerais'!$D$4:$D$1076),-(Analítico!N$1&lt;='Gastos Gerais'!$E$4:$E$1076),-('Gastos Gerais'!$C$4:$C$1076))</f>
        <v>0</v>
      </c>
      <c r="O109" s="147">
        <f>SUMPRODUCT(-('Gastos Gerais'!$B$4:$B$1076=Analítico!$B109),-(Analítico!O$1&gt;='Gastos Gerais'!$D$4:$D$1076),-(Analítico!O$1&lt;='Gastos Gerais'!$E$4:$E$1076),-('Gastos Gerais'!$C$4:$C$1076))</f>
        <v>0</v>
      </c>
      <c r="P109" s="147">
        <f>SUMPRODUCT(-('Gastos Gerais'!$B$4:$B$1076=Analítico!$B109),-(Analítico!P$1&gt;='Gastos Gerais'!$D$4:$D$1076),-(Analítico!P$1&lt;='Gastos Gerais'!$E$4:$E$1076),-('Gastos Gerais'!$C$4:$C$1076))</f>
        <v>0</v>
      </c>
      <c r="Q109" s="147">
        <f>SUMPRODUCT(-('Gastos Gerais'!$B$4:$B$1076=Analítico!$B109),-(Analítico!Q$1&gt;='Gastos Gerais'!$D$4:$D$1076),-(Analítico!Q$1&lt;='Gastos Gerais'!$E$4:$E$1076),-('Gastos Gerais'!$C$4:$C$1076))</f>
        <v>0</v>
      </c>
      <c r="R109" s="147">
        <f>SUMPRODUCT(-('Gastos Gerais'!$B$4:$B$1076=Analítico!$B109),-(Analítico!R$1&gt;='Gastos Gerais'!$D$4:$D$1076),-(Analítico!R$1&lt;='Gastos Gerais'!$E$4:$E$1076),-('Gastos Gerais'!$C$4:$C$1076))</f>
        <v>0</v>
      </c>
      <c r="S109" s="147">
        <f>SUMPRODUCT(-('Gastos Gerais'!$B$4:$B$1076=Analítico!$B109),-(Analítico!S$1&gt;='Gastos Gerais'!$D$4:$D$1076),-(Analítico!S$1&lt;='Gastos Gerais'!$E$4:$E$1076),-('Gastos Gerais'!$C$4:$C$1076))</f>
        <v>0</v>
      </c>
      <c r="T109" s="147">
        <f>SUMPRODUCT(-('Gastos Gerais'!$B$4:$B$1076=Analítico!$B109),-(Analítico!T$1&gt;='Gastos Gerais'!$D$4:$D$1076),-(Analítico!T$1&lt;='Gastos Gerais'!$E$4:$E$1076),-('Gastos Gerais'!$C$4:$C$1076))</f>
        <v>0</v>
      </c>
      <c r="U109" s="147">
        <f>SUMPRODUCT(-('Gastos Gerais'!$B$4:$B$1076=Analítico!$B109),-(Analítico!U$1&gt;='Gastos Gerais'!$D$4:$D$1076),-(Analítico!U$1&lt;='Gastos Gerais'!$E$4:$E$1076),-('Gastos Gerais'!$C$4:$C$1076))</f>
        <v>0</v>
      </c>
      <c r="V109" s="147">
        <f>SUMPRODUCT(-('Gastos Gerais'!$B$4:$B$1076=Analítico!$B109),-(Analítico!V$1&gt;='Gastos Gerais'!$D$4:$D$1076),-(Analítico!V$1&lt;='Gastos Gerais'!$E$4:$E$1076),-('Gastos Gerais'!$C$4:$C$1076))</f>
        <v>0</v>
      </c>
      <c r="W109" s="147">
        <f>SUMPRODUCT(-('Gastos Gerais'!$B$4:$B$1076=Analítico!$B109),-(Analítico!W$1&gt;='Gastos Gerais'!$D$4:$D$1076),-(Analítico!W$1&lt;='Gastos Gerais'!$E$4:$E$1076),-('Gastos Gerais'!$C$4:$C$1076))</f>
        <v>0</v>
      </c>
      <c r="X109" s="147">
        <f>SUMPRODUCT(-('Gastos Gerais'!$B$4:$B$1076=Analítico!$B109),-(Analítico!X$1&gt;='Gastos Gerais'!$D$4:$D$1076),-(Analítico!X$1&lt;='Gastos Gerais'!$E$4:$E$1076),-('Gastos Gerais'!$C$4:$C$1076))</f>
        <v>0</v>
      </c>
      <c r="Y109" s="147">
        <f>SUMPRODUCT(-('Gastos Gerais'!$B$4:$B$1076=Analítico!$B109),-(Analítico!Y$1&gt;='Gastos Gerais'!$D$4:$D$1076),-(Analítico!Y$1&lt;='Gastos Gerais'!$E$4:$E$1076),-('Gastos Gerais'!$C$4:$C$1076))</f>
        <v>0</v>
      </c>
      <c r="Z109" s="147">
        <f>SUMPRODUCT(-('Gastos Gerais'!$B$4:$B$1076=Analítico!$B109),-(Analítico!Z$1&gt;='Gastos Gerais'!$D$4:$D$1076),-(Analítico!Z$1&lt;='Gastos Gerais'!$E$4:$E$1076),-('Gastos Gerais'!$C$4:$C$1076))</f>
        <v>0</v>
      </c>
      <c r="AA109" s="147">
        <f>SUMPRODUCT(-('Gastos Gerais'!$B$4:$B$1076=Analítico!$B109),-(Analítico!AA$1&gt;='Gastos Gerais'!$D$4:$D$1076),-(Analítico!AA$1&lt;='Gastos Gerais'!$E$4:$E$1076),-('Gastos Gerais'!$C$4:$C$1076))</f>
        <v>0</v>
      </c>
      <c r="AB109" s="147">
        <f>SUMPRODUCT(-('Gastos Gerais'!$B$4:$B$1076=Analítico!$B109),-(Analítico!AB$1&gt;='Gastos Gerais'!$D$4:$D$1076),-(Analítico!AB$1&lt;='Gastos Gerais'!$E$4:$E$1076),-('Gastos Gerais'!$C$4:$C$1076))</f>
        <v>0</v>
      </c>
      <c r="AC109" s="147">
        <f>SUMPRODUCT(-('Gastos Gerais'!$B$4:$B$1076=Analítico!$B109),-(Analítico!AC$1&gt;='Gastos Gerais'!$D$4:$D$1076),-(Analítico!AC$1&lt;='Gastos Gerais'!$E$4:$E$1076),-('Gastos Gerais'!$C$4:$C$1076))</f>
        <v>0</v>
      </c>
      <c r="AD109" s="147">
        <f>SUMPRODUCT(-('Gastos Gerais'!$B$4:$B$1076=Analítico!$B109),-(Analítico!AD$1&gt;='Gastos Gerais'!$D$4:$D$1076),-(Analítico!AD$1&lt;='Gastos Gerais'!$E$4:$E$1076),-('Gastos Gerais'!$C$4:$C$1076))</f>
        <v>0</v>
      </c>
      <c r="AE109" s="147">
        <f>SUMPRODUCT(-('Gastos Gerais'!$B$4:$B$1076=Analítico!$B109),-(Analítico!AE$1&gt;='Gastos Gerais'!$D$4:$D$1076),-(Analítico!AE$1&lt;='Gastos Gerais'!$E$4:$E$1076),-('Gastos Gerais'!$C$4:$C$1076))</f>
        <v>0</v>
      </c>
      <c r="AF109" s="147">
        <f>SUMPRODUCT(-('Gastos Gerais'!$B$4:$B$1076=Analítico!$B109),-(Analítico!AF$1&gt;='Gastos Gerais'!$D$4:$D$1076),-(Analítico!AF$1&lt;='Gastos Gerais'!$E$4:$E$1076),-('Gastos Gerais'!$C$4:$C$1076))</f>
        <v>0</v>
      </c>
      <c r="AG109" s="147">
        <f>SUMPRODUCT(-('Gastos Gerais'!$B$4:$B$1076=Analítico!$B109),-(Analítico!AG$1&gt;='Gastos Gerais'!$D$4:$D$1076),-(Analítico!AG$1&lt;='Gastos Gerais'!$E$4:$E$1076),-('Gastos Gerais'!$C$4:$C$1076))</f>
        <v>0</v>
      </c>
      <c r="AH109" s="147">
        <f>SUMPRODUCT(-('Gastos Gerais'!$B$4:$B$1076=Analítico!$B109),-(Analítico!AH$1&gt;='Gastos Gerais'!$D$4:$D$1076),-(Analítico!AH$1&lt;='Gastos Gerais'!$E$4:$E$1076),-('Gastos Gerais'!$C$4:$C$1076))</f>
        <v>0</v>
      </c>
      <c r="AI109" s="147">
        <f>SUMPRODUCT(-('Gastos Gerais'!$B$4:$B$1076=Analítico!$B109),-(Analítico!AI$1&gt;='Gastos Gerais'!$D$4:$D$1076),-(Analítico!AI$1&lt;='Gastos Gerais'!$E$4:$E$1076),-('Gastos Gerais'!$C$4:$C$1076))</f>
        <v>0</v>
      </c>
      <c r="AJ109" s="147">
        <f>SUMPRODUCT(-('Gastos Gerais'!$B$4:$B$1076=Analítico!$B109),-(Analítico!AJ$1&gt;='Gastos Gerais'!$D$4:$D$1076),-(Analítico!AJ$1&lt;='Gastos Gerais'!$E$4:$E$1076),-('Gastos Gerais'!$C$4:$C$1076))</f>
        <v>0</v>
      </c>
      <c r="AK109" s="147">
        <f>SUMPRODUCT(-('Gastos Gerais'!$B$4:$B$1076=Analítico!$B109),-(Analítico!AK$1&gt;='Gastos Gerais'!$D$4:$D$1076),-(Analítico!AK$1&lt;='Gastos Gerais'!$E$4:$E$1076),-('Gastos Gerais'!$C$4:$C$1076))</f>
        <v>0</v>
      </c>
      <c r="AL109" s="147">
        <f>SUMPRODUCT(-('Gastos Gerais'!$B$4:$B$1076=Analítico!$B109),-(Analítico!AL$1&gt;='Gastos Gerais'!$D$4:$D$1076),-(Analítico!AL$1&lt;='Gastos Gerais'!$E$4:$E$1076),-('Gastos Gerais'!$C$4:$C$1076))</f>
        <v>0</v>
      </c>
      <c r="AM109" s="147">
        <f>SUMPRODUCT(-('Gastos Gerais'!$B$4:$B$1076=Analítico!$B109),-(Analítico!AM$1&gt;='Gastos Gerais'!$D$4:$D$1076),-(Analítico!AM$1&lt;='Gastos Gerais'!$E$4:$E$1076),-('Gastos Gerais'!$C$4:$C$1076))</f>
        <v>0</v>
      </c>
      <c r="AN109" s="147">
        <f>SUMPRODUCT(-('Gastos Gerais'!$B$4:$B$1076=Analítico!$B109),-(Analítico!AN$1&gt;='Gastos Gerais'!$D$4:$D$1076),-(Analítico!AN$1&lt;='Gastos Gerais'!$E$4:$E$1076),-('Gastos Gerais'!$C$4:$C$1076))</f>
        <v>0</v>
      </c>
      <c r="AO109" s="147">
        <f>SUMPRODUCT(-('Gastos Gerais'!$B$4:$B$1076=Analítico!$B109),-(Analítico!AO$1&gt;='Gastos Gerais'!$D$4:$D$1076),-(Analítico!AO$1&lt;='Gastos Gerais'!$E$4:$E$1076),-('Gastos Gerais'!$C$4:$C$1076))</f>
        <v>0</v>
      </c>
      <c r="AP109" s="147">
        <f>SUMPRODUCT(-('Gastos Gerais'!$B$4:$B$1076=Analítico!$B109),-(Analítico!AP$1&gt;='Gastos Gerais'!$D$4:$D$1076),-(Analítico!AP$1&lt;='Gastos Gerais'!$E$4:$E$1076),-('Gastos Gerais'!$C$4:$C$1076))</f>
        <v>0</v>
      </c>
      <c r="AQ109" s="147">
        <f>SUMPRODUCT(-('Gastos Gerais'!$B$4:$B$1076=Analítico!$B109),-(Analítico!AQ$1&gt;='Gastos Gerais'!$D$4:$D$1076),-(Analítico!AQ$1&lt;='Gastos Gerais'!$E$4:$E$1076),-('Gastos Gerais'!$C$4:$C$1076))</f>
        <v>0</v>
      </c>
      <c r="AR109" s="147">
        <f>SUMPRODUCT(-('Gastos Gerais'!$B$4:$B$1076=Analítico!$B109),-(Analítico!AR$1&gt;='Gastos Gerais'!$D$4:$D$1076),-(Analítico!AR$1&lt;='Gastos Gerais'!$E$4:$E$1076),-('Gastos Gerais'!$C$4:$C$1076))</f>
        <v>0</v>
      </c>
      <c r="AS109" s="147">
        <f>SUMPRODUCT(-('Gastos Gerais'!$B$4:$B$1076=Analítico!$B109),-(Analítico!AS$1&gt;='Gastos Gerais'!$D$4:$D$1076),-(Analítico!AS$1&lt;='Gastos Gerais'!$E$4:$E$1076),-('Gastos Gerais'!$C$4:$C$1076))</f>
        <v>0</v>
      </c>
      <c r="AT109" s="147">
        <f>SUMPRODUCT(-('Gastos Gerais'!$B$4:$B$1076=Analítico!$B109),-(Analítico!AT$1&gt;='Gastos Gerais'!$D$4:$D$1076),-(Analítico!AT$1&lt;='Gastos Gerais'!$E$4:$E$1076),-('Gastos Gerais'!$C$4:$C$1076))</f>
        <v>0</v>
      </c>
      <c r="AU109" s="147">
        <f>SUMPRODUCT(-('Gastos Gerais'!$B$4:$B$1076=Analítico!$B109),-(Analítico!AU$1&gt;='Gastos Gerais'!$D$4:$D$1076),-(Analítico!AU$1&lt;='Gastos Gerais'!$E$4:$E$1076),-('Gastos Gerais'!$C$4:$C$1076))</f>
        <v>0</v>
      </c>
      <c r="AV109" s="147">
        <f>SUMPRODUCT(-('Gastos Gerais'!$B$4:$B$1076=Analítico!$B109),-(Analítico!AV$1&gt;='Gastos Gerais'!$D$4:$D$1076),-(Analítico!AV$1&lt;='Gastos Gerais'!$E$4:$E$1076),-('Gastos Gerais'!$C$4:$C$1076))</f>
        <v>0</v>
      </c>
      <c r="AW109" s="147">
        <f>SUMPRODUCT(-('Gastos Gerais'!$B$4:$B$1076=Analítico!$B109),-(Analítico!AW$1&gt;='Gastos Gerais'!$D$4:$D$1076),-(Analítico!AW$1&lt;='Gastos Gerais'!$E$4:$E$1076),-('Gastos Gerais'!$C$4:$C$1076))</f>
        <v>0</v>
      </c>
      <c r="AX109" s="147">
        <f>SUMPRODUCT(-('Gastos Gerais'!$B$4:$B$1076=Analítico!$B109),-(Analítico!AX$1&gt;='Gastos Gerais'!$D$4:$D$1076),-(Analítico!AX$1&lt;='Gastos Gerais'!$E$4:$E$1076),-('Gastos Gerais'!$C$4:$C$1076))</f>
        <v>0</v>
      </c>
      <c r="AY109" s="147">
        <f>SUMPRODUCT(-('Gastos Gerais'!$B$4:$B$1076=Analítico!$B109),-(Analítico!AY$1&gt;='Gastos Gerais'!$D$4:$D$1076),-(Analítico!AY$1&lt;='Gastos Gerais'!$E$4:$E$1076),-('Gastos Gerais'!$C$4:$C$1076))</f>
        <v>0</v>
      </c>
      <c r="AZ109" s="147">
        <f>SUMPRODUCT(-('Gastos Gerais'!$B$4:$B$1076=Analítico!$B109),-(Analítico!AZ$1&gt;='Gastos Gerais'!$D$4:$D$1076),-(Analítico!AZ$1&lt;='Gastos Gerais'!$E$4:$E$1076),-('Gastos Gerais'!$C$4:$C$1076))</f>
        <v>0</v>
      </c>
      <c r="BA109" s="147">
        <f>SUMPRODUCT(-('Gastos Gerais'!$B$4:$B$1076=Analítico!$B109),-(Analítico!BA$1&gt;='Gastos Gerais'!$D$4:$D$1076),-(Analítico!BA$1&lt;='Gastos Gerais'!$E$4:$E$1076),-('Gastos Gerais'!$C$4:$C$1076))</f>
        <v>0</v>
      </c>
      <c r="BB109" s="147">
        <f>SUMPRODUCT(-('Gastos Gerais'!$B$4:$B$1076=Analítico!$B109),-(Analítico!BB$1&gt;='Gastos Gerais'!$D$4:$D$1076),-(Analítico!BB$1&lt;='Gastos Gerais'!$E$4:$E$1076),-('Gastos Gerais'!$C$4:$C$1076))</f>
        <v>0</v>
      </c>
      <c r="BC109" s="147">
        <f>SUMPRODUCT(-('Gastos Gerais'!$B$4:$B$1076=Analítico!$B109),-(Analítico!BC$1&gt;='Gastos Gerais'!$D$4:$D$1076),-(Analítico!BC$1&lt;='Gastos Gerais'!$E$4:$E$1076),-('Gastos Gerais'!$C$4:$C$1076))</f>
        <v>0</v>
      </c>
      <c r="BD109" s="147">
        <f>SUMPRODUCT(-('Gastos Gerais'!$B$4:$B$1076=Analítico!$B109),-(Analítico!BD$1&gt;='Gastos Gerais'!$D$4:$D$1076),-(Analítico!BD$1&lt;='Gastos Gerais'!$E$4:$E$1076),-('Gastos Gerais'!$C$4:$C$1076))</f>
        <v>0</v>
      </c>
      <c r="BE109" s="147">
        <f>SUMPRODUCT(-('Gastos Gerais'!$B$4:$B$1076=Analítico!$B109),-(Analítico!BE$1&gt;='Gastos Gerais'!$D$4:$D$1076),-(Analítico!BE$1&lt;='Gastos Gerais'!$E$4:$E$1076),-('Gastos Gerais'!$C$4:$C$1076))</f>
        <v>0</v>
      </c>
      <c r="BF109" s="147">
        <f>SUMPRODUCT(-('Gastos Gerais'!$B$4:$B$1076=Analítico!$B109),-(Analítico!BF$1&gt;='Gastos Gerais'!$D$4:$D$1076),-(Analítico!BF$1&lt;='Gastos Gerais'!$E$4:$E$1076),-('Gastos Gerais'!$C$4:$C$1076))</f>
        <v>0</v>
      </c>
      <c r="BG109" s="147">
        <f>SUMPRODUCT(-('Gastos Gerais'!$B$4:$B$1076=Analítico!$B109),-(Analítico!BG$1&gt;='Gastos Gerais'!$D$4:$D$1076),-(Analítico!BG$1&lt;='Gastos Gerais'!$E$4:$E$1076),-('Gastos Gerais'!$C$4:$C$1076))</f>
        <v>0</v>
      </c>
      <c r="BH109" s="147">
        <f>SUMPRODUCT(-('Gastos Gerais'!$B$4:$B$1076=Analítico!$B109),-(Analítico!BH$1&gt;='Gastos Gerais'!$D$4:$D$1076),-(Analítico!BH$1&lt;='Gastos Gerais'!$E$4:$E$1076),-('Gastos Gerais'!$C$4:$C$1076))</f>
        <v>0</v>
      </c>
      <c r="BI109" s="147">
        <f>SUMPRODUCT(-('Gastos Gerais'!$B$4:$B$1076=Analítico!$B109),-(Analítico!BI$1&gt;='Gastos Gerais'!$D$4:$D$1076),-(Analítico!BI$1&lt;='Gastos Gerais'!$E$4:$E$1076),-('Gastos Gerais'!$C$4:$C$1076))</f>
        <v>0</v>
      </c>
      <c r="BJ109" s="147">
        <f>SUMPRODUCT(-('Gastos Gerais'!$B$4:$B$1076=Analítico!$B109),-(Analítico!BJ$1&gt;='Gastos Gerais'!$D$4:$D$1076),-(Analítico!BJ$1&lt;='Gastos Gerais'!$E$4:$E$1076),-('Gastos Gerais'!$C$4:$C$1076))</f>
        <v>0</v>
      </c>
      <c r="BK109" s="143">
        <f t="shared" si="92"/>
        <v>0</v>
      </c>
      <c r="BL109" s="152">
        <f t="shared" ca="1" si="93"/>
        <v>0</v>
      </c>
      <c r="BV109" s="3"/>
      <c r="BW109" s="3"/>
    </row>
    <row r="110" spans="1:75" s="98" customFormat="1" ht="23.25" customHeight="1">
      <c r="A110" s="207" t="s">
        <v>356</v>
      </c>
      <c r="B110" s="210" t="s">
        <v>357</v>
      </c>
      <c r="C110" s="147">
        <f>SUMPRODUCT(-('Gastos Gerais'!$B$4:$B$1076=Analítico!$B110),-(Analítico!C$1&gt;='Gastos Gerais'!$D$4:$D$1076),-(Analítico!C$1&lt;='Gastos Gerais'!$E$4:$E$1076),-('Gastos Gerais'!$C$4:$C$1076))</f>
        <v>0</v>
      </c>
      <c r="D110" s="147">
        <f>SUMPRODUCT(-('Gastos Gerais'!$B$4:$B$1076=Analítico!$B110),-(Analítico!D$1&gt;='Gastos Gerais'!$D$4:$D$1076),-(Analítico!D$1&lt;='Gastos Gerais'!$E$4:$E$1076),-('Gastos Gerais'!$C$4:$C$1076))</f>
        <v>0</v>
      </c>
      <c r="E110" s="147">
        <f>SUMPRODUCT(-('Gastos Gerais'!$B$4:$B$1076=Analítico!$B110),-(Analítico!E$1&gt;='Gastos Gerais'!$D$4:$D$1076),-(Analítico!E$1&lt;='Gastos Gerais'!$E$4:$E$1076),-('Gastos Gerais'!$C$4:$C$1076))</f>
        <v>0</v>
      </c>
      <c r="F110" s="147">
        <f>SUMPRODUCT(-('Gastos Gerais'!$B$4:$B$1076=Analítico!$B110),-(Analítico!F$1&gt;='Gastos Gerais'!$D$4:$D$1076),-(Analítico!F$1&lt;='Gastos Gerais'!$E$4:$E$1076),-('Gastos Gerais'!$C$4:$C$1076))</f>
        <v>0</v>
      </c>
      <c r="G110" s="147">
        <f>SUMPRODUCT(-('Gastos Gerais'!$B$4:$B$1076=Analítico!$B110),-(Analítico!G$1&gt;='Gastos Gerais'!$D$4:$D$1076),-(Analítico!G$1&lt;='Gastos Gerais'!$E$4:$E$1076),-('Gastos Gerais'!$C$4:$C$1076))</f>
        <v>0</v>
      </c>
      <c r="H110" s="147">
        <f>SUMPRODUCT(-('Gastos Gerais'!$B$4:$B$1076=Analítico!$B110),-(Analítico!H$1&gt;='Gastos Gerais'!$D$4:$D$1076),-(Analítico!H$1&lt;='Gastos Gerais'!$E$4:$E$1076),-('Gastos Gerais'!$C$4:$C$1076))</f>
        <v>0</v>
      </c>
      <c r="I110" s="147">
        <f>SUMPRODUCT(-('Gastos Gerais'!$B$4:$B$1076=Analítico!$B110),-(Analítico!I$1&gt;='Gastos Gerais'!$D$4:$D$1076),-(Analítico!I$1&lt;='Gastos Gerais'!$E$4:$E$1076),-('Gastos Gerais'!$C$4:$C$1076))</f>
        <v>0</v>
      </c>
      <c r="J110" s="147">
        <f>SUMPRODUCT(-('Gastos Gerais'!$B$4:$B$1076=Analítico!$B110),-(Analítico!J$1&gt;='Gastos Gerais'!$D$4:$D$1076),-(Analítico!J$1&lt;='Gastos Gerais'!$E$4:$E$1076),-('Gastos Gerais'!$C$4:$C$1076))</f>
        <v>0</v>
      </c>
      <c r="K110" s="147">
        <f>SUMPRODUCT(-('Gastos Gerais'!$B$4:$B$1076=Analítico!$B110),-(Analítico!K$1&gt;='Gastos Gerais'!$D$4:$D$1076),-(Analítico!K$1&lt;='Gastos Gerais'!$E$4:$E$1076),-('Gastos Gerais'!$C$4:$C$1076))</f>
        <v>0</v>
      </c>
      <c r="L110" s="147">
        <f>SUMPRODUCT(-('Gastos Gerais'!$B$4:$B$1076=Analítico!$B110),-(Analítico!L$1&gt;='Gastos Gerais'!$D$4:$D$1076),-(Analítico!L$1&lt;='Gastos Gerais'!$E$4:$E$1076),-('Gastos Gerais'!$C$4:$C$1076))</f>
        <v>0</v>
      </c>
      <c r="M110" s="147">
        <f>SUMPRODUCT(-('Gastos Gerais'!$B$4:$B$1076=Analítico!$B110),-(Analítico!M$1&gt;='Gastos Gerais'!$D$4:$D$1076),-(Analítico!M$1&lt;='Gastos Gerais'!$E$4:$E$1076),-('Gastos Gerais'!$C$4:$C$1076))</f>
        <v>0</v>
      </c>
      <c r="N110" s="147">
        <f>SUMPRODUCT(-('Gastos Gerais'!$B$4:$B$1076=Analítico!$B110),-(Analítico!N$1&gt;='Gastos Gerais'!$D$4:$D$1076),-(Analítico!N$1&lt;='Gastos Gerais'!$E$4:$E$1076),-('Gastos Gerais'!$C$4:$C$1076))</f>
        <v>0</v>
      </c>
      <c r="O110" s="147">
        <f>SUMPRODUCT(-('Gastos Gerais'!$B$4:$B$1076=Analítico!$B110),-(Analítico!O$1&gt;='Gastos Gerais'!$D$4:$D$1076),-(Analítico!O$1&lt;='Gastos Gerais'!$E$4:$E$1076),-('Gastos Gerais'!$C$4:$C$1076))</f>
        <v>0</v>
      </c>
      <c r="P110" s="147">
        <f>SUMPRODUCT(-('Gastos Gerais'!$B$4:$B$1076=Analítico!$B110),-(Analítico!P$1&gt;='Gastos Gerais'!$D$4:$D$1076),-(Analítico!P$1&lt;='Gastos Gerais'!$E$4:$E$1076),-('Gastos Gerais'!$C$4:$C$1076))</f>
        <v>0</v>
      </c>
      <c r="Q110" s="147">
        <f>SUMPRODUCT(-('Gastos Gerais'!$B$4:$B$1076=Analítico!$B110),-(Analítico!Q$1&gt;='Gastos Gerais'!$D$4:$D$1076),-(Analítico!Q$1&lt;='Gastos Gerais'!$E$4:$E$1076),-('Gastos Gerais'!$C$4:$C$1076))</f>
        <v>0</v>
      </c>
      <c r="R110" s="147">
        <f>SUMPRODUCT(-('Gastos Gerais'!$B$4:$B$1076=Analítico!$B110),-(Analítico!R$1&gt;='Gastos Gerais'!$D$4:$D$1076),-(Analítico!R$1&lt;='Gastos Gerais'!$E$4:$E$1076),-('Gastos Gerais'!$C$4:$C$1076))</f>
        <v>0</v>
      </c>
      <c r="S110" s="147">
        <f>SUMPRODUCT(-('Gastos Gerais'!$B$4:$B$1076=Analítico!$B110),-(Analítico!S$1&gt;='Gastos Gerais'!$D$4:$D$1076),-(Analítico!S$1&lt;='Gastos Gerais'!$E$4:$E$1076),-('Gastos Gerais'!$C$4:$C$1076))</f>
        <v>0</v>
      </c>
      <c r="T110" s="147">
        <f>SUMPRODUCT(-('Gastos Gerais'!$B$4:$B$1076=Analítico!$B110),-(Analítico!T$1&gt;='Gastos Gerais'!$D$4:$D$1076),-(Analítico!T$1&lt;='Gastos Gerais'!$E$4:$E$1076),-('Gastos Gerais'!$C$4:$C$1076))</f>
        <v>0</v>
      </c>
      <c r="U110" s="147">
        <f>SUMPRODUCT(-('Gastos Gerais'!$B$4:$B$1076=Analítico!$B110),-(Analítico!U$1&gt;='Gastos Gerais'!$D$4:$D$1076),-(Analítico!U$1&lt;='Gastos Gerais'!$E$4:$E$1076),-('Gastos Gerais'!$C$4:$C$1076))</f>
        <v>0</v>
      </c>
      <c r="V110" s="147">
        <f>SUMPRODUCT(-('Gastos Gerais'!$B$4:$B$1076=Analítico!$B110),-(Analítico!V$1&gt;='Gastos Gerais'!$D$4:$D$1076),-(Analítico!V$1&lt;='Gastos Gerais'!$E$4:$E$1076),-('Gastos Gerais'!$C$4:$C$1076))</f>
        <v>0</v>
      </c>
      <c r="W110" s="147">
        <f>SUMPRODUCT(-('Gastos Gerais'!$B$4:$B$1076=Analítico!$B110),-(Analítico!W$1&gt;='Gastos Gerais'!$D$4:$D$1076),-(Analítico!W$1&lt;='Gastos Gerais'!$E$4:$E$1076),-('Gastos Gerais'!$C$4:$C$1076))</f>
        <v>0</v>
      </c>
      <c r="X110" s="147">
        <f>SUMPRODUCT(-('Gastos Gerais'!$B$4:$B$1076=Analítico!$B110),-(Analítico!X$1&gt;='Gastos Gerais'!$D$4:$D$1076),-(Analítico!X$1&lt;='Gastos Gerais'!$E$4:$E$1076),-('Gastos Gerais'!$C$4:$C$1076))</f>
        <v>0</v>
      </c>
      <c r="Y110" s="147">
        <f>SUMPRODUCT(-('Gastos Gerais'!$B$4:$B$1076=Analítico!$B110),-(Analítico!Y$1&gt;='Gastos Gerais'!$D$4:$D$1076),-(Analítico!Y$1&lt;='Gastos Gerais'!$E$4:$E$1076),-('Gastos Gerais'!$C$4:$C$1076))</f>
        <v>0</v>
      </c>
      <c r="Z110" s="147">
        <f>SUMPRODUCT(-('Gastos Gerais'!$B$4:$B$1076=Analítico!$B110),-(Analítico!Z$1&gt;='Gastos Gerais'!$D$4:$D$1076),-(Analítico!Z$1&lt;='Gastos Gerais'!$E$4:$E$1076),-('Gastos Gerais'!$C$4:$C$1076))</f>
        <v>0</v>
      </c>
      <c r="AA110" s="147">
        <f>SUMPRODUCT(-('Gastos Gerais'!$B$4:$B$1076=Analítico!$B110),-(Analítico!AA$1&gt;='Gastos Gerais'!$D$4:$D$1076),-(Analítico!AA$1&lt;='Gastos Gerais'!$E$4:$E$1076),-('Gastos Gerais'!$C$4:$C$1076))</f>
        <v>0</v>
      </c>
      <c r="AB110" s="147">
        <f>SUMPRODUCT(-('Gastos Gerais'!$B$4:$B$1076=Analítico!$B110),-(Analítico!AB$1&gt;='Gastos Gerais'!$D$4:$D$1076),-(Analítico!AB$1&lt;='Gastos Gerais'!$E$4:$E$1076),-('Gastos Gerais'!$C$4:$C$1076))</f>
        <v>0</v>
      </c>
      <c r="AC110" s="147">
        <f>SUMPRODUCT(-('Gastos Gerais'!$B$4:$B$1076=Analítico!$B110),-(Analítico!AC$1&gt;='Gastos Gerais'!$D$4:$D$1076),-(Analítico!AC$1&lt;='Gastos Gerais'!$E$4:$E$1076),-('Gastos Gerais'!$C$4:$C$1076))</f>
        <v>0</v>
      </c>
      <c r="AD110" s="147">
        <f>SUMPRODUCT(-('Gastos Gerais'!$B$4:$B$1076=Analítico!$B110),-(Analítico!AD$1&gt;='Gastos Gerais'!$D$4:$D$1076),-(Analítico!AD$1&lt;='Gastos Gerais'!$E$4:$E$1076),-('Gastos Gerais'!$C$4:$C$1076))</f>
        <v>0</v>
      </c>
      <c r="AE110" s="147">
        <f>SUMPRODUCT(-('Gastos Gerais'!$B$4:$B$1076=Analítico!$B110),-(Analítico!AE$1&gt;='Gastos Gerais'!$D$4:$D$1076),-(Analítico!AE$1&lt;='Gastos Gerais'!$E$4:$E$1076),-('Gastos Gerais'!$C$4:$C$1076))</f>
        <v>0</v>
      </c>
      <c r="AF110" s="147">
        <f>SUMPRODUCT(-('Gastos Gerais'!$B$4:$B$1076=Analítico!$B110),-(Analítico!AF$1&gt;='Gastos Gerais'!$D$4:$D$1076),-(Analítico!AF$1&lt;='Gastos Gerais'!$E$4:$E$1076),-('Gastos Gerais'!$C$4:$C$1076))</f>
        <v>0</v>
      </c>
      <c r="AG110" s="147">
        <f>SUMPRODUCT(-('Gastos Gerais'!$B$4:$B$1076=Analítico!$B110),-(Analítico!AG$1&gt;='Gastos Gerais'!$D$4:$D$1076),-(Analítico!AG$1&lt;='Gastos Gerais'!$E$4:$E$1076),-('Gastos Gerais'!$C$4:$C$1076))</f>
        <v>0</v>
      </c>
      <c r="AH110" s="147">
        <f>SUMPRODUCT(-('Gastos Gerais'!$B$4:$B$1076=Analítico!$B110),-(Analítico!AH$1&gt;='Gastos Gerais'!$D$4:$D$1076),-(Analítico!AH$1&lt;='Gastos Gerais'!$E$4:$E$1076),-('Gastos Gerais'!$C$4:$C$1076))</f>
        <v>0</v>
      </c>
      <c r="AI110" s="147">
        <f>SUMPRODUCT(-('Gastos Gerais'!$B$4:$B$1076=Analítico!$B110),-(Analítico!AI$1&gt;='Gastos Gerais'!$D$4:$D$1076),-(Analítico!AI$1&lt;='Gastos Gerais'!$E$4:$E$1076),-('Gastos Gerais'!$C$4:$C$1076))</f>
        <v>0</v>
      </c>
      <c r="AJ110" s="147">
        <f>SUMPRODUCT(-('Gastos Gerais'!$B$4:$B$1076=Analítico!$B110),-(Analítico!AJ$1&gt;='Gastos Gerais'!$D$4:$D$1076),-(Analítico!AJ$1&lt;='Gastos Gerais'!$E$4:$E$1076),-('Gastos Gerais'!$C$4:$C$1076))</f>
        <v>0</v>
      </c>
      <c r="AK110" s="147">
        <f>SUMPRODUCT(-('Gastos Gerais'!$B$4:$B$1076=Analítico!$B110),-(Analítico!AK$1&gt;='Gastos Gerais'!$D$4:$D$1076),-(Analítico!AK$1&lt;='Gastos Gerais'!$E$4:$E$1076),-('Gastos Gerais'!$C$4:$C$1076))</f>
        <v>0</v>
      </c>
      <c r="AL110" s="147">
        <f>SUMPRODUCT(-('Gastos Gerais'!$B$4:$B$1076=Analítico!$B110),-(Analítico!AL$1&gt;='Gastos Gerais'!$D$4:$D$1076),-(Analítico!AL$1&lt;='Gastos Gerais'!$E$4:$E$1076),-('Gastos Gerais'!$C$4:$C$1076))</f>
        <v>0</v>
      </c>
      <c r="AM110" s="147">
        <f>SUMPRODUCT(-('Gastos Gerais'!$B$4:$B$1076=Analítico!$B110),-(Analítico!AM$1&gt;='Gastos Gerais'!$D$4:$D$1076),-(Analítico!AM$1&lt;='Gastos Gerais'!$E$4:$E$1076),-('Gastos Gerais'!$C$4:$C$1076))</f>
        <v>0</v>
      </c>
      <c r="AN110" s="147">
        <f>SUMPRODUCT(-('Gastos Gerais'!$B$4:$B$1076=Analítico!$B110),-(Analítico!AN$1&gt;='Gastos Gerais'!$D$4:$D$1076),-(Analítico!AN$1&lt;='Gastos Gerais'!$E$4:$E$1076),-('Gastos Gerais'!$C$4:$C$1076))</f>
        <v>0</v>
      </c>
      <c r="AO110" s="147">
        <f>SUMPRODUCT(-('Gastos Gerais'!$B$4:$B$1076=Analítico!$B110),-(Analítico!AO$1&gt;='Gastos Gerais'!$D$4:$D$1076),-(Analítico!AO$1&lt;='Gastos Gerais'!$E$4:$E$1076),-('Gastos Gerais'!$C$4:$C$1076))</f>
        <v>0</v>
      </c>
      <c r="AP110" s="147">
        <f>SUMPRODUCT(-('Gastos Gerais'!$B$4:$B$1076=Analítico!$B110),-(Analítico!AP$1&gt;='Gastos Gerais'!$D$4:$D$1076),-(Analítico!AP$1&lt;='Gastos Gerais'!$E$4:$E$1076),-('Gastos Gerais'!$C$4:$C$1076))</f>
        <v>0</v>
      </c>
      <c r="AQ110" s="147">
        <f>SUMPRODUCT(-('Gastos Gerais'!$B$4:$B$1076=Analítico!$B110),-(Analítico!AQ$1&gt;='Gastos Gerais'!$D$4:$D$1076),-(Analítico!AQ$1&lt;='Gastos Gerais'!$E$4:$E$1076),-('Gastos Gerais'!$C$4:$C$1076))</f>
        <v>0</v>
      </c>
      <c r="AR110" s="147">
        <f>SUMPRODUCT(-('Gastos Gerais'!$B$4:$B$1076=Analítico!$B110),-(Analítico!AR$1&gt;='Gastos Gerais'!$D$4:$D$1076),-(Analítico!AR$1&lt;='Gastos Gerais'!$E$4:$E$1076),-('Gastos Gerais'!$C$4:$C$1076))</f>
        <v>0</v>
      </c>
      <c r="AS110" s="147">
        <f>SUMPRODUCT(-('Gastos Gerais'!$B$4:$B$1076=Analítico!$B110),-(Analítico!AS$1&gt;='Gastos Gerais'!$D$4:$D$1076),-(Analítico!AS$1&lt;='Gastos Gerais'!$E$4:$E$1076),-('Gastos Gerais'!$C$4:$C$1076))</f>
        <v>0</v>
      </c>
      <c r="AT110" s="147">
        <f>SUMPRODUCT(-('Gastos Gerais'!$B$4:$B$1076=Analítico!$B110),-(Analítico!AT$1&gt;='Gastos Gerais'!$D$4:$D$1076),-(Analítico!AT$1&lt;='Gastos Gerais'!$E$4:$E$1076),-('Gastos Gerais'!$C$4:$C$1076))</f>
        <v>0</v>
      </c>
      <c r="AU110" s="147">
        <f>SUMPRODUCT(-('Gastos Gerais'!$B$4:$B$1076=Analítico!$B110),-(Analítico!AU$1&gt;='Gastos Gerais'!$D$4:$D$1076),-(Analítico!AU$1&lt;='Gastos Gerais'!$E$4:$E$1076),-('Gastos Gerais'!$C$4:$C$1076))</f>
        <v>0</v>
      </c>
      <c r="AV110" s="147">
        <f>SUMPRODUCT(-('Gastos Gerais'!$B$4:$B$1076=Analítico!$B110),-(Analítico!AV$1&gt;='Gastos Gerais'!$D$4:$D$1076),-(Analítico!AV$1&lt;='Gastos Gerais'!$E$4:$E$1076),-('Gastos Gerais'!$C$4:$C$1076))</f>
        <v>0</v>
      </c>
      <c r="AW110" s="147">
        <f>SUMPRODUCT(-('Gastos Gerais'!$B$4:$B$1076=Analítico!$B110),-(Analítico!AW$1&gt;='Gastos Gerais'!$D$4:$D$1076),-(Analítico!AW$1&lt;='Gastos Gerais'!$E$4:$E$1076),-('Gastos Gerais'!$C$4:$C$1076))</f>
        <v>0</v>
      </c>
      <c r="AX110" s="147">
        <f>SUMPRODUCT(-('Gastos Gerais'!$B$4:$B$1076=Analítico!$B110),-(Analítico!AX$1&gt;='Gastos Gerais'!$D$4:$D$1076),-(Analítico!AX$1&lt;='Gastos Gerais'!$E$4:$E$1076),-('Gastos Gerais'!$C$4:$C$1076))</f>
        <v>0</v>
      </c>
      <c r="AY110" s="147">
        <f>SUMPRODUCT(-('Gastos Gerais'!$B$4:$B$1076=Analítico!$B110),-(Analítico!AY$1&gt;='Gastos Gerais'!$D$4:$D$1076),-(Analítico!AY$1&lt;='Gastos Gerais'!$E$4:$E$1076),-('Gastos Gerais'!$C$4:$C$1076))</f>
        <v>0</v>
      </c>
      <c r="AZ110" s="147">
        <f>SUMPRODUCT(-('Gastos Gerais'!$B$4:$B$1076=Analítico!$B110),-(Analítico!AZ$1&gt;='Gastos Gerais'!$D$4:$D$1076),-(Analítico!AZ$1&lt;='Gastos Gerais'!$E$4:$E$1076),-('Gastos Gerais'!$C$4:$C$1076))</f>
        <v>0</v>
      </c>
      <c r="BA110" s="147">
        <f>SUMPRODUCT(-('Gastos Gerais'!$B$4:$B$1076=Analítico!$B110),-(Analítico!BA$1&gt;='Gastos Gerais'!$D$4:$D$1076),-(Analítico!BA$1&lt;='Gastos Gerais'!$E$4:$E$1076),-('Gastos Gerais'!$C$4:$C$1076))</f>
        <v>0</v>
      </c>
      <c r="BB110" s="147">
        <f>SUMPRODUCT(-('Gastos Gerais'!$B$4:$B$1076=Analítico!$B110),-(Analítico!BB$1&gt;='Gastos Gerais'!$D$4:$D$1076),-(Analítico!BB$1&lt;='Gastos Gerais'!$E$4:$E$1076),-('Gastos Gerais'!$C$4:$C$1076))</f>
        <v>0</v>
      </c>
      <c r="BC110" s="147">
        <f>SUMPRODUCT(-('Gastos Gerais'!$B$4:$B$1076=Analítico!$B110),-(Analítico!BC$1&gt;='Gastos Gerais'!$D$4:$D$1076),-(Analítico!BC$1&lt;='Gastos Gerais'!$E$4:$E$1076),-('Gastos Gerais'!$C$4:$C$1076))</f>
        <v>0</v>
      </c>
      <c r="BD110" s="147">
        <f>SUMPRODUCT(-('Gastos Gerais'!$B$4:$B$1076=Analítico!$B110),-(Analítico!BD$1&gt;='Gastos Gerais'!$D$4:$D$1076),-(Analítico!BD$1&lt;='Gastos Gerais'!$E$4:$E$1076),-('Gastos Gerais'!$C$4:$C$1076))</f>
        <v>0</v>
      </c>
      <c r="BE110" s="147">
        <f>SUMPRODUCT(-('Gastos Gerais'!$B$4:$B$1076=Analítico!$B110),-(Analítico!BE$1&gt;='Gastos Gerais'!$D$4:$D$1076),-(Analítico!BE$1&lt;='Gastos Gerais'!$E$4:$E$1076),-('Gastos Gerais'!$C$4:$C$1076))</f>
        <v>0</v>
      </c>
      <c r="BF110" s="147">
        <f>SUMPRODUCT(-('Gastos Gerais'!$B$4:$B$1076=Analítico!$B110),-(Analítico!BF$1&gt;='Gastos Gerais'!$D$4:$D$1076),-(Analítico!BF$1&lt;='Gastos Gerais'!$E$4:$E$1076),-('Gastos Gerais'!$C$4:$C$1076))</f>
        <v>0</v>
      </c>
      <c r="BG110" s="147">
        <f>SUMPRODUCT(-('Gastos Gerais'!$B$4:$B$1076=Analítico!$B110),-(Analítico!BG$1&gt;='Gastos Gerais'!$D$4:$D$1076),-(Analítico!BG$1&lt;='Gastos Gerais'!$E$4:$E$1076),-('Gastos Gerais'!$C$4:$C$1076))</f>
        <v>0</v>
      </c>
      <c r="BH110" s="147">
        <f>SUMPRODUCT(-('Gastos Gerais'!$B$4:$B$1076=Analítico!$B110),-(Analítico!BH$1&gt;='Gastos Gerais'!$D$4:$D$1076),-(Analítico!BH$1&lt;='Gastos Gerais'!$E$4:$E$1076),-('Gastos Gerais'!$C$4:$C$1076))</f>
        <v>0</v>
      </c>
      <c r="BI110" s="147">
        <f>SUMPRODUCT(-('Gastos Gerais'!$B$4:$B$1076=Analítico!$B110),-(Analítico!BI$1&gt;='Gastos Gerais'!$D$4:$D$1076),-(Analítico!BI$1&lt;='Gastos Gerais'!$E$4:$E$1076),-('Gastos Gerais'!$C$4:$C$1076))</f>
        <v>0</v>
      </c>
      <c r="BJ110" s="147">
        <f>SUMPRODUCT(-('Gastos Gerais'!$B$4:$B$1076=Analítico!$B110),-(Analítico!BJ$1&gt;='Gastos Gerais'!$D$4:$D$1076),-(Analítico!BJ$1&lt;='Gastos Gerais'!$E$4:$E$1076),-('Gastos Gerais'!$C$4:$C$1076))</f>
        <v>0</v>
      </c>
      <c r="BK110" s="143">
        <f t="shared" si="92"/>
        <v>0</v>
      </c>
      <c r="BL110" s="152">
        <f t="shared" ca="1" si="93"/>
        <v>0</v>
      </c>
      <c r="BV110" s="3"/>
      <c r="BW110" s="3"/>
    </row>
    <row r="111" spans="1:75" s="98" customFormat="1" ht="23.25" customHeight="1">
      <c r="A111" s="207" t="s">
        <v>358</v>
      </c>
      <c r="B111" s="210" t="s">
        <v>359</v>
      </c>
      <c r="C111" s="147">
        <f>SUMPRODUCT(-('Gastos Gerais'!$B$4:$B$1076=Analítico!$B111),-(Analítico!C$1&gt;='Gastos Gerais'!$D$4:$D$1076),-(Analítico!C$1&lt;='Gastos Gerais'!$E$4:$E$1076),-('Gastos Gerais'!$C$4:$C$1076))</f>
        <v>0</v>
      </c>
      <c r="D111" s="147">
        <f>SUMPRODUCT(-('Gastos Gerais'!$B$4:$B$1076=Analítico!$B111),-(Analítico!D$1&gt;='Gastos Gerais'!$D$4:$D$1076),-(Analítico!D$1&lt;='Gastos Gerais'!$E$4:$E$1076),-('Gastos Gerais'!$C$4:$C$1076))</f>
        <v>0</v>
      </c>
      <c r="E111" s="147">
        <f>SUMPRODUCT(-('Gastos Gerais'!$B$4:$B$1076=Analítico!$B111),-(Analítico!E$1&gt;='Gastos Gerais'!$D$4:$D$1076),-(Analítico!E$1&lt;='Gastos Gerais'!$E$4:$E$1076),-('Gastos Gerais'!$C$4:$C$1076))</f>
        <v>0</v>
      </c>
      <c r="F111" s="147">
        <f>SUMPRODUCT(-('Gastos Gerais'!$B$4:$B$1076=Analítico!$B111),-(Analítico!F$1&gt;='Gastos Gerais'!$D$4:$D$1076),-(Analítico!F$1&lt;='Gastos Gerais'!$E$4:$E$1076),-('Gastos Gerais'!$C$4:$C$1076))</f>
        <v>0</v>
      </c>
      <c r="G111" s="147">
        <f>SUMPRODUCT(-('Gastos Gerais'!$B$4:$B$1076=Analítico!$B111),-(Analítico!G$1&gt;='Gastos Gerais'!$D$4:$D$1076),-(Analítico!G$1&lt;='Gastos Gerais'!$E$4:$E$1076),-('Gastos Gerais'!$C$4:$C$1076))</f>
        <v>0</v>
      </c>
      <c r="H111" s="147">
        <f>SUMPRODUCT(-('Gastos Gerais'!$B$4:$B$1076=Analítico!$B111),-(Analítico!H$1&gt;='Gastos Gerais'!$D$4:$D$1076),-(Analítico!H$1&lt;='Gastos Gerais'!$E$4:$E$1076),-('Gastos Gerais'!$C$4:$C$1076))</f>
        <v>0</v>
      </c>
      <c r="I111" s="147">
        <f>SUMPRODUCT(-('Gastos Gerais'!$B$4:$B$1076=Analítico!$B111),-(Analítico!I$1&gt;='Gastos Gerais'!$D$4:$D$1076),-(Analítico!I$1&lt;='Gastos Gerais'!$E$4:$E$1076),-('Gastos Gerais'!$C$4:$C$1076))</f>
        <v>0</v>
      </c>
      <c r="J111" s="147">
        <f>SUMPRODUCT(-('Gastos Gerais'!$B$4:$B$1076=Analítico!$B111),-(Analítico!J$1&gt;='Gastos Gerais'!$D$4:$D$1076),-(Analítico!J$1&lt;='Gastos Gerais'!$E$4:$E$1076),-('Gastos Gerais'!$C$4:$C$1076))</f>
        <v>0</v>
      </c>
      <c r="K111" s="147">
        <f>SUMPRODUCT(-('Gastos Gerais'!$B$4:$B$1076=Analítico!$B111),-(Analítico!K$1&gt;='Gastos Gerais'!$D$4:$D$1076),-(Analítico!K$1&lt;='Gastos Gerais'!$E$4:$E$1076),-('Gastos Gerais'!$C$4:$C$1076))</f>
        <v>0</v>
      </c>
      <c r="L111" s="147">
        <f>SUMPRODUCT(-('Gastos Gerais'!$B$4:$B$1076=Analítico!$B111),-(Analítico!L$1&gt;='Gastos Gerais'!$D$4:$D$1076),-(Analítico!L$1&lt;='Gastos Gerais'!$E$4:$E$1076),-('Gastos Gerais'!$C$4:$C$1076))</f>
        <v>0</v>
      </c>
      <c r="M111" s="147">
        <f>SUMPRODUCT(-('Gastos Gerais'!$B$4:$B$1076=Analítico!$B111),-(Analítico!M$1&gt;='Gastos Gerais'!$D$4:$D$1076),-(Analítico!M$1&lt;='Gastos Gerais'!$E$4:$E$1076),-('Gastos Gerais'!$C$4:$C$1076))</f>
        <v>0</v>
      </c>
      <c r="N111" s="147">
        <f>SUMPRODUCT(-('Gastos Gerais'!$B$4:$B$1076=Analítico!$B111),-(Analítico!N$1&gt;='Gastos Gerais'!$D$4:$D$1076),-(Analítico!N$1&lt;='Gastos Gerais'!$E$4:$E$1076),-('Gastos Gerais'!$C$4:$C$1076))</f>
        <v>0</v>
      </c>
      <c r="O111" s="147">
        <f>SUMPRODUCT(-('Gastos Gerais'!$B$4:$B$1076=Analítico!$B111),-(Analítico!O$1&gt;='Gastos Gerais'!$D$4:$D$1076),-(Analítico!O$1&lt;='Gastos Gerais'!$E$4:$E$1076),-('Gastos Gerais'!$C$4:$C$1076))</f>
        <v>0</v>
      </c>
      <c r="P111" s="147">
        <f>SUMPRODUCT(-('Gastos Gerais'!$B$4:$B$1076=Analítico!$B111),-(Analítico!P$1&gt;='Gastos Gerais'!$D$4:$D$1076),-(Analítico!P$1&lt;='Gastos Gerais'!$E$4:$E$1076),-('Gastos Gerais'!$C$4:$C$1076))</f>
        <v>0</v>
      </c>
      <c r="Q111" s="147">
        <f>SUMPRODUCT(-('Gastos Gerais'!$B$4:$B$1076=Analítico!$B111),-(Analítico!Q$1&gt;='Gastos Gerais'!$D$4:$D$1076),-(Analítico!Q$1&lt;='Gastos Gerais'!$E$4:$E$1076),-('Gastos Gerais'!$C$4:$C$1076))</f>
        <v>0</v>
      </c>
      <c r="R111" s="147">
        <f>SUMPRODUCT(-('Gastos Gerais'!$B$4:$B$1076=Analítico!$B111),-(Analítico!R$1&gt;='Gastos Gerais'!$D$4:$D$1076),-(Analítico!R$1&lt;='Gastos Gerais'!$E$4:$E$1076),-('Gastos Gerais'!$C$4:$C$1076))</f>
        <v>0</v>
      </c>
      <c r="S111" s="147">
        <f>SUMPRODUCT(-('Gastos Gerais'!$B$4:$B$1076=Analítico!$B111),-(Analítico!S$1&gt;='Gastos Gerais'!$D$4:$D$1076),-(Analítico!S$1&lt;='Gastos Gerais'!$E$4:$E$1076),-('Gastos Gerais'!$C$4:$C$1076))</f>
        <v>0</v>
      </c>
      <c r="T111" s="147">
        <f>SUMPRODUCT(-('Gastos Gerais'!$B$4:$B$1076=Analítico!$B111),-(Analítico!T$1&gt;='Gastos Gerais'!$D$4:$D$1076),-(Analítico!T$1&lt;='Gastos Gerais'!$E$4:$E$1076),-('Gastos Gerais'!$C$4:$C$1076))</f>
        <v>0</v>
      </c>
      <c r="U111" s="147">
        <f>SUMPRODUCT(-('Gastos Gerais'!$B$4:$B$1076=Analítico!$B111),-(Analítico!U$1&gt;='Gastos Gerais'!$D$4:$D$1076),-(Analítico!U$1&lt;='Gastos Gerais'!$E$4:$E$1076),-('Gastos Gerais'!$C$4:$C$1076))</f>
        <v>0</v>
      </c>
      <c r="V111" s="147">
        <f>SUMPRODUCT(-('Gastos Gerais'!$B$4:$B$1076=Analítico!$B111),-(Analítico!V$1&gt;='Gastos Gerais'!$D$4:$D$1076),-(Analítico!V$1&lt;='Gastos Gerais'!$E$4:$E$1076),-('Gastos Gerais'!$C$4:$C$1076))</f>
        <v>0</v>
      </c>
      <c r="W111" s="147">
        <f>SUMPRODUCT(-('Gastos Gerais'!$B$4:$B$1076=Analítico!$B111),-(Analítico!W$1&gt;='Gastos Gerais'!$D$4:$D$1076),-(Analítico!W$1&lt;='Gastos Gerais'!$E$4:$E$1076),-('Gastos Gerais'!$C$4:$C$1076))</f>
        <v>0</v>
      </c>
      <c r="X111" s="147">
        <f>SUMPRODUCT(-('Gastos Gerais'!$B$4:$B$1076=Analítico!$B111),-(Analítico!X$1&gt;='Gastos Gerais'!$D$4:$D$1076),-(Analítico!X$1&lt;='Gastos Gerais'!$E$4:$E$1076),-('Gastos Gerais'!$C$4:$C$1076))</f>
        <v>0</v>
      </c>
      <c r="Y111" s="147">
        <f>SUMPRODUCT(-('Gastos Gerais'!$B$4:$B$1076=Analítico!$B111),-(Analítico!Y$1&gt;='Gastos Gerais'!$D$4:$D$1076),-(Analítico!Y$1&lt;='Gastos Gerais'!$E$4:$E$1076),-('Gastos Gerais'!$C$4:$C$1076))</f>
        <v>0</v>
      </c>
      <c r="Z111" s="147">
        <f>SUMPRODUCT(-('Gastos Gerais'!$B$4:$B$1076=Analítico!$B111),-(Analítico!Z$1&gt;='Gastos Gerais'!$D$4:$D$1076),-(Analítico!Z$1&lt;='Gastos Gerais'!$E$4:$E$1076),-('Gastos Gerais'!$C$4:$C$1076))</f>
        <v>0</v>
      </c>
      <c r="AA111" s="147">
        <f>SUMPRODUCT(-('Gastos Gerais'!$B$4:$B$1076=Analítico!$B111),-(Analítico!AA$1&gt;='Gastos Gerais'!$D$4:$D$1076),-(Analítico!AA$1&lt;='Gastos Gerais'!$E$4:$E$1076),-('Gastos Gerais'!$C$4:$C$1076))</f>
        <v>0</v>
      </c>
      <c r="AB111" s="147">
        <f>SUMPRODUCT(-('Gastos Gerais'!$B$4:$B$1076=Analítico!$B111),-(Analítico!AB$1&gt;='Gastos Gerais'!$D$4:$D$1076),-(Analítico!AB$1&lt;='Gastos Gerais'!$E$4:$E$1076),-('Gastos Gerais'!$C$4:$C$1076))</f>
        <v>0</v>
      </c>
      <c r="AC111" s="147">
        <f>SUMPRODUCT(-('Gastos Gerais'!$B$4:$B$1076=Analítico!$B111),-(Analítico!AC$1&gt;='Gastos Gerais'!$D$4:$D$1076),-(Analítico!AC$1&lt;='Gastos Gerais'!$E$4:$E$1076),-('Gastos Gerais'!$C$4:$C$1076))</f>
        <v>0</v>
      </c>
      <c r="AD111" s="147">
        <f>SUMPRODUCT(-('Gastos Gerais'!$B$4:$B$1076=Analítico!$B111),-(Analítico!AD$1&gt;='Gastos Gerais'!$D$4:$D$1076),-(Analítico!AD$1&lt;='Gastos Gerais'!$E$4:$E$1076),-('Gastos Gerais'!$C$4:$C$1076))</f>
        <v>0</v>
      </c>
      <c r="AE111" s="147">
        <f>SUMPRODUCT(-('Gastos Gerais'!$B$4:$B$1076=Analítico!$B111),-(Analítico!AE$1&gt;='Gastos Gerais'!$D$4:$D$1076),-(Analítico!AE$1&lt;='Gastos Gerais'!$E$4:$E$1076),-('Gastos Gerais'!$C$4:$C$1076))</f>
        <v>0</v>
      </c>
      <c r="AF111" s="147">
        <f>SUMPRODUCT(-('Gastos Gerais'!$B$4:$B$1076=Analítico!$B111),-(Analítico!AF$1&gt;='Gastos Gerais'!$D$4:$D$1076),-(Analítico!AF$1&lt;='Gastos Gerais'!$E$4:$E$1076),-('Gastos Gerais'!$C$4:$C$1076))</f>
        <v>0</v>
      </c>
      <c r="AG111" s="147">
        <f>SUMPRODUCT(-('Gastos Gerais'!$B$4:$B$1076=Analítico!$B111),-(Analítico!AG$1&gt;='Gastos Gerais'!$D$4:$D$1076),-(Analítico!AG$1&lt;='Gastos Gerais'!$E$4:$E$1076),-('Gastos Gerais'!$C$4:$C$1076))</f>
        <v>0</v>
      </c>
      <c r="AH111" s="147">
        <f>SUMPRODUCT(-('Gastos Gerais'!$B$4:$B$1076=Analítico!$B111),-(Analítico!AH$1&gt;='Gastos Gerais'!$D$4:$D$1076),-(Analítico!AH$1&lt;='Gastos Gerais'!$E$4:$E$1076),-('Gastos Gerais'!$C$4:$C$1076))</f>
        <v>0</v>
      </c>
      <c r="AI111" s="147">
        <f>SUMPRODUCT(-('Gastos Gerais'!$B$4:$B$1076=Analítico!$B111),-(Analítico!AI$1&gt;='Gastos Gerais'!$D$4:$D$1076),-(Analítico!AI$1&lt;='Gastos Gerais'!$E$4:$E$1076),-('Gastos Gerais'!$C$4:$C$1076))</f>
        <v>0</v>
      </c>
      <c r="AJ111" s="147">
        <f>SUMPRODUCT(-('Gastos Gerais'!$B$4:$B$1076=Analítico!$B111),-(Analítico!AJ$1&gt;='Gastos Gerais'!$D$4:$D$1076),-(Analítico!AJ$1&lt;='Gastos Gerais'!$E$4:$E$1076),-('Gastos Gerais'!$C$4:$C$1076))</f>
        <v>0</v>
      </c>
      <c r="AK111" s="147">
        <f>SUMPRODUCT(-('Gastos Gerais'!$B$4:$B$1076=Analítico!$B111),-(Analítico!AK$1&gt;='Gastos Gerais'!$D$4:$D$1076),-(Analítico!AK$1&lt;='Gastos Gerais'!$E$4:$E$1076),-('Gastos Gerais'!$C$4:$C$1076))</f>
        <v>0</v>
      </c>
      <c r="AL111" s="147">
        <f>SUMPRODUCT(-('Gastos Gerais'!$B$4:$B$1076=Analítico!$B111),-(Analítico!AL$1&gt;='Gastos Gerais'!$D$4:$D$1076),-(Analítico!AL$1&lt;='Gastos Gerais'!$E$4:$E$1076),-('Gastos Gerais'!$C$4:$C$1076))</f>
        <v>0</v>
      </c>
      <c r="AM111" s="147">
        <f>SUMPRODUCT(-('Gastos Gerais'!$B$4:$B$1076=Analítico!$B111),-(Analítico!AM$1&gt;='Gastos Gerais'!$D$4:$D$1076),-(Analítico!AM$1&lt;='Gastos Gerais'!$E$4:$E$1076),-('Gastos Gerais'!$C$4:$C$1076))</f>
        <v>0</v>
      </c>
      <c r="AN111" s="147">
        <f>SUMPRODUCT(-('Gastos Gerais'!$B$4:$B$1076=Analítico!$B111),-(Analítico!AN$1&gt;='Gastos Gerais'!$D$4:$D$1076),-(Analítico!AN$1&lt;='Gastos Gerais'!$E$4:$E$1076),-('Gastos Gerais'!$C$4:$C$1076))</f>
        <v>0</v>
      </c>
      <c r="AO111" s="147">
        <f>SUMPRODUCT(-('Gastos Gerais'!$B$4:$B$1076=Analítico!$B111),-(Analítico!AO$1&gt;='Gastos Gerais'!$D$4:$D$1076),-(Analítico!AO$1&lt;='Gastos Gerais'!$E$4:$E$1076),-('Gastos Gerais'!$C$4:$C$1076))</f>
        <v>0</v>
      </c>
      <c r="AP111" s="147">
        <f>SUMPRODUCT(-('Gastos Gerais'!$B$4:$B$1076=Analítico!$B111),-(Analítico!AP$1&gt;='Gastos Gerais'!$D$4:$D$1076),-(Analítico!AP$1&lt;='Gastos Gerais'!$E$4:$E$1076),-('Gastos Gerais'!$C$4:$C$1076))</f>
        <v>0</v>
      </c>
      <c r="AQ111" s="147">
        <f>SUMPRODUCT(-('Gastos Gerais'!$B$4:$B$1076=Analítico!$B111),-(Analítico!AQ$1&gt;='Gastos Gerais'!$D$4:$D$1076),-(Analítico!AQ$1&lt;='Gastos Gerais'!$E$4:$E$1076),-('Gastos Gerais'!$C$4:$C$1076))</f>
        <v>0</v>
      </c>
      <c r="AR111" s="147">
        <f>SUMPRODUCT(-('Gastos Gerais'!$B$4:$B$1076=Analítico!$B111),-(Analítico!AR$1&gt;='Gastos Gerais'!$D$4:$D$1076),-(Analítico!AR$1&lt;='Gastos Gerais'!$E$4:$E$1076),-('Gastos Gerais'!$C$4:$C$1076))</f>
        <v>0</v>
      </c>
      <c r="AS111" s="147">
        <f>SUMPRODUCT(-('Gastos Gerais'!$B$4:$B$1076=Analítico!$B111),-(Analítico!AS$1&gt;='Gastos Gerais'!$D$4:$D$1076),-(Analítico!AS$1&lt;='Gastos Gerais'!$E$4:$E$1076),-('Gastos Gerais'!$C$4:$C$1076))</f>
        <v>0</v>
      </c>
      <c r="AT111" s="147">
        <f>SUMPRODUCT(-('Gastos Gerais'!$B$4:$B$1076=Analítico!$B111),-(Analítico!AT$1&gt;='Gastos Gerais'!$D$4:$D$1076),-(Analítico!AT$1&lt;='Gastos Gerais'!$E$4:$E$1076),-('Gastos Gerais'!$C$4:$C$1076))</f>
        <v>0</v>
      </c>
      <c r="AU111" s="147">
        <f>SUMPRODUCT(-('Gastos Gerais'!$B$4:$B$1076=Analítico!$B111),-(Analítico!AU$1&gt;='Gastos Gerais'!$D$4:$D$1076),-(Analítico!AU$1&lt;='Gastos Gerais'!$E$4:$E$1076),-('Gastos Gerais'!$C$4:$C$1076))</f>
        <v>0</v>
      </c>
      <c r="AV111" s="147">
        <f>SUMPRODUCT(-('Gastos Gerais'!$B$4:$B$1076=Analítico!$B111),-(Analítico!AV$1&gt;='Gastos Gerais'!$D$4:$D$1076),-(Analítico!AV$1&lt;='Gastos Gerais'!$E$4:$E$1076),-('Gastos Gerais'!$C$4:$C$1076))</f>
        <v>0</v>
      </c>
      <c r="AW111" s="147">
        <f>SUMPRODUCT(-('Gastos Gerais'!$B$4:$B$1076=Analítico!$B111),-(Analítico!AW$1&gt;='Gastos Gerais'!$D$4:$D$1076),-(Analítico!AW$1&lt;='Gastos Gerais'!$E$4:$E$1076),-('Gastos Gerais'!$C$4:$C$1076))</f>
        <v>0</v>
      </c>
      <c r="AX111" s="147">
        <f>SUMPRODUCT(-('Gastos Gerais'!$B$4:$B$1076=Analítico!$B111),-(Analítico!AX$1&gt;='Gastos Gerais'!$D$4:$D$1076),-(Analítico!AX$1&lt;='Gastos Gerais'!$E$4:$E$1076),-('Gastos Gerais'!$C$4:$C$1076))</f>
        <v>0</v>
      </c>
      <c r="AY111" s="147">
        <f>SUMPRODUCT(-('Gastos Gerais'!$B$4:$B$1076=Analítico!$B111),-(Analítico!AY$1&gt;='Gastos Gerais'!$D$4:$D$1076),-(Analítico!AY$1&lt;='Gastos Gerais'!$E$4:$E$1076),-('Gastos Gerais'!$C$4:$C$1076))</f>
        <v>0</v>
      </c>
      <c r="AZ111" s="147">
        <f>SUMPRODUCT(-('Gastos Gerais'!$B$4:$B$1076=Analítico!$B111),-(Analítico!AZ$1&gt;='Gastos Gerais'!$D$4:$D$1076),-(Analítico!AZ$1&lt;='Gastos Gerais'!$E$4:$E$1076),-('Gastos Gerais'!$C$4:$C$1076))</f>
        <v>0</v>
      </c>
      <c r="BA111" s="147">
        <f>SUMPRODUCT(-('Gastos Gerais'!$B$4:$B$1076=Analítico!$B111),-(Analítico!BA$1&gt;='Gastos Gerais'!$D$4:$D$1076),-(Analítico!BA$1&lt;='Gastos Gerais'!$E$4:$E$1076),-('Gastos Gerais'!$C$4:$C$1076))</f>
        <v>0</v>
      </c>
      <c r="BB111" s="147">
        <f>SUMPRODUCT(-('Gastos Gerais'!$B$4:$B$1076=Analítico!$B111),-(Analítico!BB$1&gt;='Gastos Gerais'!$D$4:$D$1076),-(Analítico!BB$1&lt;='Gastos Gerais'!$E$4:$E$1076),-('Gastos Gerais'!$C$4:$C$1076))</f>
        <v>0</v>
      </c>
      <c r="BC111" s="147">
        <f>SUMPRODUCT(-('Gastos Gerais'!$B$4:$B$1076=Analítico!$B111),-(Analítico!BC$1&gt;='Gastos Gerais'!$D$4:$D$1076),-(Analítico!BC$1&lt;='Gastos Gerais'!$E$4:$E$1076),-('Gastos Gerais'!$C$4:$C$1076))</f>
        <v>0</v>
      </c>
      <c r="BD111" s="147">
        <f>SUMPRODUCT(-('Gastos Gerais'!$B$4:$B$1076=Analítico!$B111),-(Analítico!BD$1&gt;='Gastos Gerais'!$D$4:$D$1076),-(Analítico!BD$1&lt;='Gastos Gerais'!$E$4:$E$1076),-('Gastos Gerais'!$C$4:$C$1076))</f>
        <v>0</v>
      </c>
      <c r="BE111" s="147">
        <f>SUMPRODUCT(-('Gastos Gerais'!$B$4:$B$1076=Analítico!$B111),-(Analítico!BE$1&gt;='Gastos Gerais'!$D$4:$D$1076),-(Analítico!BE$1&lt;='Gastos Gerais'!$E$4:$E$1076),-('Gastos Gerais'!$C$4:$C$1076))</f>
        <v>0</v>
      </c>
      <c r="BF111" s="147">
        <f>SUMPRODUCT(-('Gastos Gerais'!$B$4:$B$1076=Analítico!$B111),-(Analítico!BF$1&gt;='Gastos Gerais'!$D$4:$D$1076),-(Analítico!BF$1&lt;='Gastos Gerais'!$E$4:$E$1076),-('Gastos Gerais'!$C$4:$C$1076))</f>
        <v>0</v>
      </c>
      <c r="BG111" s="147">
        <f>SUMPRODUCT(-('Gastos Gerais'!$B$4:$B$1076=Analítico!$B111),-(Analítico!BG$1&gt;='Gastos Gerais'!$D$4:$D$1076),-(Analítico!BG$1&lt;='Gastos Gerais'!$E$4:$E$1076),-('Gastos Gerais'!$C$4:$C$1076))</f>
        <v>0</v>
      </c>
      <c r="BH111" s="147">
        <f>SUMPRODUCT(-('Gastos Gerais'!$B$4:$B$1076=Analítico!$B111),-(Analítico!BH$1&gt;='Gastos Gerais'!$D$4:$D$1076),-(Analítico!BH$1&lt;='Gastos Gerais'!$E$4:$E$1076),-('Gastos Gerais'!$C$4:$C$1076))</f>
        <v>0</v>
      </c>
      <c r="BI111" s="147">
        <f>SUMPRODUCT(-('Gastos Gerais'!$B$4:$B$1076=Analítico!$B111),-(Analítico!BI$1&gt;='Gastos Gerais'!$D$4:$D$1076),-(Analítico!BI$1&lt;='Gastos Gerais'!$E$4:$E$1076),-('Gastos Gerais'!$C$4:$C$1076))</f>
        <v>0</v>
      </c>
      <c r="BJ111" s="147">
        <f>SUMPRODUCT(-('Gastos Gerais'!$B$4:$B$1076=Analítico!$B111),-(Analítico!BJ$1&gt;='Gastos Gerais'!$D$4:$D$1076),-(Analítico!BJ$1&lt;='Gastos Gerais'!$E$4:$E$1076),-('Gastos Gerais'!$C$4:$C$1076))</f>
        <v>0</v>
      </c>
      <c r="BK111" s="143">
        <f t="shared" si="92"/>
        <v>0</v>
      </c>
      <c r="BL111" s="152">
        <f t="shared" ca="1" si="93"/>
        <v>0</v>
      </c>
      <c r="BV111" s="3"/>
      <c r="BW111" s="3"/>
    </row>
    <row r="112" spans="1:75" s="98" customFormat="1" ht="23.25" customHeight="1">
      <c r="A112" s="207" t="s">
        <v>360</v>
      </c>
      <c r="B112" s="210" t="s">
        <v>361</v>
      </c>
      <c r="C112" s="147">
        <f>SUMPRODUCT(-('Gastos Gerais'!$B$4:$B$1076=Analítico!$B112),-(Analítico!C$1&gt;='Gastos Gerais'!$D$4:$D$1076),-(Analítico!C$1&lt;='Gastos Gerais'!$E$4:$E$1076),-('Gastos Gerais'!$C$4:$C$1076))</f>
        <v>0</v>
      </c>
      <c r="D112" s="147">
        <f>SUMPRODUCT(-('Gastos Gerais'!$B$4:$B$1076=Analítico!$B112),-(Analítico!D$1&gt;='Gastos Gerais'!$D$4:$D$1076),-(Analítico!D$1&lt;='Gastos Gerais'!$E$4:$E$1076),-('Gastos Gerais'!$C$4:$C$1076))</f>
        <v>0</v>
      </c>
      <c r="E112" s="147">
        <f>SUMPRODUCT(-('Gastos Gerais'!$B$4:$B$1076=Analítico!$B112),-(Analítico!E$1&gt;='Gastos Gerais'!$D$4:$D$1076),-(Analítico!E$1&lt;='Gastos Gerais'!$E$4:$E$1076),-('Gastos Gerais'!$C$4:$C$1076))</f>
        <v>0</v>
      </c>
      <c r="F112" s="147">
        <f>SUMPRODUCT(-('Gastos Gerais'!$B$4:$B$1076=Analítico!$B112),-(Analítico!F$1&gt;='Gastos Gerais'!$D$4:$D$1076),-(Analítico!F$1&lt;='Gastos Gerais'!$E$4:$E$1076),-('Gastos Gerais'!$C$4:$C$1076))</f>
        <v>0</v>
      </c>
      <c r="G112" s="147">
        <f>SUMPRODUCT(-('Gastos Gerais'!$B$4:$B$1076=Analítico!$B112),-(Analítico!G$1&gt;='Gastos Gerais'!$D$4:$D$1076),-(Analítico!G$1&lt;='Gastos Gerais'!$E$4:$E$1076),-('Gastos Gerais'!$C$4:$C$1076))</f>
        <v>0</v>
      </c>
      <c r="H112" s="147">
        <f>SUMPRODUCT(-('Gastos Gerais'!$B$4:$B$1076=Analítico!$B112),-(Analítico!H$1&gt;='Gastos Gerais'!$D$4:$D$1076),-(Analítico!H$1&lt;='Gastos Gerais'!$E$4:$E$1076),-('Gastos Gerais'!$C$4:$C$1076))</f>
        <v>0</v>
      </c>
      <c r="I112" s="147">
        <f>SUMPRODUCT(-('Gastos Gerais'!$B$4:$B$1076=Analítico!$B112),-(Analítico!I$1&gt;='Gastos Gerais'!$D$4:$D$1076),-(Analítico!I$1&lt;='Gastos Gerais'!$E$4:$E$1076),-('Gastos Gerais'!$C$4:$C$1076))</f>
        <v>0</v>
      </c>
      <c r="J112" s="147">
        <f>SUMPRODUCT(-('Gastos Gerais'!$B$4:$B$1076=Analítico!$B112),-(Analítico!J$1&gt;='Gastos Gerais'!$D$4:$D$1076),-(Analítico!J$1&lt;='Gastos Gerais'!$E$4:$E$1076),-('Gastos Gerais'!$C$4:$C$1076))</f>
        <v>0</v>
      </c>
      <c r="K112" s="147">
        <f>SUMPRODUCT(-('Gastos Gerais'!$B$4:$B$1076=Analítico!$B112),-(Analítico!K$1&gt;='Gastos Gerais'!$D$4:$D$1076),-(Analítico!K$1&lt;='Gastos Gerais'!$E$4:$E$1076),-('Gastos Gerais'!$C$4:$C$1076))</f>
        <v>0</v>
      </c>
      <c r="L112" s="147">
        <f>SUMPRODUCT(-('Gastos Gerais'!$B$4:$B$1076=Analítico!$B112),-(Analítico!L$1&gt;='Gastos Gerais'!$D$4:$D$1076),-(Analítico!L$1&lt;='Gastos Gerais'!$E$4:$E$1076),-('Gastos Gerais'!$C$4:$C$1076))</f>
        <v>0</v>
      </c>
      <c r="M112" s="147">
        <f>SUMPRODUCT(-('Gastos Gerais'!$B$4:$B$1076=Analítico!$B112),-(Analítico!M$1&gt;='Gastos Gerais'!$D$4:$D$1076),-(Analítico!M$1&lt;='Gastos Gerais'!$E$4:$E$1076),-('Gastos Gerais'!$C$4:$C$1076))</f>
        <v>0</v>
      </c>
      <c r="N112" s="147">
        <f>SUMPRODUCT(-('Gastos Gerais'!$B$4:$B$1076=Analítico!$B112),-(Analítico!N$1&gt;='Gastos Gerais'!$D$4:$D$1076),-(Analítico!N$1&lt;='Gastos Gerais'!$E$4:$E$1076),-('Gastos Gerais'!$C$4:$C$1076))</f>
        <v>0</v>
      </c>
      <c r="O112" s="147">
        <f>SUMPRODUCT(-('Gastos Gerais'!$B$4:$B$1076=Analítico!$B112),-(Analítico!O$1&gt;='Gastos Gerais'!$D$4:$D$1076),-(Analítico!O$1&lt;='Gastos Gerais'!$E$4:$E$1076),-('Gastos Gerais'!$C$4:$C$1076))</f>
        <v>0</v>
      </c>
      <c r="P112" s="147">
        <f>SUMPRODUCT(-('Gastos Gerais'!$B$4:$B$1076=Analítico!$B112),-(Analítico!P$1&gt;='Gastos Gerais'!$D$4:$D$1076),-(Analítico!P$1&lt;='Gastos Gerais'!$E$4:$E$1076),-('Gastos Gerais'!$C$4:$C$1076))</f>
        <v>0</v>
      </c>
      <c r="Q112" s="147">
        <f>SUMPRODUCT(-('Gastos Gerais'!$B$4:$B$1076=Analítico!$B112),-(Analítico!Q$1&gt;='Gastos Gerais'!$D$4:$D$1076),-(Analítico!Q$1&lt;='Gastos Gerais'!$E$4:$E$1076),-('Gastos Gerais'!$C$4:$C$1076))</f>
        <v>0</v>
      </c>
      <c r="R112" s="147">
        <f>SUMPRODUCT(-('Gastos Gerais'!$B$4:$B$1076=Analítico!$B112),-(Analítico!R$1&gt;='Gastos Gerais'!$D$4:$D$1076),-(Analítico!R$1&lt;='Gastos Gerais'!$E$4:$E$1076),-('Gastos Gerais'!$C$4:$C$1076))</f>
        <v>0</v>
      </c>
      <c r="S112" s="147">
        <f>SUMPRODUCT(-('Gastos Gerais'!$B$4:$B$1076=Analítico!$B112),-(Analítico!S$1&gt;='Gastos Gerais'!$D$4:$D$1076),-(Analítico!S$1&lt;='Gastos Gerais'!$E$4:$E$1076),-('Gastos Gerais'!$C$4:$C$1076))</f>
        <v>0</v>
      </c>
      <c r="T112" s="147">
        <f>SUMPRODUCT(-('Gastos Gerais'!$B$4:$B$1076=Analítico!$B112),-(Analítico!T$1&gt;='Gastos Gerais'!$D$4:$D$1076),-(Analítico!T$1&lt;='Gastos Gerais'!$E$4:$E$1076),-('Gastos Gerais'!$C$4:$C$1076))</f>
        <v>0</v>
      </c>
      <c r="U112" s="147">
        <f>SUMPRODUCT(-('Gastos Gerais'!$B$4:$B$1076=Analítico!$B112),-(Analítico!U$1&gt;='Gastos Gerais'!$D$4:$D$1076),-(Analítico!U$1&lt;='Gastos Gerais'!$E$4:$E$1076),-('Gastos Gerais'!$C$4:$C$1076))</f>
        <v>0</v>
      </c>
      <c r="V112" s="147">
        <f>SUMPRODUCT(-('Gastos Gerais'!$B$4:$B$1076=Analítico!$B112),-(Analítico!V$1&gt;='Gastos Gerais'!$D$4:$D$1076),-(Analítico!V$1&lt;='Gastos Gerais'!$E$4:$E$1076),-('Gastos Gerais'!$C$4:$C$1076))</f>
        <v>0</v>
      </c>
      <c r="W112" s="147">
        <f>SUMPRODUCT(-('Gastos Gerais'!$B$4:$B$1076=Analítico!$B112),-(Analítico!W$1&gt;='Gastos Gerais'!$D$4:$D$1076),-(Analítico!W$1&lt;='Gastos Gerais'!$E$4:$E$1076),-('Gastos Gerais'!$C$4:$C$1076))</f>
        <v>0</v>
      </c>
      <c r="X112" s="147">
        <f>SUMPRODUCT(-('Gastos Gerais'!$B$4:$B$1076=Analítico!$B112),-(Analítico!X$1&gt;='Gastos Gerais'!$D$4:$D$1076),-(Analítico!X$1&lt;='Gastos Gerais'!$E$4:$E$1076),-('Gastos Gerais'!$C$4:$C$1076))</f>
        <v>0</v>
      </c>
      <c r="Y112" s="147">
        <f>SUMPRODUCT(-('Gastos Gerais'!$B$4:$B$1076=Analítico!$B112),-(Analítico!Y$1&gt;='Gastos Gerais'!$D$4:$D$1076),-(Analítico!Y$1&lt;='Gastos Gerais'!$E$4:$E$1076),-('Gastos Gerais'!$C$4:$C$1076))</f>
        <v>0</v>
      </c>
      <c r="Z112" s="147">
        <f>SUMPRODUCT(-('Gastos Gerais'!$B$4:$B$1076=Analítico!$B112),-(Analítico!Z$1&gt;='Gastos Gerais'!$D$4:$D$1076),-(Analítico!Z$1&lt;='Gastos Gerais'!$E$4:$E$1076),-('Gastos Gerais'!$C$4:$C$1076))</f>
        <v>0</v>
      </c>
      <c r="AA112" s="147">
        <f>SUMPRODUCT(-('Gastos Gerais'!$B$4:$B$1076=Analítico!$B112),-(Analítico!AA$1&gt;='Gastos Gerais'!$D$4:$D$1076),-(Analítico!AA$1&lt;='Gastos Gerais'!$E$4:$E$1076),-('Gastos Gerais'!$C$4:$C$1076))</f>
        <v>0</v>
      </c>
      <c r="AB112" s="147">
        <f>SUMPRODUCT(-('Gastos Gerais'!$B$4:$B$1076=Analítico!$B112),-(Analítico!AB$1&gt;='Gastos Gerais'!$D$4:$D$1076),-(Analítico!AB$1&lt;='Gastos Gerais'!$E$4:$E$1076),-('Gastos Gerais'!$C$4:$C$1076))</f>
        <v>0</v>
      </c>
      <c r="AC112" s="147">
        <f>SUMPRODUCT(-('Gastos Gerais'!$B$4:$B$1076=Analítico!$B112),-(Analítico!AC$1&gt;='Gastos Gerais'!$D$4:$D$1076),-(Analítico!AC$1&lt;='Gastos Gerais'!$E$4:$E$1076),-('Gastos Gerais'!$C$4:$C$1076))</f>
        <v>0</v>
      </c>
      <c r="AD112" s="147">
        <f>SUMPRODUCT(-('Gastos Gerais'!$B$4:$B$1076=Analítico!$B112),-(Analítico!AD$1&gt;='Gastos Gerais'!$D$4:$D$1076),-(Analítico!AD$1&lt;='Gastos Gerais'!$E$4:$E$1076),-('Gastos Gerais'!$C$4:$C$1076))</f>
        <v>0</v>
      </c>
      <c r="AE112" s="147">
        <f>SUMPRODUCT(-('Gastos Gerais'!$B$4:$B$1076=Analítico!$B112),-(Analítico!AE$1&gt;='Gastos Gerais'!$D$4:$D$1076),-(Analítico!AE$1&lt;='Gastos Gerais'!$E$4:$E$1076),-('Gastos Gerais'!$C$4:$C$1076))</f>
        <v>0</v>
      </c>
      <c r="AF112" s="147">
        <f>SUMPRODUCT(-('Gastos Gerais'!$B$4:$B$1076=Analítico!$B112),-(Analítico!AF$1&gt;='Gastos Gerais'!$D$4:$D$1076),-(Analítico!AF$1&lt;='Gastos Gerais'!$E$4:$E$1076),-('Gastos Gerais'!$C$4:$C$1076))</f>
        <v>0</v>
      </c>
      <c r="AG112" s="147">
        <f>SUMPRODUCT(-('Gastos Gerais'!$B$4:$B$1076=Analítico!$B112),-(Analítico!AG$1&gt;='Gastos Gerais'!$D$4:$D$1076),-(Analítico!AG$1&lt;='Gastos Gerais'!$E$4:$E$1076),-('Gastos Gerais'!$C$4:$C$1076))</f>
        <v>0</v>
      </c>
      <c r="AH112" s="147">
        <f>SUMPRODUCT(-('Gastos Gerais'!$B$4:$B$1076=Analítico!$B112),-(Analítico!AH$1&gt;='Gastos Gerais'!$D$4:$D$1076),-(Analítico!AH$1&lt;='Gastos Gerais'!$E$4:$E$1076),-('Gastos Gerais'!$C$4:$C$1076))</f>
        <v>0</v>
      </c>
      <c r="AI112" s="147">
        <f>SUMPRODUCT(-('Gastos Gerais'!$B$4:$B$1076=Analítico!$B112),-(Analítico!AI$1&gt;='Gastos Gerais'!$D$4:$D$1076),-(Analítico!AI$1&lt;='Gastos Gerais'!$E$4:$E$1076),-('Gastos Gerais'!$C$4:$C$1076))</f>
        <v>0</v>
      </c>
      <c r="AJ112" s="147">
        <f>SUMPRODUCT(-('Gastos Gerais'!$B$4:$B$1076=Analítico!$B112),-(Analítico!AJ$1&gt;='Gastos Gerais'!$D$4:$D$1076),-(Analítico!AJ$1&lt;='Gastos Gerais'!$E$4:$E$1076),-('Gastos Gerais'!$C$4:$C$1076))</f>
        <v>0</v>
      </c>
      <c r="AK112" s="147">
        <f>SUMPRODUCT(-('Gastos Gerais'!$B$4:$B$1076=Analítico!$B112),-(Analítico!AK$1&gt;='Gastos Gerais'!$D$4:$D$1076),-(Analítico!AK$1&lt;='Gastos Gerais'!$E$4:$E$1076),-('Gastos Gerais'!$C$4:$C$1076))</f>
        <v>0</v>
      </c>
      <c r="AL112" s="147">
        <f>SUMPRODUCT(-('Gastos Gerais'!$B$4:$B$1076=Analítico!$B112),-(Analítico!AL$1&gt;='Gastos Gerais'!$D$4:$D$1076),-(Analítico!AL$1&lt;='Gastos Gerais'!$E$4:$E$1076),-('Gastos Gerais'!$C$4:$C$1076))</f>
        <v>0</v>
      </c>
      <c r="AM112" s="147">
        <f>SUMPRODUCT(-('Gastos Gerais'!$B$4:$B$1076=Analítico!$B112),-(Analítico!AM$1&gt;='Gastos Gerais'!$D$4:$D$1076),-(Analítico!AM$1&lt;='Gastos Gerais'!$E$4:$E$1076),-('Gastos Gerais'!$C$4:$C$1076))</f>
        <v>0</v>
      </c>
      <c r="AN112" s="147">
        <f>SUMPRODUCT(-('Gastos Gerais'!$B$4:$B$1076=Analítico!$B112),-(Analítico!AN$1&gt;='Gastos Gerais'!$D$4:$D$1076),-(Analítico!AN$1&lt;='Gastos Gerais'!$E$4:$E$1076),-('Gastos Gerais'!$C$4:$C$1076))</f>
        <v>0</v>
      </c>
      <c r="AO112" s="147">
        <f>SUMPRODUCT(-('Gastos Gerais'!$B$4:$B$1076=Analítico!$B112),-(Analítico!AO$1&gt;='Gastos Gerais'!$D$4:$D$1076),-(Analítico!AO$1&lt;='Gastos Gerais'!$E$4:$E$1076),-('Gastos Gerais'!$C$4:$C$1076))</f>
        <v>0</v>
      </c>
      <c r="AP112" s="147">
        <f>SUMPRODUCT(-('Gastos Gerais'!$B$4:$B$1076=Analítico!$B112),-(Analítico!AP$1&gt;='Gastos Gerais'!$D$4:$D$1076),-(Analítico!AP$1&lt;='Gastos Gerais'!$E$4:$E$1076),-('Gastos Gerais'!$C$4:$C$1076))</f>
        <v>0</v>
      </c>
      <c r="AQ112" s="147">
        <f>SUMPRODUCT(-('Gastos Gerais'!$B$4:$B$1076=Analítico!$B112),-(Analítico!AQ$1&gt;='Gastos Gerais'!$D$4:$D$1076),-(Analítico!AQ$1&lt;='Gastos Gerais'!$E$4:$E$1076),-('Gastos Gerais'!$C$4:$C$1076))</f>
        <v>0</v>
      </c>
      <c r="AR112" s="147">
        <f>SUMPRODUCT(-('Gastos Gerais'!$B$4:$B$1076=Analítico!$B112),-(Analítico!AR$1&gt;='Gastos Gerais'!$D$4:$D$1076),-(Analítico!AR$1&lt;='Gastos Gerais'!$E$4:$E$1076),-('Gastos Gerais'!$C$4:$C$1076))</f>
        <v>0</v>
      </c>
      <c r="AS112" s="147">
        <f>SUMPRODUCT(-('Gastos Gerais'!$B$4:$B$1076=Analítico!$B112),-(Analítico!AS$1&gt;='Gastos Gerais'!$D$4:$D$1076),-(Analítico!AS$1&lt;='Gastos Gerais'!$E$4:$E$1076),-('Gastos Gerais'!$C$4:$C$1076))</f>
        <v>0</v>
      </c>
      <c r="AT112" s="147">
        <f>SUMPRODUCT(-('Gastos Gerais'!$B$4:$B$1076=Analítico!$B112),-(Analítico!AT$1&gt;='Gastos Gerais'!$D$4:$D$1076),-(Analítico!AT$1&lt;='Gastos Gerais'!$E$4:$E$1076),-('Gastos Gerais'!$C$4:$C$1076))</f>
        <v>0</v>
      </c>
      <c r="AU112" s="147">
        <f>SUMPRODUCT(-('Gastos Gerais'!$B$4:$B$1076=Analítico!$B112),-(Analítico!AU$1&gt;='Gastos Gerais'!$D$4:$D$1076),-(Analítico!AU$1&lt;='Gastos Gerais'!$E$4:$E$1076),-('Gastos Gerais'!$C$4:$C$1076))</f>
        <v>0</v>
      </c>
      <c r="AV112" s="147">
        <f>SUMPRODUCT(-('Gastos Gerais'!$B$4:$B$1076=Analítico!$B112),-(Analítico!AV$1&gt;='Gastos Gerais'!$D$4:$D$1076),-(Analítico!AV$1&lt;='Gastos Gerais'!$E$4:$E$1076),-('Gastos Gerais'!$C$4:$C$1076))</f>
        <v>0</v>
      </c>
      <c r="AW112" s="147">
        <f>SUMPRODUCT(-('Gastos Gerais'!$B$4:$B$1076=Analítico!$B112),-(Analítico!AW$1&gt;='Gastos Gerais'!$D$4:$D$1076),-(Analítico!AW$1&lt;='Gastos Gerais'!$E$4:$E$1076),-('Gastos Gerais'!$C$4:$C$1076))</f>
        <v>0</v>
      </c>
      <c r="AX112" s="147">
        <f>SUMPRODUCT(-('Gastos Gerais'!$B$4:$B$1076=Analítico!$B112),-(Analítico!AX$1&gt;='Gastos Gerais'!$D$4:$D$1076),-(Analítico!AX$1&lt;='Gastos Gerais'!$E$4:$E$1076),-('Gastos Gerais'!$C$4:$C$1076))</f>
        <v>0</v>
      </c>
      <c r="AY112" s="147">
        <f>SUMPRODUCT(-('Gastos Gerais'!$B$4:$B$1076=Analítico!$B112),-(Analítico!AY$1&gt;='Gastos Gerais'!$D$4:$D$1076),-(Analítico!AY$1&lt;='Gastos Gerais'!$E$4:$E$1076),-('Gastos Gerais'!$C$4:$C$1076))</f>
        <v>0</v>
      </c>
      <c r="AZ112" s="147">
        <f>SUMPRODUCT(-('Gastos Gerais'!$B$4:$B$1076=Analítico!$B112),-(Analítico!AZ$1&gt;='Gastos Gerais'!$D$4:$D$1076),-(Analítico!AZ$1&lt;='Gastos Gerais'!$E$4:$E$1076),-('Gastos Gerais'!$C$4:$C$1076))</f>
        <v>0</v>
      </c>
      <c r="BA112" s="147">
        <f>SUMPRODUCT(-('Gastos Gerais'!$B$4:$B$1076=Analítico!$B112),-(Analítico!BA$1&gt;='Gastos Gerais'!$D$4:$D$1076),-(Analítico!BA$1&lt;='Gastos Gerais'!$E$4:$E$1076),-('Gastos Gerais'!$C$4:$C$1076))</f>
        <v>0</v>
      </c>
      <c r="BB112" s="147">
        <f>SUMPRODUCT(-('Gastos Gerais'!$B$4:$B$1076=Analítico!$B112),-(Analítico!BB$1&gt;='Gastos Gerais'!$D$4:$D$1076),-(Analítico!BB$1&lt;='Gastos Gerais'!$E$4:$E$1076),-('Gastos Gerais'!$C$4:$C$1076))</f>
        <v>0</v>
      </c>
      <c r="BC112" s="147">
        <f>SUMPRODUCT(-('Gastos Gerais'!$B$4:$B$1076=Analítico!$B112),-(Analítico!BC$1&gt;='Gastos Gerais'!$D$4:$D$1076),-(Analítico!BC$1&lt;='Gastos Gerais'!$E$4:$E$1076),-('Gastos Gerais'!$C$4:$C$1076))</f>
        <v>0</v>
      </c>
      <c r="BD112" s="147">
        <f>SUMPRODUCT(-('Gastos Gerais'!$B$4:$B$1076=Analítico!$B112),-(Analítico!BD$1&gt;='Gastos Gerais'!$D$4:$D$1076),-(Analítico!BD$1&lt;='Gastos Gerais'!$E$4:$E$1076),-('Gastos Gerais'!$C$4:$C$1076))</f>
        <v>0</v>
      </c>
      <c r="BE112" s="147">
        <f>SUMPRODUCT(-('Gastos Gerais'!$B$4:$B$1076=Analítico!$B112),-(Analítico!BE$1&gt;='Gastos Gerais'!$D$4:$D$1076),-(Analítico!BE$1&lt;='Gastos Gerais'!$E$4:$E$1076),-('Gastos Gerais'!$C$4:$C$1076))</f>
        <v>0</v>
      </c>
      <c r="BF112" s="147">
        <f>SUMPRODUCT(-('Gastos Gerais'!$B$4:$B$1076=Analítico!$B112),-(Analítico!BF$1&gt;='Gastos Gerais'!$D$4:$D$1076),-(Analítico!BF$1&lt;='Gastos Gerais'!$E$4:$E$1076),-('Gastos Gerais'!$C$4:$C$1076))</f>
        <v>0</v>
      </c>
      <c r="BG112" s="147">
        <f>SUMPRODUCT(-('Gastos Gerais'!$B$4:$B$1076=Analítico!$B112),-(Analítico!BG$1&gt;='Gastos Gerais'!$D$4:$D$1076),-(Analítico!BG$1&lt;='Gastos Gerais'!$E$4:$E$1076),-('Gastos Gerais'!$C$4:$C$1076))</f>
        <v>0</v>
      </c>
      <c r="BH112" s="147">
        <f>SUMPRODUCT(-('Gastos Gerais'!$B$4:$B$1076=Analítico!$B112),-(Analítico!BH$1&gt;='Gastos Gerais'!$D$4:$D$1076),-(Analítico!BH$1&lt;='Gastos Gerais'!$E$4:$E$1076),-('Gastos Gerais'!$C$4:$C$1076))</f>
        <v>0</v>
      </c>
      <c r="BI112" s="147">
        <f>SUMPRODUCT(-('Gastos Gerais'!$B$4:$B$1076=Analítico!$B112),-(Analítico!BI$1&gt;='Gastos Gerais'!$D$4:$D$1076),-(Analítico!BI$1&lt;='Gastos Gerais'!$E$4:$E$1076),-('Gastos Gerais'!$C$4:$C$1076))</f>
        <v>0</v>
      </c>
      <c r="BJ112" s="147">
        <f>SUMPRODUCT(-('Gastos Gerais'!$B$4:$B$1076=Analítico!$B112),-(Analítico!BJ$1&gt;='Gastos Gerais'!$D$4:$D$1076),-(Analítico!BJ$1&lt;='Gastos Gerais'!$E$4:$E$1076),-('Gastos Gerais'!$C$4:$C$1076))</f>
        <v>0</v>
      </c>
      <c r="BK112" s="143">
        <f t="shared" si="92"/>
        <v>0</v>
      </c>
      <c r="BL112" s="152">
        <f t="shared" ca="1" si="93"/>
        <v>0</v>
      </c>
      <c r="BV112" s="3"/>
      <c r="BW112" s="3"/>
    </row>
    <row r="113" spans="1:75" s="98" customFormat="1" ht="23.25" customHeight="1">
      <c r="A113" s="207" t="s">
        <v>362</v>
      </c>
      <c r="B113" s="210" t="s">
        <v>363</v>
      </c>
      <c r="C113" s="147">
        <f>SUMPRODUCT(-('Gastos Gerais'!$B$4:$B$1076=Analítico!$B113),-(Analítico!C$1&gt;='Gastos Gerais'!$D$4:$D$1076),-(Analítico!C$1&lt;='Gastos Gerais'!$E$4:$E$1076),-('Gastos Gerais'!$C$4:$C$1076))</f>
        <v>0</v>
      </c>
      <c r="D113" s="147">
        <f>SUMPRODUCT(-('Gastos Gerais'!$B$4:$B$1076=Analítico!$B113),-(Analítico!D$1&gt;='Gastos Gerais'!$D$4:$D$1076),-(Analítico!D$1&lt;='Gastos Gerais'!$E$4:$E$1076),-('Gastos Gerais'!$C$4:$C$1076))</f>
        <v>0</v>
      </c>
      <c r="E113" s="147">
        <f>SUMPRODUCT(-('Gastos Gerais'!$B$4:$B$1076=Analítico!$B113),-(Analítico!E$1&gt;='Gastos Gerais'!$D$4:$D$1076),-(Analítico!E$1&lt;='Gastos Gerais'!$E$4:$E$1076),-('Gastos Gerais'!$C$4:$C$1076))</f>
        <v>0</v>
      </c>
      <c r="F113" s="147">
        <f>SUMPRODUCT(-('Gastos Gerais'!$B$4:$B$1076=Analítico!$B113),-(Analítico!F$1&gt;='Gastos Gerais'!$D$4:$D$1076),-(Analítico!F$1&lt;='Gastos Gerais'!$E$4:$E$1076),-('Gastos Gerais'!$C$4:$C$1076))</f>
        <v>0</v>
      </c>
      <c r="G113" s="147">
        <f>SUMPRODUCT(-('Gastos Gerais'!$B$4:$B$1076=Analítico!$B113),-(Analítico!G$1&gt;='Gastos Gerais'!$D$4:$D$1076),-(Analítico!G$1&lt;='Gastos Gerais'!$E$4:$E$1076),-('Gastos Gerais'!$C$4:$C$1076))</f>
        <v>0</v>
      </c>
      <c r="H113" s="147">
        <f>SUMPRODUCT(-('Gastos Gerais'!$B$4:$B$1076=Analítico!$B113),-(Analítico!H$1&gt;='Gastos Gerais'!$D$4:$D$1076),-(Analítico!H$1&lt;='Gastos Gerais'!$E$4:$E$1076),-('Gastos Gerais'!$C$4:$C$1076))</f>
        <v>0</v>
      </c>
      <c r="I113" s="147">
        <f>SUMPRODUCT(-('Gastos Gerais'!$B$4:$B$1076=Analítico!$B113),-(Analítico!I$1&gt;='Gastos Gerais'!$D$4:$D$1076),-(Analítico!I$1&lt;='Gastos Gerais'!$E$4:$E$1076),-('Gastos Gerais'!$C$4:$C$1076))</f>
        <v>0</v>
      </c>
      <c r="J113" s="147">
        <f>SUMPRODUCT(-('Gastos Gerais'!$B$4:$B$1076=Analítico!$B113),-(Analítico!J$1&gt;='Gastos Gerais'!$D$4:$D$1076),-(Analítico!J$1&lt;='Gastos Gerais'!$E$4:$E$1076),-('Gastos Gerais'!$C$4:$C$1076))</f>
        <v>0</v>
      </c>
      <c r="K113" s="147">
        <f>SUMPRODUCT(-('Gastos Gerais'!$B$4:$B$1076=Analítico!$B113),-(Analítico!K$1&gt;='Gastos Gerais'!$D$4:$D$1076),-(Analítico!K$1&lt;='Gastos Gerais'!$E$4:$E$1076),-('Gastos Gerais'!$C$4:$C$1076))</f>
        <v>0</v>
      </c>
      <c r="L113" s="147">
        <f>SUMPRODUCT(-('Gastos Gerais'!$B$4:$B$1076=Analítico!$B113),-(Analítico!L$1&gt;='Gastos Gerais'!$D$4:$D$1076),-(Analítico!L$1&lt;='Gastos Gerais'!$E$4:$E$1076),-('Gastos Gerais'!$C$4:$C$1076))</f>
        <v>0</v>
      </c>
      <c r="M113" s="147">
        <f>SUMPRODUCT(-('Gastos Gerais'!$B$4:$B$1076=Analítico!$B113),-(Analítico!M$1&gt;='Gastos Gerais'!$D$4:$D$1076),-(Analítico!M$1&lt;='Gastos Gerais'!$E$4:$E$1076),-('Gastos Gerais'!$C$4:$C$1076))</f>
        <v>0</v>
      </c>
      <c r="N113" s="147">
        <f>SUMPRODUCT(-('Gastos Gerais'!$B$4:$B$1076=Analítico!$B113),-(Analítico!N$1&gt;='Gastos Gerais'!$D$4:$D$1076),-(Analítico!N$1&lt;='Gastos Gerais'!$E$4:$E$1076),-('Gastos Gerais'!$C$4:$C$1076))</f>
        <v>0</v>
      </c>
      <c r="O113" s="147">
        <f>SUMPRODUCT(-('Gastos Gerais'!$B$4:$B$1076=Analítico!$B113),-(Analítico!O$1&gt;='Gastos Gerais'!$D$4:$D$1076),-(Analítico!O$1&lt;='Gastos Gerais'!$E$4:$E$1076),-('Gastos Gerais'!$C$4:$C$1076))</f>
        <v>0</v>
      </c>
      <c r="P113" s="147">
        <f>SUMPRODUCT(-('Gastos Gerais'!$B$4:$B$1076=Analítico!$B113),-(Analítico!P$1&gt;='Gastos Gerais'!$D$4:$D$1076),-(Analítico!P$1&lt;='Gastos Gerais'!$E$4:$E$1076),-('Gastos Gerais'!$C$4:$C$1076))</f>
        <v>0</v>
      </c>
      <c r="Q113" s="147">
        <f>SUMPRODUCT(-('Gastos Gerais'!$B$4:$B$1076=Analítico!$B113),-(Analítico!Q$1&gt;='Gastos Gerais'!$D$4:$D$1076),-(Analítico!Q$1&lt;='Gastos Gerais'!$E$4:$E$1076),-('Gastos Gerais'!$C$4:$C$1076))</f>
        <v>0</v>
      </c>
      <c r="R113" s="147">
        <f>SUMPRODUCT(-('Gastos Gerais'!$B$4:$B$1076=Analítico!$B113),-(Analítico!R$1&gt;='Gastos Gerais'!$D$4:$D$1076),-(Analítico!R$1&lt;='Gastos Gerais'!$E$4:$E$1076),-('Gastos Gerais'!$C$4:$C$1076))</f>
        <v>0</v>
      </c>
      <c r="S113" s="147">
        <f>SUMPRODUCT(-('Gastos Gerais'!$B$4:$B$1076=Analítico!$B113),-(Analítico!S$1&gt;='Gastos Gerais'!$D$4:$D$1076),-(Analítico!S$1&lt;='Gastos Gerais'!$E$4:$E$1076),-('Gastos Gerais'!$C$4:$C$1076))</f>
        <v>0</v>
      </c>
      <c r="T113" s="147">
        <f>SUMPRODUCT(-('Gastos Gerais'!$B$4:$B$1076=Analítico!$B113),-(Analítico!T$1&gt;='Gastos Gerais'!$D$4:$D$1076),-(Analítico!T$1&lt;='Gastos Gerais'!$E$4:$E$1076),-('Gastos Gerais'!$C$4:$C$1076))</f>
        <v>0</v>
      </c>
      <c r="U113" s="147">
        <f>SUMPRODUCT(-('Gastos Gerais'!$B$4:$B$1076=Analítico!$B113),-(Analítico!U$1&gt;='Gastos Gerais'!$D$4:$D$1076),-(Analítico!U$1&lt;='Gastos Gerais'!$E$4:$E$1076),-('Gastos Gerais'!$C$4:$C$1076))</f>
        <v>0</v>
      </c>
      <c r="V113" s="147">
        <f>SUMPRODUCT(-('Gastos Gerais'!$B$4:$B$1076=Analítico!$B113),-(Analítico!V$1&gt;='Gastos Gerais'!$D$4:$D$1076),-(Analítico!V$1&lt;='Gastos Gerais'!$E$4:$E$1076),-('Gastos Gerais'!$C$4:$C$1076))</f>
        <v>0</v>
      </c>
      <c r="W113" s="147">
        <f>SUMPRODUCT(-('Gastos Gerais'!$B$4:$B$1076=Analítico!$B113),-(Analítico!W$1&gt;='Gastos Gerais'!$D$4:$D$1076),-(Analítico!W$1&lt;='Gastos Gerais'!$E$4:$E$1076),-('Gastos Gerais'!$C$4:$C$1076))</f>
        <v>0</v>
      </c>
      <c r="X113" s="147">
        <f>SUMPRODUCT(-('Gastos Gerais'!$B$4:$B$1076=Analítico!$B113),-(Analítico!X$1&gt;='Gastos Gerais'!$D$4:$D$1076),-(Analítico!X$1&lt;='Gastos Gerais'!$E$4:$E$1076),-('Gastos Gerais'!$C$4:$C$1076))</f>
        <v>0</v>
      </c>
      <c r="Y113" s="147">
        <f>SUMPRODUCT(-('Gastos Gerais'!$B$4:$B$1076=Analítico!$B113),-(Analítico!Y$1&gt;='Gastos Gerais'!$D$4:$D$1076),-(Analítico!Y$1&lt;='Gastos Gerais'!$E$4:$E$1076),-('Gastos Gerais'!$C$4:$C$1076))</f>
        <v>0</v>
      </c>
      <c r="Z113" s="147">
        <f>SUMPRODUCT(-('Gastos Gerais'!$B$4:$B$1076=Analítico!$B113),-(Analítico!Z$1&gt;='Gastos Gerais'!$D$4:$D$1076),-(Analítico!Z$1&lt;='Gastos Gerais'!$E$4:$E$1076),-('Gastos Gerais'!$C$4:$C$1076))</f>
        <v>0</v>
      </c>
      <c r="AA113" s="147">
        <f>SUMPRODUCT(-('Gastos Gerais'!$B$4:$B$1076=Analítico!$B113),-(Analítico!AA$1&gt;='Gastos Gerais'!$D$4:$D$1076),-(Analítico!AA$1&lt;='Gastos Gerais'!$E$4:$E$1076),-('Gastos Gerais'!$C$4:$C$1076))</f>
        <v>0</v>
      </c>
      <c r="AB113" s="147">
        <f>SUMPRODUCT(-('Gastos Gerais'!$B$4:$B$1076=Analítico!$B113),-(Analítico!AB$1&gt;='Gastos Gerais'!$D$4:$D$1076),-(Analítico!AB$1&lt;='Gastos Gerais'!$E$4:$E$1076),-('Gastos Gerais'!$C$4:$C$1076))</f>
        <v>0</v>
      </c>
      <c r="AC113" s="147">
        <f>SUMPRODUCT(-('Gastos Gerais'!$B$4:$B$1076=Analítico!$B113),-(Analítico!AC$1&gt;='Gastos Gerais'!$D$4:$D$1076),-(Analítico!AC$1&lt;='Gastos Gerais'!$E$4:$E$1076),-('Gastos Gerais'!$C$4:$C$1076))</f>
        <v>0</v>
      </c>
      <c r="AD113" s="147">
        <f>SUMPRODUCT(-('Gastos Gerais'!$B$4:$B$1076=Analítico!$B113),-(Analítico!AD$1&gt;='Gastos Gerais'!$D$4:$D$1076),-(Analítico!AD$1&lt;='Gastos Gerais'!$E$4:$E$1076),-('Gastos Gerais'!$C$4:$C$1076))</f>
        <v>0</v>
      </c>
      <c r="AE113" s="147">
        <f>SUMPRODUCT(-('Gastos Gerais'!$B$4:$B$1076=Analítico!$B113),-(Analítico!AE$1&gt;='Gastos Gerais'!$D$4:$D$1076),-(Analítico!AE$1&lt;='Gastos Gerais'!$E$4:$E$1076),-('Gastos Gerais'!$C$4:$C$1076))</f>
        <v>0</v>
      </c>
      <c r="AF113" s="147">
        <f>SUMPRODUCT(-('Gastos Gerais'!$B$4:$B$1076=Analítico!$B113),-(Analítico!AF$1&gt;='Gastos Gerais'!$D$4:$D$1076),-(Analítico!AF$1&lt;='Gastos Gerais'!$E$4:$E$1076),-('Gastos Gerais'!$C$4:$C$1076))</f>
        <v>0</v>
      </c>
      <c r="AG113" s="147">
        <f>SUMPRODUCT(-('Gastos Gerais'!$B$4:$B$1076=Analítico!$B113),-(Analítico!AG$1&gt;='Gastos Gerais'!$D$4:$D$1076),-(Analítico!AG$1&lt;='Gastos Gerais'!$E$4:$E$1076),-('Gastos Gerais'!$C$4:$C$1076))</f>
        <v>0</v>
      </c>
      <c r="AH113" s="147">
        <f>SUMPRODUCT(-('Gastos Gerais'!$B$4:$B$1076=Analítico!$B113),-(Analítico!AH$1&gt;='Gastos Gerais'!$D$4:$D$1076),-(Analítico!AH$1&lt;='Gastos Gerais'!$E$4:$E$1076),-('Gastos Gerais'!$C$4:$C$1076))</f>
        <v>0</v>
      </c>
      <c r="AI113" s="147">
        <f>SUMPRODUCT(-('Gastos Gerais'!$B$4:$B$1076=Analítico!$B113),-(Analítico!AI$1&gt;='Gastos Gerais'!$D$4:$D$1076),-(Analítico!AI$1&lt;='Gastos Gerais'!$E$4:$E$1076),-('Gastos Gerais'!$C$4:$C$1076))</f>
        <v>0</v>
      </c>
      <c r="AJ113" s="147">
        <f>SUMPRODUCT(-('Gastos Gerais'!$B$4:$B$1076=Analítico!$B113),-(Analítico!AJ$1&gt;='Gastos Gerais'!$D$4:$D$1076),-(Analítico!AJ$1&lt;='Gastos Gerais'!$E$4:$E$1076),-('Gastos Gerais'!$C$4:$C$1076))</f>
        <v>0</v>
      </c>
      <c r="AK113" s="147">
        <f>SUMPRODUCT(-('Gastos Gerais'!$B$4:$B$1076=Analítico!$B113),-(Analítico!AK$1&gt;='Gastos Gerais'!$D$4:$D$1076),-(Analítico!AK$1&lt;='Gastos Gerais'!$E$4:$E$1076),-('Gastos Gerais'!$C$4:$C$1076))</f>
        <v>0</v>
      </c>
      <c r="AL113" s="147">
        <f>SUMPRODUCT(-('Gastos Gerais'!$B$4:$B$1076=Analítico!$B113),-(Analítico!AL$1&gt;='Gastos Gerais'!$D$4:$D$1076),-(Analítico!AL$1&lt;='Gastos Gerais'!$E$4:$E$1076),-('Gastos Gerais'!$C$4:$C$1076))</f>
        <v>0</v>
      </c>
      <c r="AM113" s="147">
        <f>SUMPRODUCT(-('Gastos Gerais'!$B$4:$B$1076=Analítico!$B113),-(Analítico!AM$1&gt;='Gastos Gerais'!$D$4:$D$1076),-(Analítico!AM$1&lt;='Gastos Gerais'!$E$4:$E$1076),-('Gastos Gerais'!$C$4:$C$1076))</f>
        <v>0</v>
      </c>
      <c r="AN113" s="147">
        <f>SUMPRODUCT(-('Gastos Gerais'!$B$4:$B$1076=Analítico!$B113),-(Analítico!AN$1&gt;='Gastos Gerais'!$D$4:$D$1076),-(Analítico!AN$1&lt;='Gastos Gerais'!$E$4:$E$1076),-('Gastos Gerais'!$C$4:$C$1076))</f>
        <v>0</v>
      </c>
      <c r="AO113" s="147">
        <f>SUMPRODUCT(-('Gastos Gerais'!$B$4:$B$1076=Analítico!$B113),-(Analítico!AO$1&gt;='Gastos Gerais'!$D$4:$D$1076),-(Analítico!AO$1&lt;='Gastos Gerais'!$E$4:$E$1076),-('Gastos Gerais'!$C$4:$C$1076))</f>
        <v>0</v>
      </c>
      <c r="AP113" s="147">
        <f>SUMPRODUCT(-('Gastos Gerais'!$B$4:$B$1076=Analítico!$B113),-(Analítico!AP$1&gt;='Gastos Gerais'!$D$4:$D$1076),-(Analítico!AP$1&lt;='Gastos Gerais'!$E$4:$E$1076),-('Gastos Gerais'!$C$4:$C$1076))</f>
        <v>0</v>
      </c>
      <c r="AQ113" s="147">
        <f>SUMPRODUCT(-('Gastos Gerais'!$B$4:$B$1076=Analítico!$B113),-(Analítico!AQ$1&gt;='Gastos Gerais'!$D$4:$D$1076),-(Analítico!AQ$1&lt;='Gastos Gerais'!$E$4:$E$1076),-('Gastos Gerais'!$C$4:$C$1076))</f>
        <v>0</v>
      </c>
      <c r="AR113" s="147">
        <f>SUMPRODUCT(-('Gastos Gerais'!$B$4:$B$1076=Analítico!$B113),-(Analítico!AR$1&gt;='Gastos Gerais'!$D$4:$D$1076),-(Analítico!AR$1&lt;='Gastos Gerais'!$E$4:$E$1076),-('Gastos Gerais'!$C$4:$C$1076))</f>
        <v>0</v>
      </c>
      <c r="AS113" s="147">
        <f>SUMPRODUCT(-('Gastos Gerais'!$B$4:$B$1076=Analítico!$B113),-(Analítico!AS$1&gt;='Gastos Gerais'!$D$4:$D$1076),-(Analítico!AS$1&lt;='Gastos Gerais'!$E$4:$E$1076),-('Gastos Gerais'!$C$4:$C$1076))</f>
        <v>0</v>
      </c>
      <c r="AT113" s="147">
        <f>SUMPRODUCT(-('Gastos Gerais'!$B$4:$B$1076=Analítico!$B113),-(Analítico!AT$1&gt;='Gastos Gerais'!$D$4:$D$1076),-(Analítico!AT$1&lt;='Gastos Gerais'!$E$4:$E$1076),-('Gastos Gerais'!$C$4:$C$1076))</f>
        <v>0</v>
      </c>
      <c r="AU113" s="147">
        <f>SUMPRODUCT(-('Gastos Gerais'!$B$4:$B$1076=Analítico!$B113),-(Analítico!AU$1&gt;='Gastos Gerais'!$D$4:$D$1076),-(Analítico!AU$1&lt;='Gastos Gerais'!$E$4:$E$1076),-('Gastos Gerais'!$C$4:$C$1076))</f>
        <v>0</v>
      </c>
      <c r="AV113" s="147">
        <f>SUMPRODUCT(-('Gastos Gerais'!$B$4:$B$1076=Analítico!$B113),-(Analítico!AV$1&gt;='Gastos Gerais'!$D$4:$D$1076),-(Analítico!AV$1&lt;='Gastos Gerais'!$E$4:$E$1076),-('Gastos Gerais'!$C$4:$C$1076))</f>
        <v>0</v>
      </c>
      <c r="AW113" s="147">
        <f>SUMPRODUCT(-('Gastos Gerais'!$B$4:$B$1076=Analítico!$B113),-(Analítico!AW$1&gt;='Gastos Gerais'!$D$4:$D$1076),-(Analítico!AW$1&lt;='Gastos Gerais'!$E$4:$E$1076),-('Gastos Gerais'!$C$4:$C$1076))</f>
        <v>0</v>
      </c>
      <c r="AX113" s="147">
        <f>SUMPRODUCT(-('Gastos Gerais'!$B$4:$B$1076=Analítico!$B113),-(Analítico!AX$1&gt;='Gastos Gerais'!$D$4:$D$1076),-(Analítico!AX$1&lt;='Gastos Gerais'!$E$4:$E$1076),-('Gastos Gerais'!$C$4:$C$1076))</f>
        <v>0</v>
      </c>
      <c r="AY113" s="147">
        <f>SUMPRODUCT(-('Gastos Gerais'!$B$4:$B$1076=Analítico!$B113),-(Analítico!AY$1&gt;='Gastos Gerais'!$D$4:$D$1076),-(Analítico!AY$1&lt;='Gastos Gerais'!$E$4:$E$1076),-('Gastos Gerais'!$C$4:$C$1076))</f>
        <v>0</v>
      </c>
      <c r="AZ113" s="147">
        <f>SUMPRODUCT(-('Gastos Gerais'!$B$4:$B$1076=Analítico!$B113),-(Analítico!AZ$1&gt;='Gastos Gerais'!$D$4:$D$1076),-(Analítico!AZ$1&lt;='Gastos Gerais'!$E$4:$E$1076),-('Gastos Gerais'!$C$4:$C$1076))</f>
        <v>0</v>
      </c>
      <c r="BA113" s="147">
        <f>SUMPRODUCT(-('Gastos Gerais'!$B$4:$B$1076=Analítico!$B113),-(Analítico!BA$1&gt;='Gastos Gerais'!$D$4:$D$1076),-(Analítico!BA$1&lt;='Gastos Gerais'!$E$4:$E$1076),-('Gastos Gerais'!$C$4:$C$1076))</f>
        <v>0</v>
      </c>
      <c r="BB113" s="147">
        <f>SUMPRODUCT(-('Gastos Gerais'!$B$4:$B$1076=Analítico!$B113),-(Analítico!BB$1&gt;='Gastos Gerais'!$D$4:$D$1076),-(Analítico!BB$1&lt;='Gastos Gerais'!$E$4:$E$1076),-('Gastos Gerais'!$C$4:$C$1076))</f>
        <v>0</v>
      </c>
      <c r="BC113" s="147">
        <f>SUMPRODUCT(-('Gastos Gerais'!$B$4:$B$1076=Analítico!$B113),-(Analítico!BC$1&gt;='Gastos Gerais'!$D$4:$D$1076),-(Analítico!BC$1&lt;='Gastos Gerais'!$E$4:$E$1076),-('Gastos Gerais'!$C$4:$C$1076))</f>
        <v>0</v>
      </c>
      <c r="BD113" s="147">
        <f>SUMPRODUCT(-('Gastos Gerais'!$B$4:$B$1076=Analítico!$B113),-(Analítico!BD$1&gt;='Gastos Gerais'!$D$4:$D$1076),-(Analítico!BD$1&lt;='Gastos Gerais'!$E$4:$E$1076),-('Gastos Gerais'!$C$4:$C$1076))</f>
        <v>0</v>
      </c>
      <c r="BE113" s="147">
        <f>SUMPRODUCT(-('Gastos Gerais'!$B$4:$B$1076=Analítico!$B113),-(Analítico!BE$1&gt;='Gastos Gerais'!$D$4:$D$1076),-(Analítico!BE$1&lt;='Gastos Gerais'!$E$4:$E$1076),-('Gastos Gerais'!$C$4:$C$1076))</f>
        <v>0</v>
      </c>
      <c r="BF113" s="147">
        <f>SUMPRODUCT(-('Gastos Gerais'!$B$4:$B$1076=Analítico!$B113),-(Analítico!BF$1&gt;='Gastos Gerais'!$D$4:$D$1076),-(Analítico!BF$1&lt;='Gastos Gerais'!$E$4:$E$1076),-('Gastos Gerais'!$C$4:$C$1076))</f>
        <v>0</v>
      </c>
      <c r="BG113" s="147">
        <f>SUMPRODUCT(-('Gastos Gerais'!$B$4:$B$1076=Analítico!$B113),-(Analítico!BG$1&gt;='Gastos Gerais'!$D$4:$D$1076),-(Analítico!BG$1&lt;='Gastos Gerais'!$E$4:$E$1076),-('Gastos Gerais'!$C$4:$C$1076))</f>
        <v>0</v>
      </c>
      <c r="BH113" s="147">
        <f>SUMPRODUCT(-('Gastos Gerais'!$B$4:$B$1076=Analítico!$B113),-(Analítico!BH$1&gt;='Gastos Gerais'!$D$4:$D$1076),-(Analítico!BH$1&lt;='Gastos Gerais'!$E$4:$E$1076),-('Gastos Gerais'!$C$4:$C$1076))</f>
        <v>0</v>
      </c>
      <c r="BI113" s="147">
        <f>SUMPRODUCT(-('Gastos Gerais'!$B$4:$B$1076=Analítico!$B113),-(Analítico!BI$1&gt;='Gastos Gerais'!$D$4:$D$1076),-(Analítico!BI$1&lt;='Gastos Gerais'!$E$4:$E$1076),-('Gastos Gerais'!$C$4:$C$1076))</f>
        <v>0</v>
      </c>
      <c r="BJ113" s="147">
        <f>SUMPRODUCT(-('Gastos Gerais'!$B$4:$B$1076=Analítico!$B113),-(Analítico!BJ$1&gt;='Gastos Gerais'!$D$4:$D$1076),-(Analítico!BJ$1&lt;='Gastos Gerais'!$E$4:$E$1076),-('Gastos Gerais'!$C$4:$C$1076))</f>
        <v>0</v>
      </c>
      <c r="BK113" s="143">
        <f t="shared" si="92"/>
        <v>0</v>
      </c>
      <c r="BL113" s="152">
        <f t="shared" ca="1" si="93"/>
        <v>0</v>
      </c>
      <c r="BV113" s="3"/>
      <c r="BW113" s="3"/>
    </row>
    <row r="114" spans="1:75" s="98" customFormat="1" ht="23.25" customHeight="1">
      <c r="A114" s="207" t="s">
        <v>364</v>
      </c>
      <c r="B114" s="210" t="s">
        <v>365</v>
      </c>
      <c r="C114" s="147">
        <f>SUMPRODUCT(-('Gastos Gerais'!$B$4:$B$1076=Analítico!$B114),-(Analítico!C$1&gt;='Gastos Gerais'!$D$4:$D$1076),-(Analítico!C$1&lt;='Gastos Gerais'!$E$4:$E$1076),-('Gastos Gerais'!$C$4:$C$1076))</f>
        <v>9000</v>
      </c>
      <c r="D114" s="147">
        <f>SUMPRODUCT(-('Gastos Gerais'!$B$4:$B$1076=Analítico!$B114),-(Analítico!D$1&gt;='Gastos Gerais'!$D$4:$D$1076),-(Analítico!D$1&lt;='Gastos Gerais'!$E$4:$E$1076),-('Gastos Gerais'!$C$4:$C$1076))</f>
        <v>9000</v>
      </c>
      <c r="E114" s="147">
        <f>SUMPRODUCT(-('Gastos Gerais'!$B$4:$B$1076=Analítico!$B114),-(Analítico!E$1&gt;='Gastos Gerais'!$D$4:$D$1076),-(Analítico!E$1&lt;='Gastos Gerais'!$E$4:$E$1076),-('Gastos Gerais'!$C$4:$C$1076))</f>
        <v>13000</v>
      </c>
      <c r="F114" s="147">
        <f>SUMPRODUCT(-('Gastos Gerais'!$B$4:$B$1076=Analítico!$B114),-(Analítico!F$1&gt;='Gastos Gerais'!$D$4:$D$1076),-(Analítico!F$1&lt;='Gastos Gerais'!$E$4:$E$1076),-('Gastos Gerais'!$C$4:$C$1076))</f>
        <v>15000</v>
      </c>
      <c r="G114" s="147">
        <f>SUMPRODUCT(-('Gastos Gerais'!$B$4:$B$1076=Analítico!$B114),-(Analítico!G$1&gt;='Gastos Gerais'!$D$4:$D$1076),-(Analítico!G$1&lt;='Gastos Gerais'!$E$4:$E$1076),-('Gastos Gerais'!$C$4:$C$1076))</f>
        <v>15000</v>
      </c>
      <c r="H114" s="147">
        <f>SUMPRODUCT(-('Gastos Gerais'!$B$4:$B$1076=Analítico!$B114),-(Analítico!H$1&gt;='Gastos Gerais'!$D$4:$D$1076),-(Analítico!H$1&lt;='Gastos Gerais'!$E$4:$E$1076),-('Gastos Gerais'!$C$4:$C$1076))</f>
        <v>15000</v>
      </c>
      <c r="I114" s="147">
        <f>SUMPRODUCT(-('Gastos Gerais'!$B$4:$B$1076=Analítico!$B114),-(Analítico!I$1&gt;='Gastos Gerais'!$D$4:$D$1076),-(Analítico!I$1&lt;='Gastos Gerais'!$E$4:$E$1076),-('Gastos Gerais'!$C$4:$C$1076))</f>
        <v>9000</v>
      </c>
      <c r="J114" s="147">
        <f>SUMPRODUCT(-('Gastos Gerais'!$B$4:$B$1076=Analítico!$B114),-(Analítico!J$1&gt;='Gastos Gerais'!$D$4:$D$1076),-(Analítico!J$1&lt;='Gastos Gerais'!$E$4:$E$1076),-('Gastos Gerais'!$C$4:$C$1076))</f>
        <v>19000</v>
      </c>
      <c r="K114" s="147">
        <f>SUMPRODUCT(-('Gastos Gerais'!$B$4:$B$1076=Analítico!$B114),-(Analítico!K$1&gt;='Gastos Gerais'!$D$4:$D$1076),-(Analítico!K$1&lt;='Gastos Gerais'!$E$4:$E$1076),-('Gastos Gerais'!$C$4:$C$1076))</f>
        <v>19000</v>
      </c>
      <c r="L114" s="147">
        <f>SUMPRODUCT(-('Gastos Gerais'!$B$4:$B$1076=Analítico!$B114),-(Analítico!L$1&gt;='Gastos Gerais'!$D$4:$D$1076),-(Analítico!L$1&lt;='Gastos Gerais'!$E$4:$E$1076),-('Gastos Gerais'!$C$4:$C$1076))</f>
        <v>9000</v>
      </c>
      <c r="M114" s="147">
        <f>SUMPRODUCT(-('Gastos Gerais'!$B$4:$B$1076=Analítico!$B114),-(Analítico!M$1&gt;='Gastos Gerais'!$D$4:$D$1076),-(Analítico!M$1&lt;='Gastos Gerais'!$E$4:$E$1076),-('Gastos Gerais'!$C$4:$C$1076))</f>
        <v>9000</v>
      </c>
      <c r="N114" s="147">
        <f>SUMPRODUCT(-('Gastos Gerais'!$B$4:$B$1076=Analítico!$B114),-(Analítico!N$1&gt;='Gastos Gerais'!$D$4:$D$1076),-(Analítico!N$1&lt;='Gastos Gerais'!$E$4:$E$1076),-('Gastos Gerais'!$C$4:$C$1076))</f>
        <v>9000</v>
      </c>
      <c r="O114" s="147">
        <f>SUMPRODUCT(-('Gastos Gerais'!$B$4:$B$1076=Analítico!$B114),-(Analítico!O$1&gt;='Gastos Gerais'!$D$4:$D$1076),-(Analítico!O$1&lt;='Gastos Gerais'!$E$4:$E$1076),-('Gastos Gerais'!$C$4:$C$1076))</f>
        <v>10000</v>
      </c>
      <c r="P114" s="147">
        <f>SUMPRODUCT(-('Gastos Gerais'!$B$4:$B$1076=Analítico!$B114),-(Analítico!P$1&gt;='Gastos Gerais'!$D$4:$D$1076),-(Analítico!P$1&lt;='Gastos Gerais'!$E$4:$E$1076),-('Gastos Gerais'!$C$4:$C$1076))</f>
        <v>10000</v>
      </c>
      <c r="Q114" s="147">
        <f>SUMPRODUCT(-('Gastos Gerais'!$B$4:$B$1076=Analítico!$B114),-(Analítico!Q$1&gt;='Gastos Gerais'!$D$4:$D$1076),-(Analítico!Q$1&lt;='Gastos Gerais'!$E$4:$E$1076),-('Gastos Gerais'!$C$4:$C$1076))</f>
        <v>18300</v>
      </c>
      <c r="R114" s="147">
        <f>SUMPRODUCT(-('Gastos Gerais'!$B$4:$B$1076=Analítico!$B114),-(Analítico!R$1&gt;='Gastos Gerais'!$D$4:$D$1076),-(Analítico!R$1&lt;='Gastos Gerais'!$E$4:$E$1076),-('Gastos Gerais'!$C$4:$C$1076))</f>
        <v>17300</v>
      </c>
      <c r="S114" s="147">
        <f>SUMPRODUCT(-('Gastos Gerais'!$B$4:$B$1076=Analítico!$B114),-(Analítico!S$1&gt;='Gastos Gerais'!$D$4:$D$1076),-(Analítico!S$1&lt;='Gastos Gerais'!$E$4:$E$1076),-('Gastos Gerais'!$C$4:$C$1076))</f>
        <v>17300</v>
      </c>
      <c r="T114" s="147">
        <f>SUMPRODUCT(-('Gastos Gerais'!$B$4:$B$1076=Analítico!$B114),-(Analítico!T$1&gt;='Gastos Gerais'!$D$4:$D$1076),-(Analítico!T$1&lt;='Gastos Gerais'!$E$4:$E$1076),-('Gastos Gerais'!$C$4:$C$1076))</f>
        <v>17300</v>
      </c>
      <c r="U114" s="147">
        <f>SUMPRODUCT(-('Gastos Gerais'!$B$4:$B$1076=Analítico!$B114),-(Analítico!U$1&gt;='Gastos Gerais'!$D$4:$D$1076),-(Analítico!U$1&lt;='Gastos Gerais'!$E$4:$E$1076),-('Gastos Gerais'!$C$4:$C$1076))</f>
        <v>12575</v>
      </c>
      <c r="V114" s="147">
        <f>SUMPRODUCT(-('Gastos Gerais'!$B$4:$B$1076=Analítico!$B114),-(Analítico!V$1&gt;='Gastos Gerais'!$D$4:$D$1076),-(Analítico!V$1&lt;='Gastos Gerais'!$E$4:$E$1076),-('Gastos Gerais'!$C$4:$C$1076))</f>
        <v>16575</v>
      </c>
      <c r="W114" s="147">
        <f>SUMPRODUCT(-('Gastos Gerais'!$B$4:$B$1076=Analítico!$B114),-(Analítico!W$1&gt;='Gastos Gerais'!$D$4:$D$1076),-(Analítico!W$1&lt;='Gastos Gerais'!$E$4:$E$1076),-('Gastos Gerais'!$C$4:$C$1076))</f>
        <v>16575</v>
      </c>
      <c r="X114" s="147">
        <f>SUMPRODUCT(-('Gastos Gerais'!$B$4:$B$1076=Analítico!$B114),-(Analítico!X$1&gt;='Gastos Gerais'!$D$4:$D$1076),-(Analítico!X$1&lt;='Gastos Gerais'!$E$4:$E$1076),-('Gastos Gerais'!$C$4:$C$1076))</f>
        <v>18075</v>
      </c>
      <c r="Y114" s="147">
        <f>SUMPRODUCT(-('Gastos Gerais'!$B$4:$B$1076=Analítico!$B114),-(Analítico!Y$1&gt;='Gastos Gerais'!$D$4:$D$1076),-(Analítico!Y$1&lt;='Gastos Gerais'!$E$4:$E$1076),-('Gastos Gerais'!$C$4:$C$1076))</f>
        <v>14500</v>
      </c>
      <c r="Z114" s="147">
        <f>SUMPRODUCT(-('Gastos Gerais'!$B$4:$B$1076=Analítico!$B114),-(Analítico!Z$1&gt;='Gastos Gerais'!$D$4:$D$1076),-(Analítico!Z$1&lt;='Gastos Gerais'!$E$4:$E$1076),-('Gastos Gerais'!$C$4:$C$1076))</f>
        <v>14500</v>
      </c>
      <c r="AA114" s="147">
        <f>SUMPRODUCT(-('Gastos Gerais'!$B$4:$B$1076=Analítico!$B114),-(Analítico!AA$1&gt;='Gastos Gerais'!$D$4:$D$1076),-(Analítico!AA$1&lt;='Gastos Gerais'!$E$4:$E$1076),-('Gastos Gerais'!$C$4:$C$1076))</f>
        <v>10500</v>
      </c>
      <c r="AB114" s="147">
        <f>SUMPRODUCT(-('Gastos Gerais'!$B$4:$B$1076=Analítico!$B114),-(Analítico!AB$1&gt;='Gastos Gerais'!$D$4:$D$1076),-(Analítico!AB$1&lt;='Gastos Gerais'!$E$4:$E$1076),-('Gastos Gerais'!$C$4:$C$1076))</f>
        <v>10500</v>
      </c>
      <c r="AC114" s="147">
        <f>SUMPRODUCT(-('Gastos Gerais'!$B$4:$B$1076=Analítico!$B114),-(Analítico!AC$1&gt;='Gastos Gerais'!$D$4:$D$1076),-(Analítico!AC$1&lt;='Gastos Gerais'!$E$4:$E$1076),-('Gastos Gerais'!$C$4:$C$1076))</f>
        <v>9000</v>
      </c>
      <c r="AD114" s="147">
        <f>SUMPRODUCT(-('Gastos Gerais'!$B$4:$B$1076=Analítico!$B114),-(Analítico!AD$1&gt;='Gastos Gerais'!$D$4:$D$1076),-(Analítico!AD$1&lt;='Gastos Gerais'!$E$4:$E$1076),-('Gastos Gerais'!$C$4:$C$1076))</f>
        <v>9000</v>
      </c>
      <c r="AE114" s="147">
        <f>SUMPRODUCT(-('Gastos Gerais'!$B$4:$B$1076=Analítico!$B114),-(Analítico!AE$1&gt;='Gastos Gerais'!$D$4:$D$1076),-(Analítico!AE$1&lt;='Gastos Gerais'!$E$4:$E$1076),-('Gastos Gerais'!$C$4:$C$1076))</f>
        <v>10166.6659</v>
      </c>
      <c r="AF114" s="147">
        <f>SUMPRODUCT(-('Gastos Gerais'!$B$4:$B$1076=Analítico!$B114),-(Analítico!AF$1&gt;='Gastos Gerais'!$D$4:$D$1076),-(Analítico!AF$1&lt;='Gastos Gerais'!$E$4:$E$1076),-('Gastos Gerais'!$C$4:$C$1076))</f>
        <v>10166.6659</v>
      </c>
      <c r="AG114" s="147">
        <f>SUMPRODUCT(-('Gastos Gerais'!$B$4:$B$1076=Analítico!$B114),-(Analítico!AG$1&gt;='Gastos Gerais'!$D$4:$D$1076),-(Analítico!AG$1&lt;='Gastos Gerais'!$E$4:$E$1076),-('Gastos Gerais'!$C$4:$C$1076))</f>
        <v>10166.6659</v>
      </c>
      <c r="AH114" s="147">
        <f>SUMPRODUCT(-('Gastos Gerais'!$B$4:$B$1076=Analítico!$B114),-(Analítico!AH$1&gt;='Gastos Gerais'!$D$4:$D$1076),-(Analítico!AH$1&lt;='Gastos Gerais'!$E$4:$E$1076),-('Gastos Gerais'!$C$4:$C$1076))</f>
        <v>10166.6659</v>
      </c>
      <c r="AI114" s="147">
        <f>SUMPRODUCT(-('Gastos Gerais'!$B$4:$B$1076=Analítico!$B114),-(Analítico!AI$1&gt;='Gastos Gerais'!$D$4:$D$1076),-(Analítico!AI$1&lt;='Gastos Gerais'!$E$4:$E$1076),-('Gastos Gerais'!$C$4:$C$1076))</f>
        <v>10166.6659</v>
      </c>
      <c r="AJ114" s="147">
        <f>SUMPRODUCT(-('Gastos Gerais'!$B$4:$B$1076=Analítico!$B114),-(Analítico!AJ$1&gt;='Gastos Gerais'!$D$4:$D$1076),-(Analítico!AJ$1&lt;='Gastos Gerais'!$E$4:$E$1076),-('Gastos Gerais'!$C$4:$C$1076))</f>
        <v>10166.6659</v>
      </c>
      <c r="AK114" s="147">
        <f>SUMPRODUCT(-('Gastos Gerais'!$B$4:$B$1076=Analítico!$B114),-(Analítico!AK$1&gt;='Gastos Gerais'!$D$4:$D$1076),-(Analítico!AK$1&lt;='Gastos Gerais'!$E$4:$E$1076),-('Gastos Gerais'!$C$4:$C$1076))</f>
        <v>9000</v>
      </c>
      <c r="AL114" s="147">
        <f>SUMPRODUCT(-('Gastos Gerais'!$B$4:$B$1076=Analítico!$B114),-(Analítico!AL$1&gt;='Gastos Gerais'!$D$4:$D$1076),-(Analítico!AL$1&lt;='Gastos Gerais'!$E$4:$E$1076),-('Gastos Gerais'!$C$4:$C$1076))</f>
        <v>9000</v>
      </c>
      <c r="AM114" s="147">
        <f>SUMPRODUCT(-('Gastos Gerais'!$B$4:$B$1076=Analítico!$B114),-(Analítico!AM$1&gt;='Gastos Gerais'!$D$4:$D$1076),-(Analítico!AM$1&lt;='Gastos Gerais'!$E$4:$E$1076),-('Gastos Gerais'!$C$4:$C$1076))</f>
        <v>9000</v>
      </c>
      <c r="AN114" s="147">
        <f>SUMPRODUCT(-('Gastos Gerais'!$B$4:$B$1076=Analítico!$B114),-(Analítico!AN$1&gt;='Gastos Gerais'!$D$4:$D$1076),-(Analítico!AN$1&lt;='Gastos Gerais'!$E$4:$E$1076),-('Gastos Gerais'!$C$4:$C$1076))</f>
        <v>9000</v>
      </c>
      <c r="AO114" s="147">
        <f>SUMPRODUCT(-('Gastos Gerais'!$B$4:$B$1076=Analítico!$B114),-(Analítico!AO$1&gt;='Gastos Gerais'!$D$4:$D$1076),-(Analítico!AO$1&lt;='Gastos Gerais'!$E$4:$E$1076),-('Gastos Gerais'!$C$4:$C$1076))</f>
        <v>9000</v>
      </c>
      <c r="AP114" s="147">
        <f>SUMPRODUCT(-('Gastos Gerais'!$B$4:$B$1076=Analítico!$B114),-(Analítico!AP$1&gt;='Gastos Gerais'!$D$4:$D$1076),-(Analítico!AP$1&lt;='Gastos Gerais'!$E$4:$E$1076),-('Gastos Gerais'!$C$4:$C$1076))</f>
        <v>9000</v>
      </c>
      <c r="AQ114" s="147">
        <f>SUMPRODUCT(-('Gastos Gerais'!$B$4:$B$1076=Analítico!$B114),-(Analítico!AQ$1&gt;='Gastos Gerais'!$D$4:$D$1076),-(Analítico!AQ$1&lt;='Gastos Gerais'!$E$4:$E$1076),-('Gastos Gerais'!$C$4:$C$1076))</f>
        <v>9000</v>
      </c>
      <c r="AR114" s="147">
        <f>SUMPRODUCT(-('Gastos Gerais'!$B$4:$B$1076=Analítico!$B114),-(Analítico!AR$1&gt;='Gastos Gerais'!$D$4:$D$1076),-(Analítico!AR$1&lt;='Gastos Gerais'!$E$4:$E$1076),-('Gastos Gerais'!$C$4:$C$1076))</f>
        <v>9000</v>
      </c>
      <c r="AS114" s="147">
        <f>SUMPRODUCT(-('Gastos Gerais'!$B$4:$B$1076=Analítico!$B114),-(Analítico!AS$1&gt;='Gastos Gerais'!$D$4:$D$1076),-(Analítico!AS$1&lt;='Gastos Gerais'!$E$4:$E$1076),-('Gastos Gerais'!$C$4:$C$1076))</f>
        <v>9000</v>
      </c>
      <c r="AT114" s="147">
        <f>SUMPRODUCT(-('Gastos Gerais'!$B$4:$B$1076=Analítico!$B114),-(Analítico!AT$1&gt;='Gastos Gerais'!$D$4:$D$1076),-(Analítico!AT$1&lt;='Gastos Gerais'!$E$4:$E$1076),-('Gastos Gerais'!$C$4:$C$1076))</f>
        <v>9000</v>
      </c>
      <c r="AU114" s="147">
        <f>SUMPRODUCT(-('Gastos Gerais'!$B$4:$B$1076=Analítico!$B114),-(Analítico!AU$1&gt;='Gastos Gerais'!$D$4:$D$1076),-(Analítico!AU$1&lt;='Gastos Gerais'!$E$4:$E$1076),-('Gastos Gerais'!$C$4:$C$1076))</f>
        <v>9000</v>
      </c>
      <c r="AV114" s="147">
        <f>SUMPRODUCT(-('Gastos Gerais'!$B$4:$B$1076=Analítico!$B114),-(Analítico!AV$1&gt;='Gastos Gerais'!$D$4:$D$1076),-(Analítico!AV$1&lt;='Gastos Gerais'!$E$4:$E$1076),-('Gastos Gerais'!$C$4:$C$1076))</f>
        <v>9000</v>
      </c>
      <c r="AW114" s="147">
        <f>SUMPRODUCT(-('Gastos Gerais'!$B$4:$B$1076=Analítico!$B114),-(Analítico!AW$1&gt;='Gastos Gerais'!$D$4:$D$1076),-(Analítico!AW$1&lt;='Gastos Gerais'!$E$4:$E$1076),-('Gastos Gerais'!$C$4:$C$1076))</f>
        <v>9000</v>
      </c>
      <c r="AX114" s="147">
        <f>SUMPRODUCT(-('Gastos Gerais'!$B$4:$B$1076=Analítico!$B114),-(Analítico!AX$1&gt;='Gastos Gerais'!$D$4:$D$1076),-(Analítico!AX$1&lt;='Gastos Gerais'!$E$4:$E$1076),-('Gastos Gerais'!$C$4:$C$1076))</f>
        <v>9000</v>
      </c>
      <c r="AY114" s="147">
        <f>SUMPRODUCT(-('Gastos Gerais'!$B$4:$B$1076=Analítico!$B114),-(Analítico!AY$1&gt;='Gastos Gerais'!$D$4:$D$1076),-(Analítico!AY$1&lt;='Gastos Gerais'!$E$4:$E$1076),-('Gastos Gerais'!$C$4:$C$1076))</f>
        <v>0</v>
      </c>
      <c r="AZ114" s="147">
        <f>SUMPRODUCT(-('Gastos Gerais'!$B$4:$B$1076=Analítico!$B114),-(Analítico!AZ$1&gt;='Gastos Gerais'!$D$4:$D$1076),-(Analítico!AZ$1&lt;='Gastos Gerais'!$E$4:$E$1076),-('Gastos Gerais'!$C$4:$C$1076))</f>
        <v>0</v>
      </c>
      <c r="BA114" s="147">
        <f>SUMPRODUCT(-('Gastos Gerais'!$B$4:$B$1076=Analítico!$B114),-(Analítico!BA$1&gt;='Gastos Gerais'!$D$4:$D$1076),-(Analítico!BA$1&lt;='Gastos Gerais'!$E$4:$E$1076),-('Gastos Gerais'!$C$4:$C$1076))</f>
        <v>0</v>
      </c>
      <c r="BB114" s="147">
        <f>SUMPRODUCT(-('Gastos Gerais'!$B$4:$B$1076=Analítico!$B114),-(Analítico!BB$1&gt;='Gastos Gerais'!$D$4:$D$1076),-(Analítico!BB$1&lt;='Gastos Gerais'!$E$4:$E$1076),-('Gastos Gerais'!$C$4:$C$1076))</f>
        <v>0</v>
      </c>
      <c r="BC114" s="147">
        <f>SUMPRODUCT(-('Gastos Gerais'!$B$4:$B$1076=Analítico!$B114),-(Analítico!BC$1&gt;='Gastos Gerais'!$D$4:$D$1076),-(Analítico!BC$1&lt;='Gastos Gerais'!$E$4:$E$1076),-('Gastos Gerais'!$C$4:$C$1076))</f>
        <v>0</v>
      </c>
      <c r="BD114" s="147">
        <f>SUMPRODUCT(-('Gastos Gerais'!$B$4:$B$1076=Analítico!$B114),-(Analítico!BD$1&gt;='Gastos Gerais'!$D$4:$D$1076),-(Analítico!BD$1&lt;='Gastos Gerais'!$E$4:$E$1076),-('Gastos Gerais'!$C$4:$C$1076))</f>
        <v>0</v>
      </c>
      <c r="BE114" s="147">
        <f>SUMPRODUCT(-('Gastos Gerais'!$B$4:$B$1076=Analítico!$B114),-(Analítico!BE$1&gt;='Gastos Gerais'!$D$4:$D$1076),-(Analítico!BE$1&lt;='Gastos Gerais'!$E$4:$E$1076),-('Gastos Gerais'!$C$4:$C$1076))</f>
        <v>0</v>
      </c>
      <c r="BF114" s="147">
        <f>SUMPRODUCT(-('Gastos Gerais'!$B$4:$B$1076=Analítico!$B114),-(Analítico!BF$1&gt;='Gastos Gerais'!$D$4:$D$1076),-(Analítico!BF$1&lt;='Gastos Gerais'!$E$4:$E$1076),-('Gastos Gerais'!$C$4:$C$1076))</f>
        <v>0</v>
      </c>
      <c r="BG114" s="147">
        <f>SUMPRODUCT(-('Gastos Gerais'!$B$4:$B$1076=Analítico!$B114),-(Analítico!BG$1&gt;='Gastos Gerais'!$D$4:$D$1076),-(Analítico!BG$1&lt;='Gastos Gerais'!$E$4:$E$1076),-('Gastos Gerais'!$C$4:$C$1076))</f>
        <v>0</v>
      </c>
      <c r="BH114" s="147">
        <f>SUMPRODUCT(-('Gastos Gerais'!$B$4:$B$1076=Analítico!$B114),-(Analítico!BH$1&gt;='Gastos Gerais'!$D$4:$D$1076),-(Analítico!BH$1&lt;='Gastos Gerais'!$E$4:$E$1076),-('Gastos Gerais'!$C$4:$C$1076))</f>
        <v>0</v>
      </c>
      <c r="BI114" s="147">
        <f>SUMPRODUCT(-('Gastos Gerais'!$B$4:$B$1076=Analítico!$B114),-(Analítico!BI$1&gt;='Gastos Gerais'!$D$4:$D$1076),-(Analítico!BI$1&lt;='Gastos Gerais'!$E$4:$E$1076),-('Gastos Gerais'!$C$4:$C$1076))</f>
        <v>0</v>
      </c>
      <c r="BJ114" s="147">
        <f>SUMPRODUCT(-('Gastos Gerais'!$B$4:$B$1076=Analítico!$B114),-(Analítico!BJ$1&gt;='Gastos Gerais'!$D$4:$D$1076),-(Analítico!BJ$1&lt;='Gastos Gerais'!$E$4:$E$1076),-('Gastos Gerais'!$C$4:$C$1076))</f>
        <v>0</v>
      </c>
      <c r="BK114" s="143">
        <f t="shared" si="92"/>
        <v>558999.99540000013</v>
      </c>
      <c r="BL114" s="152">
        <f t="shared" ca="1" si="93"/>
        <v>2.661904740061459E-2</v>
      </c>
      <c r="BV114" s="3"/>
      <c r="BW114" s="3"/>
    </row>
    <row r="115" spans="1:75" s="98" customFormat="1" ht="23.25" customHeight="1">
      <c r="A115" s="207" t="s">
        <v>366</v>
      </c>
      <c r="B115" s="211" t="s">
        <v>367</v>
      </c>
      <c r="C115" s="147">
        <f>SUMPRODUCT(-('Gastos Gerais'!$B$4:$B$1076=Analítico!$B115),-(Analítico!C$1&gt;='Gastos Gerais'!$D$4:$D$1076),-(Analítico!C$1&lt;='Gastos Gerais'!$E$4:$E$1076),-('Gastos Gerais'!$C$4:$C$1076))</f>
        <v>11800</v>
      </c>
      <c r="D115" s="147">
        <f>SUMPRODUCT(-('Gastos Gerais'!$B$4:$B$1076=Analítico!$B115),-(Analítico!D$1&gt;='Gastos Gerais'!$D$4:$D$1076),-(Analítico!D$1&lt;='Gastos Gerais'!$E$4:$E$1076),-('Gastos Gerais'!$C$4:$C$1076))</f>
        <v>11800</v>
      </c>
      <c r="E115" s="147">
        <f>SUMPRODUCT(-('Gastos Gerais'!$B$4:$B$1076=Analítico!$B115),-(Analítico!E$1&gt;='Gastos Gerais'!$D$4:$D$1076),-(Analítico!E$1&lt;='Gastos Gerais'!$E$4:$E$1076),-('Gastos Gerais'!$C$4:$C$1076))</f>
        <v>11800</v>
      </c>
      <c r="F115" s="147">
        <f>SUMPRODUCT(-('Gastos Gerais'!$B$4:$B$1076=Analítico!$B115),-(Analítico!F$1&gt;='Gastos Gerais'!$D$4:$D$1076),-(Analítico!F$1&lt;='Gastos Gerais'!$E$4:$E$1076),-('Gastos Gerais'!$C$4:$C$1076))</f>
        <v>11800</v>
      </c>
      <c r="G115" s="147">
        <f>SUMPRODUCT(-('Gastos Gerais'!$B$4:$B$1076=Analítico!$B115),-(Analítico!G$1&gt;='Gastos Gerais'!$D$4:$D$1076),-(Analítico!G$1&lt;='Gastos Gerais'!$E$4:$E$1076),-('Gastos Gerais'!$C$4:$C$1076))</f>
        <v>11800</v>
      </c>
      <c r="H115" s="147">
        <f>SUMPRODUCT(-('Gastos Gerais'!$B$4:$B$1076=Analítico!$B115),-(Analítico!H$1&gt;='Gastos Gerais'!$D$4:$D$1076),-(Analítico!H$1&lt;='Gastos Gerais'!$E$4:$E$1076),-('Gastos Gerais'!$C$4:$C$1076))</f>
        <v>11800</v>
      </c>
      <c r="I115" s="147">
        <f>SUMPRODUCT(-('Gastos Gerais'!$B$4:$B$1076=Analítico!$B115),-(Analítico!I$1&gt;='Gastos Gerais'!$D$4:$D$1076),-(Analítico!I$1&lt;='Gastos Gerais'!$E$4:$E$1076),-('Gastos Gerais'!$C$4:$C$1076))</f>
        <v>11800</v>
      </c>
      <c r="J115" s="147">
        <f>SUMPRODUCT(-('Gastos Gerais'!$B$4:$B$1076=Analítico!$B115),-(Analítico!J$1&gt;='Gastos Gerais'!$D$4:$D$1076),-(Analítico!J$1&lt;='Gastos Gerais'!$E$4:$E$1076),-('Gastos Gerais'!$C$4:$C$1076))</f>
        <v>11800</v>
      </c>
      <c r="K115" s="147">
        <f>SUMPRODUCT(-('Gastos Gerais'!$B$4:$B$1076=Analítico!$B115),-(Analítico!K$1&gt;='Gastos Gerais'!$D$4:$D$1076),-(Analítico!K$1&lt;='Gastos Gerais'!$E$4:$E$1076),-('Gastos Gerais'!$C$4:$C$1076))</f>
        <v>11800</v>
      </c>
      <c r="L115" s="147">
        <f>SUMPRODUCT(-('Gastos Gerais'!$B$4:$B$1076=Analítico!$B115),-(Analítico!L$1&gt;='Gastos Gerais'!$D$4:$D$1076),-(Analítico!L$1&lt;='Gastos Gerais'!$E$4:$E$1076),-('Gastos Gerais'!$C$4:$C$1076))</f>
        <v>11800</v>
      </c>
      <c r="M115" s="147">
        <f>SUMPRODUCT(-('Gastos Gerais'!$B$4:$B$1076=Analítico!$B115),-(Analítico!M$1&gt;='Gastos Gerais'!$D$4:$D$1076),-(Analítico!M$1&lt;='Gastos Gerais'!$E$4:$E$1076),-('Gastos Gerais'!$C$4:$C$1076))</f>
        <v>11800</v>
      </c>
      <c r="N115" s="147">
        <f>SUMPRODUCT(-('Gastos Gerais'!$B$4:$B$1076=Analítico!$B115),-(Analítico!N$1&gt;='Gastos Gerais'!$D$4:$D$1076),-(Analítico!N$1&lt;='Gastos Gerais'!$E$4:$E$1076),-('Gastos Gerais'!$C$4:$C$1076))</f>
        <v>11800</v>
      </c>
      <c r="O115" s="147">
        <f>SUMPRODUCT(-('Gastos Gerais'!$B$4:$B$1076=Analítico!$B115),-(Analítico!O$1&gt;='Gastos Gerais'!$D$4:$D$1076),-(Analítico!O$1&lt;='Gastos Gerais'!$E$4:$E$1076),-('Gastos Gerais'!$C$4:$C$1076))</f>
        <v>11800</v>
      </c>
      <c r="P115" s="147">
        <f>SUMPRODUCT(-('Gastos Gerais'!$B$4:$B$1076=Analítico!$B115),-(Analítico!P$1&gt;='Gastos Gerais'!$D$4:$D$1076),-(Analítico!P$1&lt;='Gastos Gerais'!$E$4:$E$1076),-('Gastos Gerais'!$C$4:$C$1076))</f>
        <v>11800</v>
      </c>
      <c r="Q115" s="147">
        <f>SUMPRODUCT(-('Gastos Gerais'!$B$4:$B$1076=Analítico!$B115),-(Analítico!Q$1&gt;='Gastos Gerais'!$D$4:$D$1076),-(Analítico!Q$1&lt;='Gastos Gerais'!$E$4:$E$1076),-('Gastos Gerais'!$C$4:$C$1076))</f>
        <v>11800</v>
      </c>
      <c r="R115" s="147">
        <f>SUMPRODUCT(-('Gastos Gerais'!$B$4:$B$1076=Analítico!$B115),-(Analítico!R$1&gt;='Gastos Gerais'!$D$4:$D$1076),-(Analítico!R$1&lt;='Gastos Gerais'!$E$4:$E$1076),-('Gastos Gerais'!$C$4:$C$1076))</f>
        <v>26800</v>
      </c>
      <c r="S115" s="147">
        <f>SUMPRODUCT(-('Gastos Gerais'!$B$4:$B$1076=Analítico!$B115),-(Analítico!S$1&gt;='Gastos Gerais'!$D$4:$D$1076),-(Analítico!S$1&lt;='Gastos Gerais'!$E$4:$E$1076),-('Gastos Gerais'!$C$4:$C$1076))</f>
        <v>11800</v>
      </c>
      <c r="T115" s="147">
        <f>SUMPRODUCT(-('Gastos Gerais'!$B$4:$B$1076=Analítico!$B115),-(Analítico!T$1&gt;='Gastos Gerais'!$D$4:$D$1076),-(Analítico!T$1&lt;='Gastos Gerais'!$E$4:$E$1076),-('Gastos Gerais'!$C$4:$C$1076))</f>
        <v>11800</v>
      </c>
      <c r="U115" s="147">
        <f>SUMPRODUCT(-('Gastos Gerais'!$B$4:$B$1076=Analítico!$B115),-(Analítico!U$1&gt;='Gastos Gerais'!$D$4:$D$1076),-(Analítico!U$1&lt;='Gastos Gerais'!$E$4:$E$1076),-('Gastos Gerais'!$C$4:$C$1076))</f>
        <v>11800</v>
      </c>
      <c r="V115" s="147">
        <f>SUMPRODUCT(-('Gastos Gerais'!$B$4:$B$1076=Analítico!$B115),-(Analítico!V$1&gt;='Gastos Gerais'!$D$4:$D$1076),-(Analítico!V$1&lt;='Gastos Gerais'!$E$4:$E$1076),-('Gastos Gerais'!$C$4:$C$1076))</f>
        <v>11800</v>
      </c>
      <c r="W115" s="147">
        <f>SUMPRODUCT(-('Gastos Gerais'!$B$4:$B$1076=Analítico!$B115),-(Analítico!W$1&gt;='Gastos Gerais'!$D$4:$D$1076),-(Analítico!W$1&lt;='Gastos Gerais'!$E$4:$E$1076),-('Gastos Gerais'!$C$4:$C$1076))</f>
        <v>11800</v>
      </c>
      <c r="X115" s="147">
        <f>SUMPRODUCT(-('Gastos Gerais'!$B$4:$B$1076=Analítico!$B115),-(Analítico!X$1&gt;='Gastos Gerais'!$D$4:$D$1076),-(Analítico!X$1&lt;='Gastos Gerais'!$E$4:$E$1076),-('Gastos Gerais'!$C$4:$C$1076))</f>
        <v>11800</v>
      </c>
      <c r="Y115" s="147">
        <f>SUMPRODUCT(-('Gastos Gerais'!$B$4:$B$1076=Analítico!$B115),-(Analítico!Y$1&gt;='Gastos Gerais'!$D$4:$D$1076),-(Analítico!Y$1&lt;='Gastos Gerais'!$E$4:$E$1076),-('Gastos Gerais'!$C$4:$C$1076))</f>
        <v>11800</v>
      </c>
      <c r="Z115" s="147">
        <f>SUMPRODUCT(-('Gastos Gerais'!$B$4:$B$1076=Analítico!$B115),-(Analítico!Z$1&gt;='Gastos Gerais'!$D$4:$D$1076),-(Analítico!Z$1&lt;='Gastos Gerais'!$E$4:$E$1076),-('Gastos Gerais'!$C$4:$C$1076))</f>
        <v>11800</v>
      </c>
      <c r="AA115" s="147">
        <f>SUMPRODUCT(-('Gastos Gerais'!$B$4:$B$1076=Analítico!$B115),-(Analítico!AA$1&gt;='Gastos Gerais'!$D$4:$D$1076),-(Analítico!AA$1&lt;='Gastos Gerais'!$E$4:$E$1076),-('Gastos Gerais'!$C$4:$C$1076))</f>
        <v>11800</v>
      </c>
      <c r="AB115" s="147">
        <f>SUMPRODUCT(-('Gastos Gerais'!$B$4:$B$1076=Analítico!$B115),-(Analítico!AB$1&gt;='Gastos Gerais'!$D$4:$D$1076),-(Analítico!AB$1&lt;='Gastos Gerais'!$E$4:$E$1076),-('Gastos Gerais'!$C$4:$C$1076))</f>
        <v>11800</v>
      </c>
      <c r="AC115" s="147">
        <f>SUMPRODUCT(-('Gastos Gerais'!$B$4:$B$1076=Analítico!$B115),-(Analítico!AC$1&gt;='Gastos Gerais'!$D$4:$D$1076),-(Analítico!AC$1&lt;='Gastos Gerais'!$E$4:$E$1076),-('Gastos Gerais'!$C$4:$C$1076))</f>
        <v>11800</v>
      </c>
      <c r="AD115" s="147">
        <f>SUMPRODUCT(-('Gastos Gerais'!$B$4:$B$1076=Analítico!$B115),-(Analítico!AD$1&gt;='Gastos Gerais'!$D$4:$D$1076),-(Analítico!AD$1&lt;='Gastos Gerais'!$E$4:$E$1076),-('Gastos Gerais'!$C$4:$C$1076))</f>
        <v>16987.25</v>
      </c>
      <c r="AE115" s="147">
        <f>SUMPRODUCT(-('Gastos Gerais'!$B$4:$B$1076=Analítico!$B115),-(Analítico!AE$1&gt;='Gastos Gerais'!$D$4:$D$1076),-(Analítico!AE$1&lt;='Gastos Gerais'!$E$4:$E$1076),-('Gastos Gerais'!$C$4:$C$1076))</f>
        <v>31987.25</v>
      </c>
      <c r="AF115" s="147">
        <f>SUMPRODUCT(-('Gastos Gerais'!$B$4:$B$1076=Analítico!$B115),-(Analítico!AF$1&gt;='Gastos Gerais'!$D$4:$D$1076),-(Analítico!AF$1&lt;='Gastos Gerais'!$E$4:$E$1076),-('Gastos Gerais'!$C$4:$C$1076))</f>
        <v>16987.25</v>
      </c>
      <c r="AG115" s="147">
        <f>SUMPRODUCT(-('Gastos Gerais'!$B$4:$B$1076=Analítico!$B115),-(Analítico!AG$1&gt;='Gastos Gerais'!$D$4:$D$1076),-(Analítico!AG$1&lt;='Gastos Gerais'!$E$4:$E$1076),-('Gastos Gerais'!$C$4:$C$1076))</f>
        <v>16987.25</v>
      </c>
      <c r="AH115" s="147">
        <f>SUMPRODUCT(-('Gastos Gerais'!$B$4:$B$1076=Analítico!$B115),-(Analítico!AH$1&gt;='Gastos Gerais'!$D$4:$D$1076),-(Analítico!AH$1&lt;='Gastos Gerais'!$E$4:$E$1076),-('Gastos Gerais'!$C$4:$C$1076))</f>
        <v>16987.25</v>
      </c>
      <c r="AI115" s="147">
        <f>SUMPRODUCT(-('Gastos Gerais'!$B$4:$B$1076=Analítico!$B115),-(Analítico!AI$1&gt;='Gastos Gerais'!$D$4:$D$1076),-(Analítico!AI$1&lt;='Gastos Gerais'!$E$4:$E$1076),-('Gastos Gerais'!$C$4:$C$1076))</f>
        <v>11800</v>
      </c>
      <c r="AJ115" s="147">
        <f>SUMPRODUCT(-('Gastos Gerais'!$B$4:$B$1076=Analítico!$B115),-(Analítico!AJ$1&gt;='Gastos Gerais'!$D$4:$D$1076),-(Analítico!AJ$1&lt;='Gastos Gerais'!$E$4:$E$1076),-('Gastos Gerais'!$C$4:$C$1076))</f>
        <v>11800</v>
      </c>
      <c r="AK115" s="147">
        <f>SUMPRODUCT(-('Gastos Gerais'!$B$4:$B$1076=Analítico!$B115),-(Analítico!AK$1&gt;='Gastos Gerais'!$D$4:$D$1076),-(Analítico!AK$1&lt;='Gastos Gerais'!$E$4:$E$1076),-('Gastos Gerais'!$C$4:$C$1076))</f>
        <v>11800</v>
      </c>
      <c r="AL115" s="147">
        <f>SUMPRODUCT(-('Gastos Gerais'!$B$4:$B$1076=Analítico!$B115),-(Analítico!AL$1&gt;='Gastos Gerais'!$D$4:$D$1076),-(Analítico!AL$1&lt;='Gastos Gerais'!$E$4:$E$1076),-('Gastos Gerais'!$C$4:$C$1076))</f>
        <v>11800</v>
      </c>
      <c r="AM115" s="147">
        <f>SUMPRODUCT(-('Gastos Gerais'!$B$4:$B$1076=Analítico!$B115),-(Analítico!AM$1&gt;='Gastos Gerais'!$D$4:$D$1076),-(Analítico!AM$1&lt;='Gastos Gerais'!$E$4:$E$1076),-('Gastos Gerais'!$C$4:$C$1076))</f>
        <v>11800</v>
      </c>
      <c r="AN115" s="147">
        <f>SUMPRODUCT(-('Gastos Gerais'!$B$4:$B$1076=Analítico!$B115),-(Analítico!AN$1&gt;='Gastos Gerais'!$D$4:$D$1076),-(Analítico!AN$1&lt;='Gastos Gerais'!$E$4:$E$1076),-('Gastos Gerais'!$C$4:$C$1076))</f>
        <v>11800</v>
      </c>
      <c r="AO115" s="147">
        <f>SUMPRODUCT(-('Gastos Gerais'!$B$4:$B$1076=Analítico!$B115),-(Analítico!AO$1&gt;='Gastos Gerais'!$D$4:$D$1076),-(Analítico!AO$1&lt;='Gastos Gerais'!$E$4:$E$1076),-('Gastos Gerais'!$C$4:$C$1076))</f>
        <v>11800</v>
      </c>
      <c r="AP115" s="147">
        <f>SUMPRODUCT(-('Gastos Gerais'!$B$4:$B$1076=Analítico!$B115),-(Analítico!AP$1&gt;='Gastos Gerais'!$D$4:$D$1076),-(Analítico!AP$1&lt;='Gastos Gerais'!$E$4:$E$1076),-('Gastos Gerais'!$C$4:$C$1076))</f>
        <v>11800</v>
      </c>
      <c r="AQ115" s="147">
        <f>SUMPRODUCT(-('Gastos Gerais'!$B$4:$B$1076=Analítico!$B115),-(Analítico!AQ$1&gt;='Gastos Gerais'!$D$4:$D$1076),-(Analítico!AQ$1&lt;='Gastos Gerais'!$E$4:$E$1076),-('Gastos Gerais'!$C$4:$C$1076))</f>
        <v>11800</v>
      </c>
      <c r="AR115" s="147">
        <f>SUMPRODUCT(-('Gastos Gerais'!$B$4:$B$1076=Analítico!$B115),-(Analítico!AR$1&gt;='Gastos Gerais'!$D$4:$D$1076),-(Analítico!AR$1&lt;='Gastos Gerais'!$E$4:$E$1076),-('Gastos Gerais'!$C$4:$C$1076))</f>
        <v>11800</v>
      </c>
      <c r="AS115" s="147">
        <f>SUMPRODUCT(-('Gastos Gerais'!$B$4:$B$1076=Analítico!$B115),-(Analítico!AS$1&gt;='Gastos Gerais'!$D$4:$D$1076),-(Analítico!AS$1&lt;='Gastos Gerais'!$E$4:$E$1076),-('Gastos Gerais'!$C$4:$C$1076))</f>
        <v>11800</v>
      </c>
      <c r="AT115" s="147">
        <f>SUMPRODUCT(-('Gastos Gerais'!$B$4:$B$1076=Analítico!$B115),-(Analítico!AT$1&gt;='Gastos Gerais'!$D$4:$D$1076),-(Analítico!AT$1&lt;='Gastos Gerais'!$E$4:$E$1076),-('Gastos Gerais'!$C$4:$C$1076))</f>
        <v>11800</v>
      </c>
      <c r="AU115" s="147">
        <f>SUMPRODUCT(-('Gastos Gerais'!$B$4:$B$1076=Analítico!$B115),-(Analítico!AU$1&gt;='Gastos Gerais'!$D$4:$D$1076),-(Analítico!AU$1&lt;='Gastos Gerais'!$E$4:$E$1076),-('Gastos Gerais'!$C$4:$C$1076))</f>
        <v>11800</v>
      </c>
      <c r="AV115" s="147">
        <f>SUMPRODUCT(-('Gastos Gerais'!$B$4:$B$1076=Analítico!$B115),-(Analítico!AV$1&gt;='Gastos Gerais'!$D$4:$D$1076),-(Analítico!AV$1&lt;='Gastos Gerais'!$E$4:$E$1076),-('Gastos Gerais'!$C$4:$C$1076))</f>
        <v>11800</v>
      </c>
      <c r="AW115" s="147">
        <f>SUMPRODUCT(-('Gastos Gerais'!$B$4:$B$1076=Analítico!$B115),-(Analítico!AW$1&gt;='Gastos Gerais'!$D$4:$D$1076),-(Analítico!AW$1&lt;='Gastos Gerais'!$E$4:$E$1076),-('Gastos Gerais'!$C$4:$C$1076))</f>
        <v>11800</v>
      </c>
      <c r="AX115" s="147">
        <f>SUMPRODUCT(-('Gastos Gerais'!$B$4:$B$1076=Analítico!$B115),-(Analítico!AX$1&gt;='Gastos Gerais'!$D$4:$D$1076),-(Analítico!AX$1&lt;='Gastos Gerais'!$E$4:$E$1076),-('Gastos Gerais'!$C$4:$C$1076))</f>
        <v>11800</v>
      </c>
      <c r="AY115" s="147">
        <f>SUMPRODUCT(-('Gastos Gerais'!$B$4:$B$1076=Analítico!$B115),-(Analítico!AY$1&gt;='Gastos Gerais'!$D$4:$D$1076),-(Analítico!AY$1&lt;='Gastos Gerais'!$E$4:$E$1076),-('Gastos Gerais'!$C$4:$C$1076))</f>
        <v>0</v>
      </c>
      <c r="AZ115" s="147">
        <f>SUMPRODUCT(-('Gastos Gerais'!$B$4:$B$1076=Analítico!$B115),-(Analítico!AZ$1&gt;='Gastos Gerais'!$D$4:$D$1076),-(Analítico!AZ$1&lt;='Gastos Gerais'!$E$4:$E$1076),-('Gastos Gerais'!$C$4:$C$1076))</f>
        <v>0</v>
      </c>
      <c r="BA115" s="147">
        <f>SUMPRODUCT(-('Gastos Gerais'!$B$4:$B$1076=Analítico!$B115),-(Analítico!BA$1&gt;='Gastos Gerais'!$D$4:$D$1076),-(Analítico!BA$1&lt;='Gastos Gerais'!$E$4:$E$1076),-('Gastos Gerais'!$C$4:$C$1076))</f>
        <v>0</v>
      </c>
      <c r="BB115" s="147">
        <f>SUMPRODUCT(-('Gastos Gerais'!$B$4:$B$1076=Analítico!$B115),-(Analítico!BB$1&gt;='Gastos Gerais'!$D$4:$D$1076),-(Analítico!BB$1&lt;='Gastos Gerais'!$E$4:$E$1076),-('Gastos Gerais'!$C$4:$C$1076))</f>
        <v>0</v>
      </c>
      <c r="BC115" s="147">
        <f>SUMPRODUCT(-('Gastos Gerais'!$B$4:$B$1076=Analítico!$B115),-(Analítico!BC$1&gt;='Gastos Gerais'!$D$4:$D$1076),-(Analítico!BC$1&lt;='Gastos Gerais'!$E$4:$E$1076),-('Gastos Gerais'!$C$4:$C$1076))</f>
        <v>0</v>
      </c>
      <c r="BD115" s="147">
        <f>SUMPRODUCT(-('Gastos Gerais'!$B$4:$B$1076=Analítico!$B115),-(Analítico!BD$1&gt;='Gastos Gerais'!$D$4:$D$1076),-(Analítico!BD$1&lt;='Gastos Gerais'!$E$4:$E$1076),-('Gastos Gerais'!$C$4:$C$1076))</f>
        <v>0</v>
      </c>
      <c r="BE115" s="147">
        <f>SUMPRODUCT(-('Gastos Gerais'!$B$4:$B$1076=Analítico!$B115),-(Analítico!BE$1&gt;='Gastos Gerais'!$D$4:$D$1076),-(Analítico!BE$1&lt;='Gastos Gerais'!$E$4:$E$1076),-('Gastos Gerais'!$C$4:$C$1076))</f>
        <v>0</v>
      </c>
      <c r="BF115" s="147">
        <f>SUMPRODUCT(-('Gastos Gerais'!$B$4:$B$1076=Analítico!$B115),-(Analítico!BF$1&gt;='Gastos Gerais'!$D$4:$D$1076),-(Analítico!BF$1&lt;='Gastos Gerais'!$E$4:$E$1076),-('Gastos Gerais'!$C$4:$C$1076))</f>
        <v>0</v>
      </c>
      <c r="BG115" s="147">
        <f>SUMPRODUCT(-('Gastos Gerais'!$B$4:$B$1076=Analítico!$B115),-(Analítico!BG$1&gt;='Gastos Gerais'!$D$4:$D$1076),-(Analítico!BG$1&lt;='Gastos Gerais'!$E$4:$E$1076),-('Gastos Gerais'!$C$4:$C$1076))</f>
        <v>0</v>
      </c>
      <c r="BH115" s="147">
        <f>SUMPRODUCT(-('Gastos Gerais'!$B$4:$B$1076=Analítico!$B115),-(Analítico!BH$1&gt;='Gastos Gerais'!$D$4:$D$1076),-(Analítico!BH$1&lt;='Gastos Gerais'!$E$4:$E$1076),-('Gastos Gerais'!$C$4:$C$1076))</f>
        <v>0</v>
      </c>
      <c r="BI115" s="147">
        <f>SUMPRODUCT(-('Gastos Gerais'!$B$4:$B$1076=Analítico!$B115),-(Analítico!BI$1&gt;='Gastos Gerais'!$D$4:$D$1076),-(Analítico!BI$1&lt;='Gastos Gerais'!$E$4:$E$1076),-('Gastos Gerais'!$C$4:$C$1076))</f>
        <v>0</v>
      </c>
      <c r="BJ115" s="147">
        <f>SUMPRODUCT(-('Gastos Gerais'!$B$4:$B$1076=Analítico!$B115),-(Analítico!BJ$1&gt;='Gastos Gerais'!$D$4:$D$1076),-(Analítico!BJ$1&lt;='Gastos Gerais'!$E$4:$E$1076),-('Gastos Gerais'!$C$4:$C$1076))</f>
        <v>0</v>
      </c>
      <c r="BK115" s="143">
        <f t="shared" si="92"/>
        <v>622336.25</v>
      </c>
      <c r="BL115" s="152">
        <f t="shared" ca="1" si="93"/>
        <v>2.9635059524493742E-2</v>
      </c>
      <c r="BV115" s="3"/>
      <c r="BW115" s="3"/>
    </row>
    <row r="116" spans="1:75" s="98" customFormat="1" ht="23.25" customHeight="1" thickBot="1">
      <c r="A116" s="77"/>
      <c r="B116" s="90" t="s">
        <v>368</v>
      </c>
      <c r="C116" s="78">
        <f t="shared" ref="C116:BK116" si="94">SUBTOTAL(109,C54:C115)</f>
        <v>38715.54</v>
      </c>
      <c r="D116" s="78">
        <f t="shared" si="94"/>
        <v>38715.54</v>
      </c>
      <c r="E116" s="78">
        <f t="shared" si="94"/>
        <v>57715.54</v>
      </c>
      <c r="F116" s="78">
        <f t="shared" si="94"/>
        <v>116906.1</v>
      </c>
      <c r="G116" s="78">
        <f t="shared" si="94"/>
        <v>73290.100000000006</v>
      </c>
      <c r="H116" s="78">
        <f t="shared" si="94"/>
        <v>120690.1</v>
      </c>
      <c r="I116" s="78">
        <f t="shared" si="94"/>
        <v>164690.1</v>
      </c>
      <c r="J116" s="78">
        <f t="shared" si="94"/>
        <v>155290.1</v>
      </c>
      <c r="K116" s="78">
        <f t="shared" si="94"/>
        <v>162290.1</v>
      </c>
      <c r="L116" s="78">
        <f t="shared" si="94"/>
        <v>142290.1</v>
      </c>
      <c r="M116" s="78">
        <f t="shared" si="94"/>
        <v>135290.1</v>
      </c>
      <c r="N116" s="78">
        <f t="shared" si="94"/>
        <v>163290.1</v>
      </c>
      <c r="O116" s="78">
        <f t="shared" si="94"/>
        <v>190308.3373333333</v>
      </c>
      <c r="P116" s="78">
        <f t="shared" si="94"/>
        <v>176594.05161904759</v>
      </c>
      <c r="Q116" s="78">
        <f t="shared" si="94"/>
        <v>184894.05161904759</v>
      </c>
      <c r="R116" s="78">
        <f t="shared" si="94"/>
        <v>473151.30761904758</v>
      </c>
      <c r="S116" s="78">
        <f t="shared" si="94"/>
        <v>445962.34761904756</v>
      </c>
      <c r="T116" s="78">
        <f t="shared" si="94"/>
        <v>519092.34761904756</v>
      </c>
      <c r="U116" s="78">
        <f t="shared" si="94"/>
        <v>511534.01428571425</v>
      </c>
      <c r="V116" s="78">
        <f t="shared" si="94"/>
        <v>225534.01428571428</v>
      </c>
      <c r="W116" s="78">
        <f t="shared" si="94"/>
        <v>133118.29999999999</v>
      </c>
      <c r="X116" s="78">
        <f t="shared" si="94"/>
        <v>101841.975555</v>
      </c>
      <c r="Y116" s="78">
        <f t="shared" si="94"/>
        <v>382208.64519999997</v>
      </c>
      <c r="Z116" s="78">
        <f t="shared" si="94"/>
        <v>372708.64519999997</v>
      </c>
      <c r="AA116" s="78">
        <f t="shared" si="94"/>
        <v>388921.06509999995</v>
      </c>
      <c r="AB116" s="78">
        <f t="shared" si="94"/>
        <v>70255.719899999996</v>
      </c>
      <c r="AC116" s="78">
        <f t="shared" si="94"/>
        <v>87505.719900000011</v>
      </c>
      <c r="AD116" s="78">
        <f t="shared" si="94"/>
        <v>508975.95149999997</v>
      </c>
      <c r="AE116" s="78">
        <f t="shared" si="94"/>
        <v>534722.31979999994</v>
      </c>
      <c r="AF116" s="78">
        <f t="shared" si="94"/>
        <v>564691.28276296658</v>
      </c>
      <c r="AG116" s="78">
        <f t="shared" si="94"/>
        <v>479691.28276296664</v>
      </c>
      <c r="AH116" s="78">
        <f t="shared" si="94"/>
        <v>477391.28276296664</v>
      </c>
      <c r="AI116" s="78">
        <f t="shared" si="94"/>
        <v>119011.03276296667</v>
      </c>
      <c r="AJ116" s="78">
        <f t="shared" si="94"/>
        <v>69011.032762966672</v>
      </c>
      <c r="AK116" s="78">
        <f t="shared" si="94"/>
        <v>141344.36686296668</v>
      </c>
      <c r="AL116" s="78">
        <f t="shared" ref="AL116:AS116" si="95">SUBTOTAL(109,AL54:AL115)</f>
        <v>69344.366862966664</v>
      </c>
      <c r="AM116" s="78">
        <f t="shared" si="95"/>
        <v>69638.412407966651</v>
      </c>
      <c r="AN116" s="78">
        <f t="shared" si="95"/>
        <v>69638.412407966651</v>
      </c>
      <c r="AO116" s="78">
        <f t="shared" si="95"/>
        <v>55162.449444999991</v>
      </c>
      <c r="AP116" s="78">
        <f t="shared" si="95"/>
        <v>106473.729205</v>
      </c>
      <c r="AQ116" s="78">
        <f t="shared" si="95"/>
        <v>54323.213749000002</v>
      </c>
      <c r="AR116" s="78">
        <f t="shared" si="95"/>
        <v>84966.880415699998</v>
      </c>
      <c r="AS116" s="78">
        <f t="shared" si="95"/>
        <v>84966.880415699998</v>
      </c>
      <c r="AT116" s="78">
        <f t="shared" ref="AT116:BJ116" si="96">SUBTOTAL(109,AT54:AT115)</f>
        <v>84966.880415699998</v>
      </c>
      <c r="AU116" s="78">
        <f t="shared" si="96"/>
        <v>42323.213749000002</v>
      </c>
      <c r="AV116" s="78">
        <f t="shared" si="96"/>
        <v>42323.213749000002</v>
      </c>
      <c r="AW116" s="78">
        <f t="shared" si="96"/>
        <v>42323.213749000002</v>
      </c>
      <c r="AX116" s="78">
        <f t="shared" si="96"/>
        <v>42323.213749000002</v>
      </c>
      <c r="AY116" s="78">
        <f t="shared" si="96"/>
        <v>0</v>
      </c>
      <c r="AZ116" s="78">
        <f t="shared" si="96"/>
        <v>0</v>
      </c>
      <c r="BA116" s="78">
        <f t="shared" si="96"/>
        <v>0</v>
      </c>
      <c r="BB116" s="78">
        <f t="shared" si="96"/>
        <v>0</v>
      </c>
      <c r="BC116" s="78">
        <f t="shared" si="96"/>
        <v>0</v>
      </c>
      <c r="BD116" s="78">
        <f t="shared" si="96"/>
        <v>0</v>
      </c>
      <c r="BE116" s="78">
        <f t="shared" si="96"/>
        <v>0</v>
      </c>
      <c r="BF116" s="78">
        <f t="shared" si="96"/>
        <v>0</v>
      </c>
      <c r="BG116" s="78">
        <f t="shared" si="96"/>
        <v>0</v>
      </c>
      <c r="BH116" s="78">
        <f t="shared" si="96"/>
        <v>0</v>
      </c>
      <c r="BI116" s="78">
        <f t="shared" si="96"/>
        <v>0</v>
      </c>
      <c r="BJ116" s="78">
        <f t="shared" si="96"/>
        <v>0</v>
      </c>
      <c r="BK116" s="78">
        <f t="shared" si="94"/>
        <v>9376416.695153797</v>
      </c>
      <c r="BL116" s="105">
        <f t="shared" ca="1" si="93"/>
        <v>0.44649603311287051</v>
      </c>
      <c r="BP116" s="343">
        <f>SUM(C116:N116)</f>
        <v>1369173.5200000003</v>
      </c>
      <c r="BQ116" s="343">
        <f>SUM(O116:Z116)</f>
        <v>3716948.0379550001</v>
      </c>
      <c r="BR116" s="343">
        <f>SUM(AA116:AL116)</f>
        <v>3510865.423740766</v>
      </c>
      <c r="BS116" s="343">
        <f>SUM(AM116:AX116)</f>
        <v>779429.71345803328</v>
      </c>
      <c r="BV116" s="3"/>
      <c r="BW116" s="3"/>
    </row>
    <row r="117" spans="1:75" s="98" customFormat="1" ht="23.25" customHeight="1" thickBot="1">
      <c r="A117" s="92" t="s">
        <v>36</v>
      </c>
      <c r="B117" s="70" t="s">
        <v>37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121"/>
      <c r="BV117" s="3"/>
      <c r="BW117" s="3"/>
    </row>
    <row r="118" spans="1:75" s="98" customFormat="1" ht="23.25" customHeight="1">
      <c r="A118" s="31" t="s">
        <v>369</v>
      </c>
      <c r="B118" s="32" t="s">
        <v>370</v>
      </c>
      <c r="C118" s="147">
        <f>SUMPRODUCT(-(Bens!$B$4:$B$103=Analítico!$B118),-(Bens!$D$4:$D$103=Analítico!C$1),(Bens!$G$4:$G$103))</f>
        <v>0</v>
      </c>
      <c r="D118" s="147">
        <f>SUMPRODUCT(-(Bens!$B$4:$B$103=Analítico!$B118),-(Bens!$D$4:$D$103=Analítico!D$1),(Bens!$G$4:$G$103))</f>
        <v>0</v>
      </c>
      <c r="E118" s="147">
        <f>SUMPRODUCT(-(Bens!$B$4:$B$103=Analítico!$B118),-(Bens!$D$4:$D$103=Analítico!E$1),(Bens!$G$4:$G$103))</f>
        <v>0</v>
      </c>
      <c r="F118" s="147">
        <f>SUMPRODUCT(-(Bens!$B$4:$B$103=Analítico!$B118),-(Bens!$D$4:$D$103=Analítico!F$1),(Bens!$G$4:$G$103))</f>
        <v>0</v>
      </c>
      <c r="G118" s="147">
        <f>SUMPRODUCT(-(Bens!$B$4:$B$103=Analítico!$B118),-(Bens!$D$4:$D$103=Analítico!G$1),(Bens!$G$4:$G$103))</f>
        <v>0</v>
      </c>
      <c r="H118" s="147">
        <f>SUMPRODUCT(-(Bens!$B$4:$B$103=Analítico!$B118),-(Bens!$D$4:$D$103=Analítico!H$1),(Bens!$G$4:$G$103))</f>
        <v>0</v>
      </c>
      <c r="I118" s="147">
        <f>SUMPRODUCT(-(Bens!$B$4:$B$103=Analítico!$B118),-(Bens!$D$4:$D$103=Analítico!I$1),(Bens!$G$4:$G$103))</f>
        <v>0</v>
      </c>
      <c r="J118" s="147">
        <f>SUMPRODUCT(-(Bens!$B$4:$B$103=Analítico!$B118),-(Bens!$D$4:$D$103=Analítico!J$1),(Bens!$G$4:$G$103))</f>
        <v>0</v>
      </c>
      <c r="K118" s="147">
        <f>SUMPRODUCT(-(Bens!$B$4:$B$103=Analítico!$B118),-(Bens!$D$4:$D$103=Analítico!K$1),(Bens!$G$4:$G$103))</f>
        <v>0</v>
      </c>
      <c r="L118" s="147">
        <f>SUMPRODUCT(-(Bens!$B$4:$B$103=Analítico!$B118),-(Bens!$D$4:$D$103=Analítico!L$1),(Bens!$G$4:$G$103))</f>
        <v>0</v>
      </c>
      <c r="M118" s="147">
        <f>SUMPRODUCT(-(Bens!$B$4:$B$103=Analítico!$B118),-(Bens!$D$4:$D$103=Analítico!M$1),(Bens!$G$4:$G$103))</f>
        <v>0</v>
      </c>
      <c r="N118" s="147">
        <f>SUMPRODUCT(-(Bens!$B$4:$B$103=Analítico!$B118),-(Bens!$D$4:$D$103=Analítico!N$1),(Bens!$G$4:$G$103))</f>
        <v>0</v>
      </c>
      <c r="O118" s="147">
        <f>SUMPRODUCT(-(Bens!$B$4:$B$103=Analítico!$B118),-(Bens!$D$4:$D$103=Analítico!O$1),(Bens!$G$4:$G$103))</f>
        <v>0</v>
      </c>
      <c r="P118" s="147">
        <f>SUMPRODUCT(-(Bens!$B$4:$B$103=Analítico!$B118),-(Bens!$D$4:$D$103=Analítico!P$1),(Bens!$G$4:$G$103))</f>
        <v>0</v>
      </c>
      <c r="Q118" s="147">
        <f>SUMPRODUCT(-(Bens!$B$4:$B$103=Analítico!$B118),-(Bens!$D$4:$D$103=Analítico!Q$1),(Bens!$G$4:$G$103))</f>
        <v>0</v>
      </c>
      <c r="R118" s="147">
        <f>SUMPRODUCT(-(Bens!$B$4:$B$103=Analítico!$B118),-(Bens!$D$4:$D$103=Analítico!R$1),(Bens!$G$4:$G$103))</f>
        <v>0</v>
      </c>
      <c r="S118" s="147">
        <f>SUMPRODUCT(-(Bens!$B$4:$B$103=Analítico!$B118),-(Bens!$D$4:$D$103=Analítico!S$1),(Bens!$G$4:$G$103))</f>
        <v>0</v>
      </c>
      <c r="T118" s="147">
        <f>SUMPRODUCT(-(Bens!$B$4:$B$103=Analítico!$B118),-(Bens!$D$4:$D$103=Analítico!T$1),(Bens!$G$4:$G$103))</f>
        <v>0</v>
      </c>
      <c r="U118" s="147">
        <f>SUMPRODUCT(-(Bens!$B$4:$B$103=Analítico!$B118),-(Bens!$D$4:$D$103=Analítico!U$1),(Bens!$G$4:$G$103))</f>
        <v>0</v>
      </c>
      <c r="V118" s="147">
        <f>SUMPRODUCT(-(Bens!$B$4:$B$103=Analítico!$B118),-(Bens!$D$4:$D$103=Analítico!V$1),(Bens!$G$4:$G$103))</f>
        <v>0</v>
      </c>
      <c r="W118" s="147">
        <f>SUMPRODUCT(-(Bens!$B$4:$B$103=Analítico!$B118),-(Bens!$D$4:$D$103=Analítico!W$1),(Bens!$G$4:$G$103))</f>
        <v>0</v>
      </c>
      <c r="X118" s="147">
        <f>SUMPRODUCT(-(Bens!$B$4:$B$103=Analítico!$B118),-(Bens!$D$4:$D$103=Analítico!X$1),(Bens!$G$4:$G$103))</f>
        <v>0</v>
      </c>
      <c r="Y118" s="147">
        <f>SUMPRODUCT(-(Bens!$B$4:$B$103=Analítico!$B118),-(Bens!$D$4:$D$103=Analítico!Y$1),(Bens!$G$4:$G$103))</f>
        <v>0</v>
      </c>
      <c r="Z118" s="147">
        <f>SUMPRODUCT(-(Bens!$B$4:$B$103=Analítico!$B118),-(Bens!$D$4:$D$103=Analítico!Z$1),(Bens!$G$4:$G$103))</f>
        <v>0</v>
      </c>
      <c r="AA118" s="147">
        <f>SUMPRODUCT(-(Bens!$B$4:$B$103=Analítico!$B118),-(Bens!$D$4:$D$103=Analítico!AA$1),(Bens!$G$4:$G$103))</f>
        <v>0</v>
      </c>
      <c r="AB118" s="147">
        <f>SUMPRODUCT(-(Bens!$B$4:$B$103=Analítico!$B118),-(Bens!$D$4:$D$103=Analítico!AB$1),(Bens!$G$4:$G$103))</f>
        <v>0</v>
      </c>
      <c r="AC118" s="147">
        <f>SUMPRODUCT(-(Bens!$B$4:$B$103=Analítico!$B118),-(Bens!$D$4:$D$103=Analítico!AC$1),(Bens!$G$4:$G$103))</f>
        <v>0</v>
      </c>
      <c r="AD118" s="147">
        <f>SUMPRODUCT(-(Bens!$B$4:$B$103=Analítico!$B118),-(Bens!$D$4:$D$103=Analítico!AD$1),(Bens!$G$4:$G$103))</f>
        <v>0</v>
      </c>
      <c r="AE118" s="147">
        <f>SUMPRODUCT(-(Bens!$B$4:$B$103=Analítico!$B118),-(Bens!$D$4:$D$103=Analítico!AE$1),(Bens!$G$4:$G$103))</f>
        <v>0</v>
      </c>
      <c r="AF118" s="147">
        <f>SUMPRODUCT(-(Bens!$B$4:$B$103=Analítico!$B118),-(Bens!$D$4:$D$103=Analítico!AF$1),(Bens!$G$4:$G$103))</f>
        <v>0</v>
      </c>
      <c r="AG118" s="147">
        <f>SUMPRODUCT(-(Bens!$B$4:$B$103=Analítico!$B118),-(Bens!$D$4:$D$103=Analítico!AG$1),(Bens!$G$4:$G$103))</f>
        <v>0</v>
      </c>
      <c r="AH118" s="147">
        <f>SUMPRODUCT(-(Bens!$B$4:$B$103=Analítico!$B118),-(Bens!$D$4:$D$103=Analítico!AH$1),(Bens!$G$4:$G$103))</f>
        <v>0</v>
      </c>
      <c r="AI118" s="147">
        <f>SUMPRODUCT(-(Bens!$B$4:$B$103=Analítico!$B118),-(Bens!$D$4:$D$103=Analítico!AI$1),(Bens!$G$4:$G$103))</f>
        <v>0</v>
      </c>
      <c r="AJ118" s="147">
        <f>SUMPRODUCT(-(Bens!$B$4:$B$103=Analítico!$B118),-(Bens!$D$4:$D$103=Analítico!AJ$1),(Bens!$G$4:$G$103))</f>
        <v>0</v>
      </c>
      <c r="AK118" s="147">
        <f>SUMPRODUCT(-(Bens!$B$4:$B$103=Analítico!$B118),-(Bens!$D$4:$D$103=Analítico!AK$1),(Bens!$G$4:$G$103))</f>
        <v>0</v>
      </c>
      <c r="AL118" s="147">
        <f>SUMPRODUCT(-(Bens!$B$4:$B$103=Analítico!$B118),-(Bens!$D$4:$D$103=Analítico!AL$1),(Bens!$G$4:$G$103))</f>
        <v>0</v>
      </c>
      <c r="AM118" s="147">
        <f>SUMPRODUCT(-(Bens!$B$4:$B$103=Analítico!$B118),-(Bens!$D$4:$D$103=Analítico!AM$1),(Bens!$G$4:$G$103))</f>
        <v>0</v>
      </c>
      <c r="AN118" s="147">
        <f>SUMPRODUCT(-(Bens!$B$4:$B$103=Analítico!$B118),-(Bens!$D$4:$D$103=Analítico!AN$1),(Bens!$G$4:$G$103))</f>
        <v>0</v>
      </c>
      <c r="AO118" s="147">
        <f>SUMPRODUCT(-(Bens!$B$4:$B$103=Analítico!$B118),-(Bens!$D$4:$D$103=Analítico!AO$1),(Bens!$G$4:$G$103))</f>
        <v>0</v>
      </c>
      <c r="AP118" s="147">
        <f>SUMPRODUCT(-(Bens!$B$4:$B$103=Analítico!$B118),-(Bens!$D$4:$D$103=Analítico!AP$1),(Bens!$G$4:$G$103))</f>
        <v>0</v>
      </c>
      <c r="AQ118" s="147">
        <f>SUMPRODUCT(-(Bens!$B$4:$B$103=Analítico!$B118),-(Bens!$D$4:$D$103=Analítico!AQ$1),(Bens!$G$4:$G$103))</f>
        <v>0</v>
      </c>
      <c r="AR118" s="147">
        <f>SUMPRODUCT(-(Bens!$B$4:$B$103=Analítico!$B118),-(Bens!$D$4:$D$103=Analítico!AR$1),(Bens!$G$4:$G$103))</f>
        <v>0</v>
      </c>
      <c r="AS118" s="147">
        <f>SUMPRODUCT(-(Bens!$B$4:$B$103=Analítico!$B118),-(Bens!$D$4:$D$103=Analítico!AS$1),(Bens!$G$4:$G$103))</f>
        <v>0</v>
      </c>
      <c r="AT118" s="147">
        <f>SUMPRODUCT(-(Bens!$B$4:$B$103=Analítico!$B118),-(Bens!$D$4:$D$103=Analítico!AT$1),(Bens!$G$4:$G$103))</f>
        <v>0</v>
      </c>
      <c r="AU118" s="147">
        <f>SUMPRODUCT(-(Bens!$B$4:$B$103=Analítico!$B118),-(Bens!$D$4:$D$103=Analítico!AU$1),(Bens!$G$4:$G$103))</f>
        <v>0</v>
      </c>
      <c r="AV118" s="147">
        <f>SUMPRODUCT(-(Bens!$B$4:$B$103=Analítico!$B118),-(Bens!$D$4:$D$103=Analítico!AV$1),(Bens!$G$4:$G$103))</f>
        <v>0</v>
      </c>
      <c r="AW118" s="147">
        <f>SUMPRODUCT(-(Bens!$B$4:$B$103=Analítico!$B118),-(Bens!$D$4:$D$103=Analítico!AW$1),(Bens!$G$4:$G$103))</f>
        <v>0</v>
      </c>
      <c r="AX118" s="147">
        <f>SUMPRODUCT(-(Bens!$B$4:$B$103=Analítico!$B118),-(Bens!$D$4:$D$103=Analítico!AX$1),(Bens!$G$4:$G$103))</f>
        <v>0</v>
      </c>
      <c r="AY118" s="147">
        <f>SUMPRODUCT(-(Bens!$B$4:$B$103=Analítico!$B118),-(Bens!$D$4:$D$103=Analítico!AY$1),(Bens!$G$4:$G$103))</f>
        <v>0</v>
      </c>
      <c r="AZ118" s="147">
        <f>SUMPRODUCT(-(Bens!$B$4:$B$103=Analítico!$B118),-(Bens!$D$4:$D$103=Analítico!AZ$1),(Bens!$G$4:$G$103))</f>
        <v>0</v>
      </c>
      <c r="BA118" s="147">
        <f>SUMPRODUCT(-(Bens!$B$4:$B$103=Analítico!$B118),-(Bens!$D$4:$D$103=Analítico!BA$1),(Bens!$G$4:$G$103))</f>
        <v>0</v>
      </c>
      <c r="BB118" s="147">
        <f>SUMPRODUCT(-(Bens!$B$4:$B$103=Analítico!$B118),-(Bens!$D$4:$D$103=Analítico!BB$1),(Bens!$G$4:$G$103))</f>
        <v>0</v>
      </c>
      <c r="BC118" s="147">
        <f>SUMPRODUCT(-(Bens!$B$4:$B$103=Analítico!$B118),-(Bens!$D$4:$D$103=Analítico!BC$1),(Bens!$G$4:$G$103))</f>
        <v>0</v>
      </c>
      <c r="BD118" s="147">
        <f>SUMPRODUCT(-(Bens!$B$4:$B$103=Analítico!$B118),-(Bens!$D$4:$D$103=Analítico!BD$1),(Bens!$G$4:$G$103))</f>
        <v>0</v>
      </c>
      <c r="BE118" s="147">
        <f>SUMPRODUCT(-(Bens!$B$4:$B$103=Analítico!$B118),-(Bens!$D$4:$D$103=Analítico!BE$1),(Bens!$G$4:$G$103))</f>
        <v>0</v>
      </c>
      <c r="BF118" s="147">
        <f>SUMPRODUCT(-(Bens!$B$4:$B$103=Analítico!$B118),-(Bens!$D$4:$D$103=Analítico!BF$1),(Bens!$G$4:$G$103))</f>
        <v>0</v>
      </c>
      <c r="BG118" s="147">
        <f>SUMPRODUCT(-(Bens!$B$4:$B$103=Analítico!$B118),-(Bens!$D$4:$D$103=Analítico!BG$1),(Bens!$G$4:$G$103))</f>
        <v>0</v>
      </c>
      <c r="BH118" s="147">
        <f>SUMPRODUCT(-(Bens!$B$4:$B$103=Analítico!$B118),-(Bens!$D$4:$D$103=Analítico!BH$1),(Bens!$G$4:$G$103))</f>
        <v>0</v>
      </c>
      <c r="BI118" s="147">
        <f>SUMPRODUCT(-(Bens!$B$4:$B$103=Analítico!$B118),-(Bens!$D$4:$D$103=Analítico!BI$1),(Bens!$G$4:$G$103))</f>
        <v>0</v>
      </c>
      <c r="BJ118" s="147">
        <f>SUMPRODUCT(-(Bens!$B$4:$B$103=Analítico!$B118),-(Bens!$D$4:$D$103=Analítico!BJ$1),(Bens!$G$4:$G$103))</f>
        <v>0</v>
      </c>
      <c r="BK118" s="143">
        <f t="shared" ref="BK118:BK130" si="97">SUM(C118:BJ118)</f>
        <v>0</v>
      </c>
      <c r="BL118" s="152">
        <f t="shared" ref="BL118:BL131" ca="1" si="98">IF($BK$134=0,0,BK118/$BK$134)</f>
        <v>0</v>
      </c>
      <c r="BV118" s="3"/>
      <c r="BW118" s="3"/>
    </row>
    <row r="119" spans="1:75" s="98" customFormat="1" ht="23.25" customHeight="1">
      <c r="A119" s="31" t="s">
        <v>371</v>
      </c>
      <c r="B119" s="32" t="s">
        <v>372</v>
      </c>
      <c r="C119" s="147">
        <f>SUMPRODUCT(-(Bens!$B$4:$B$103=Analítico!$B119),-(Bens!$D$4:$D$103=Analítico!C$1),(Bens!$G$4:$G$103))</f>
        <v>0</v>
      </c>
      <c r="D119" s="147">
        <f>SUMPRODUCT(-(Bens!$B$4:$B$103=Analítico!$B119),-(Bens!$D$4:$D$103=Analítico!D$1),(Bens!$G$4:$G$103))</f>
        <v>0</v>
      </c>
      <c r="E119" s="147">
        <f>SUMPRODUCT(-(Bens!$B$4:$B$103=Analítico!$B119),-(Bens!$D$4:$D$103=Analítico!E$1),(Bens!$G$4:$G$103))</f>
        <v>0</v>
      </c>
      <c r="F119" s="147">
        <f>SUMPRODUCT(-(Bens!$B$4:$B$103=Analítico!$B119),-(Bens!$D$4:$D$103=Analítico!F$1),(Bens!$G$4:$G$103))</f>
        <v>0</v>
      </c>
      <c r="G119" s="147">
        <f>SUMPRODUCT(-(Bens!$B$4:$B$103=Analítico!$B119),-(Bens!$D$4:$D$103=Analítico!G$1),(Bens!$G$4:$G$103))</f>
        <v>0</v>
      </c>
      <c r="H119" s="147">
        <f>SUMPRODUCT(-(Bens!$B$4:$B$103=Analítico!$B119),-(Bens!$D$4:$D$103=Analítico!H$1),(Bens!$G$4:$G$103))</f>
        <v>0</v>
      </c>
      <c r="I119" s="147">
        <f>SUMPRODUCT(-(Bens!$B$4:$B$103=Analítico!$B119),-(Bens!$D$4:$D$103=Analítico!I$1),(Bens!$G$4:$G$103))</f>
        <v>0</v>
      </c>
      <c r="J119" s="147">
        <f>SUMPRODUCT(-(Bens!$B$4:$B$103=Analítico!$B119),-(Bens!$D$4:$D$103=Analítico!J$1),(Bens!$G$4:$G$103))</f>
        <v>0</v>
      </c>
      <c r="K119" s="147">
        <f>SUMPRODUCT(-(Bens!$B$4:$B$103=Analítico!$B119),-(Bens!$D$4:$D$103=Analítico!K$1),(Bens!$G$4:$G$103))</f>
        <v>0</v>
      </c>
      <c r="L119" s="147">
        <f>SUMPRODUCT(-(Bens!$B$4:$B$103=Analítico!$B119),-(Bens!$D$4:$D$103=Analítico!L$1),(Bens!$G$4:$G$103))</f>
        <v>0</v>
      </c>
      <c r="M119" s="147">
        <f>SUMPRODUCT(-(Bens!$B$4:$B$103=Analítico!$B119),-(Bens!$D$4:$D$103=Analítico!M$1),(Bens!$G$4:$G$103))</f>
        <v>0</v>
      </c>
      <c r="N119" s="147">
        <f>SUMPRODUCT(-(Bens!$B$4:$B$103=Analítico!$B119),-(Bens!$D$4:$D$103=Analítico!N$1),(Bens!$G$4:$G$103))</f>
        <v>0</v>
      </c>
      <c r="O119" s="147">
        <f>SUMPRODUCT(-(Bens!$B$4:$B$103=Analítico!$B119),-(Bens!$D$4:$D$103=Analítico!O$1),(Bens!$G$4:$G$103))</f>
        <v>0</v>
      </c>
      <c r="P119" s="147">
        <f>SUMPRODUCT(-(Bens!$B$4:$B$103=Analítico!$B119),-(Bens!$D$4:$D$103=Analítico!P$1),(Bens!$G$4:$G$103))</f>
        <v>0</v>
      </c>
      <c r="Q119" s="147">
        <f>SUMPRODUCT(-(Bens!$B$4:$B$103=Analítico!$B119),-(Bens!$D$4:$D$103=Analítico!Q$1),(Bens!$G$4:$G$103))</f>
        <v>0</v>
      </c>
      <c r="R119" s="147">
        <f>SUMPRODUCT(-(Bens!$B$4:$B$103=Analítico!$B119),-(Bens!$D$4:$D$103=Analítico!R$1),(Bens!$G$4:$G$103))</f>
        <v>0</v>
      </c>
      <c r="S119" s="147">
        <f>SUMPRODUCT(-(Bens!$B$4:$B$103=Analítico!$B119),-(Bens!$D$4:$D$103=Analítico!S$1),(Bens!$G$4:$G$103))</f>
        <v>0</v>
      </c>
      <c r="T119" s="147">
        <f>SUMPRODUCT(-(Bens!$B$4:$B$103=Analítico!$B119),-(Bens!$D$4:$D$103=Analítico!T$1),(Bens!$G$4:$G$103))</f>
        <v>0</v>
      </c>
      <c r="U119" s="147">
        <f>SUMPRODUCT(-(Bens!$B$4:$B$103=Analítico!$B119),-(Bens!$D$4:$D$103=Analítico!U$1),(Bens!$G$4:$G$103))</f>
        <v>0</v>
      </c>
      <c r="V119" s="147">
        <f>SUMPRODUCT(-(Bens!$B$4:$B$103=Analítico!$B119),-(Bens!$D$4:$D$103=Analítico!V$1),(Bens!$G$4:$G$103))</f>
        <v>0</v>
      </c>
      <c r="W119" s="147">
        <f>SUMPRODUCT(-(Bens!$B$4:$B$103=Analítico!$B119),-(Bens!$D$4:$D$103=Analítico!W$1),(Bens!$G$4:$G$103))</f>
        <v>0</v>
      </c>
      <c r="X119" s="147">
        <f>SUMPRODUCT(-(Bens!$B$4:$B$103=Analítico!$B119),-(Bens!$D$4:$D$103=Analítico!X$1),(Bens!$G$4:$G$103))</f>
        <v>0</v>
      </c>
      <c r="Y119" s="147">
        <f>SUMPRODUCT(-(Bens!$B$4:$B$103=Analítico!$B119),-(Bens!$D$4:$D$103=Analítico!Y$1),(Bens!$G$4:$G$103))</f>
        <v>0</v>
      </c>
      <c r="Z119" s="147">
        <f>SUMPRODUCT(-(Bens!$B$4:$B$103=Analítico!$B119),-(Bens!$D$4:$D$103=Analítico!Z$1),(Bens!$G$4:$G$103))</f>
        <v>0</v>
      </c>
      <c r="AA119" s="147">
        <f>SUMPRODUCT(-(Bens!$B$4:$B$103=Analítico!$B119),-(Bens!$D$4:$D$103=Analítico!AA$1),(Bens!$G$4:$G$103))</f>
        <v>0</v>
      </c>
      <c r="AB119" s="147">
        <f>SUMPRODUCT(-(Bens!$B$4:$B$103=Analítico!$B119),-(Bens!$D$4:$D$103=Analítico!AB$1),(Bens!$G$4:$G$103))</f>
        <v>0</v>
      </c>
      <c r="AC119" s="147">
        <f>SUMPRODUCT(-(Bens!$B$4:$B$103=Analítico!$B119),-(Bens!$D$4:$D$103=Analítico!AC$1),(Bens!$G$4:$G$103))</f>
        <v>0</v>
      </c>
      <c r="AD119" s="147">
        <f>SUMPRODUCT(-(Bens!$B$4:$B$103=Analítico!$B119),-(Bens!$D$4:$D$103=Analítico!AD$1),(Bens!$G$4:$G$103))</f>
        <v>0</v>
      </c>
      <c r="AE119" s="147">
        <f>SUMPRODUCT(-(Bens!$B$4:$B$103=Analítico!$B119),-(Bens!$D$4:$D$103=Analítico!AE$1),(Bens!$G$4:$G$103))</f>
        <v>0</v>
      </c>
      <c r="AF119" s="147">
        <f>SUMPRODUCT(-(Bens!$B$4:$B$103=Analítico!$B119),-(Bens!$D$4:$D$103=Analítico!AF$1),(Bens!$G$4:$G$103))</f>
        <v>0</v>
      </c>
      <c r="AG119" s="147">
        <f>SUMPRODUCT(-(Bens!$B$4:$B$103=Analítico!$B119),-(Bens!$D$4:$D$103=Analítico!AG$1),(Bens!$G$4:$G$103))</f>
        <v>0</v>
      </c>
      <c r="AH119" s="147">
        <f>SUMPRODUCT(-(Bens!$B$4:$B$103=Analítico!$B119),-(Bens!$D$4:$D$103=Analítico!AH$1),(Bens!$G$4:$G$103))</f>
        <v>0</v>
      </c>
      <c r="AI119" s="147">
        <f>SUMPRODUCT(-(Bens!$B$4:$B$103=Analítico!$B119),-(Bens!$D$4:$D$103=Analítico!AI$1),(Bens!$G$4:$G$103))</f>
        <v>0</v>
      </c>
      <c r="AJ119" s="147">
        <f>SUMPRODUCT(-(Bens!$B$4:$B$103=Analítico!$B119),-(Bens!$D$4:$D$103=Analítico!AJ$1),(Bens!$G$4:$G$103))</f>
        <v>0</v>
      </c>
      <c r="AK119" s="147">
        <f>SUMPRODUCT(-(Bens!$B$4:$B$103=Analítico!$B119),-(Bens!$D$4:$D$103=Analítico!AK$1),(Bens!$G$4:$G$103))</f>
        <v>0</v>
      </c>
      <c r="AL119" s="147">
        <f>SUMPRODUCT(-(Bens!$B$4:$B$103=Analítico!$B119),-(Bens!$D$4:$D$103=Analítico!AL$1),(Bens!$G$4:$G$103))</f>
        <v>0</v>
      </c>
      <c r="AM119" s="147">
        <f>SUMPRODUCT(-(Bens!$B$4:$B$103=Analítico!$B119),-(Bens!$D$4:$D$103=Analítico!AM$1),(Bens!$G$4:$G$103))</f>
        <v>0</v>
      </c>
      <c r="AN119" s="147">
        <f>SUMPRODUCT(-(Bens!$B$4:$B$103=Analítico!$B119),-(Bens!$D$4:$D$103=Analítico!AN$1),(Bens!$G$4:$G$103))</f>
        <v>0</v>
      </c>
      <c r="AO119" s="147">
        <f>SUMPRODUCT(-(Bens!$B$4:$B$103=Analítico!$B119),-(Bens!$D$4:$D$103=Analítico!AO$1),(Bens!$G$4:$G$103))</f>
        <v>0</v>
      </c>
      <c r="AP119" s="147">
        <f>SUMPRODUCT(-(Bens!$B$4:$B$103=Analítico!$B119),-(Bens!$D$4:$D$103=Analítico!AP$1),(Bens!$G$4:$G$103))</f>
        <v>0</v>
      </c>
      <c r="AQ119" s="147">
        <f>SUMPRODUCT(-(Bens!$B$4:$B$103=Analítico!$B119),-(Bens!$D$4:$D$103=Analítico!AQ$1),(Bens!$G$4:$G$103))</f>
        <v>0</v>
      </c>
      <c r="AR119" s="147">
        <f>SUMPRODUCT(-(Bens!$B$4:$B$103=Analítico!$B119),-(Bens!$D$4:$D$103=Analítico!AR$1),(Bens!$G$4:$G$103))</f>
        <v>0</v>
      </c>
      <c r="AS119" s="147">
        <f>SUMPRODUCT(-(Bens!$B$4:$B$103=Analítico!$B119),-(Bens!$D$4:$D$103=Analítico!AS$1),(Bens!$G$4:$G$103))</f>
        <v>0</v>
      </c>
      <c r="AT119" s="147">
        <f>SUMPRODUCT(-(Bens!$B$4:$B$103=Analítico!$B119),-(Bens!$D$4:$D$103=Analítico!AT$1),(Bens!$G$4:$G$103))</f>
        <v>0</v>
      </c>
      <c r="AU119" s="147">
        <f>SUMPRODUCT(-(Bens!$B$4:$B$103=Analítico!$B119),-(Bens!$D$4:$D$103=Analítico!AU$1),(Bens!$G$4:$G$103))</f>
        <v>0</v>
      </c>
      <c r="AV119" s="147">
        <f>SUMPRODUCT(-(Bens!$B$4:$B$103=Analítico!$B119),-(Bens!$D$4:$D$103=Analítico!AV$1),(Bens!$G$4:$G$103))</f>
        <v>0</v>
      </c>
      <c r="AW119" s="147">
        <f>SUMPRODUCT(-(Bens!$B$4:$B$103=Analítico!$B119),-(Bens!$D$4:$D$103=Analítico!AW$1),(Bens!$G$4:$G$103))</f>
        <v>0</v>
      </c>
      <c r="AX119" s="147">
        <f>SUMPRODUCT(-(Bens!$B$4:$B$103=Analítico!$B119),-(Bens!$D$4:$D$103=Analítico!AX$1),(Bens!$G$4:$G$103))</f>
        <v>0</v>
      </c>
      <c r="AY119" s="147">
        <f>SUMPRODUCT(-(Bens!$B$4:$B$103=Analítico!$B119),-(Bens!$D$4:$D$103=Analítico!AY$1),(Bens!$G$4:$G$103))</f>
        <v>0</v>
      </c>
      <c r="AZ119" s="147">
        <f>SUMPRODUCT(-(Bens!$B$4:$B$103=Analítico!$B119),-(Bens!$D$4:$D$103=Analítico!AZ$1),(Bens!$G$4:$G$103))</f>
        <v>0</v>
      </c>
      <c r="BA119" s="147">
        <f>SUMPRODUCT(-(Bens!$B$4:$B$103=Analítico!$B119),-(Bens!$D$4:$D$103=Analítico!BA$1),(Bens!$G$4:$G$103))</f>
        <v>0</v>
      </c>
      <c r="BB119" s="147">
        <f>SUMPRODUCT(-(Bens!$B$4:$B$103=Analítico!$B119),-(Bens!$D$4:$D$103=Analítico!BB$1),(Bens!$G$4:$G$103))</f>
        <v>0</v>
      </c>
      <c r="BC119" s="147">
        <f>SUMPRODUCT(-(Bens!$B$4:$B$103=Analítico!$B119),-(Bens!$D$4:$D$103=Analítico!BC$1),(Bens!$G$4:$G$103))</f>
        <v>0</v>
      </c>
      <c r="BD119" s="147">
        <f>SUMPRODUCT(-(Bens!$B$4:$B$103=Analítico!$B119),-(Bens!$D$4:$D$103=Analítico!BD$1),(Bens!$G$4:$G$103))</f>
        <v>0</v>
      </c>
      <c r="BE119" s="147">
        <f>SUMPRODUCT(-(Bens!$B$4:$B$103=Analítico!$B119),-(Bens!$D$4:$D$103=Analítico!BE$1),(Bens!$G$4:$G$103))</f>
        <v>0</v>
      </c>
      <c r="BF119" s="147">
        <f>SUMPRODUCT(-(Bens!$B$4:$B$103=Analítico!$B119),-(Bens!$D$4:$D$103=Analítico!BF$1),(Bens!$G$4:$G$103))</f>
        <v>0</v>
      </c>
      <c r="BG119" s="147">
        <f>SUMPRODUCT(-(Bens!$B$4:$B$103=Analítico!$B119),-(Bens!$D$4:$D$103=Analítico!BG$1),(Bens!$G$4:$G$103))</f>
        <v>0</v>
      </c>
      <c r="BH119" s="147">
        <f>SUMPRODUCT(-(Bens!$B$4:$B$103=Analítico!$B119),-(Bens!$D$4:$D$103=Analítico!BH$1),(Bens!$G$4:$G$103))</f>
        <v>0</v>
      </c>
      <c r="BI119" s="147">
        <f>SUMPRODUCT(-(Bens!$B$4:$B$103=Analítico!$B119),-(Bens!$D$4:$D$103=Analítico!BI$1),(Bens!$G$4:$G$103))</f>
        <v>0</v>
      </c>
      <c r="BJ119" s="147">
        <f>SUMPRODUCT(-(Bens!$B$4:$B$103=Analítico!$B119),-(Bens!$D$4:$D$103=Analítico!BJ$1),(Bens!$G$4:$G$103))</f>
        <v>0</v>
      </c>
      <c r="BK119" s="143">
        <f t="shared" si="97"/>
        <v>0</v>
      </c>
      <c r="BL119" s="152">
        <f t="shared" ca="1" si="98"/>
        <v>0</v>
      </c>
      <c r="BV119" s="3"/>
      <c r="BW119" s="3"/>
    </row>
    <row r="120" spans="1:75" s="98" customFormat="1" ht="23.25" customHeight="1">
      <c r="A120" s="31" t="s">
        <v>373</v>
      </c>
      <c r="B120" s="32" t="s">
        <v>374</v>
      </c>
      <c r="C120" s="147">
        <f>SUMPRODUCT(-(Bens!$B$4:$B$103=Analítico!$B120),-(Bens!$D$4:$D$103=Analítico!C$1),(Bens!$G$4:$G$103))</f>
        <v>130000</v>
      </c>
      <c r="D120" s="147">
        <f>SUMPRODUCT(-(Bens!$B$4:$B$103=Analítico!$B120),-(Bens!$D$4:$D$103=Analítico!D$1),(Bens!$G$4:$G$103))</f>
        <v>0</v>
      </c>
      <c r="E120" s="147">
        <f>SUMPRODUCT(-(Bens!$B$4:$B$103=Analítico!$B120),-(Bens!$D$4:$D$103=Analítico!E$1),(Bens!$G$4:$G$103))</f>
        <v>0</v>
      </c>
      <c r="F120" s="147">
        <f>SUMPRODUCT(-(Bens!$B$4:$B$103=Analítico!$B120),-(Bens!$D$4:$D$103=Analítico!F$1),(Bens!$G$4:$G$103))</f>
        <v>0</v>
      </c>
      <c r="G120" s="147">
        <f>SUMPRODUCT(-(Bens!$B$4:$B$103=Analítico!$B120),-(Bens!$D$4:$D$103=Analítico!G$1),(Bens!$G$4:$G$103))</f>
        <v>0</v>
      </c>
      <c r="H120" s="147">
        <f>SUMPRODUCT(-(Bens!$B$4:$B$103=Analítico!$B120),-(Bens!$D$4:$D$103=Analítico!H$1),(Bens!$G$4:$G$103))</f>
        <v>0</v>
      </c>
      <c r="I120" s="147">
        <f>SUMPRODUCT(-(Bens!$B$4:$B$103=Analítico!$B120),-(Bens!$D$4:$D$103=Analítico!I$1),(Bens!$G$4:$G$103))</f>
        <v>0</v>
      </c>
      <c r="J120" s="147">
        <f>SUMPRODUCT(-(Bens!$B$4:$B$103=Analítico!$B120),-(Bens!$D$4:$D$103=Analítico!J$1),(Bens!$G$4:$G$103))</f>
        <v>0</v>
      </c>
      <c r="K120" s="147">
        <f>SUMPRODUCT(-(Bens!$B$4:$B$103=Analítico!$B120),-(Bens!$D$4:$D$103=Analítico!K$1),(Bens!$G$4:$G$103))</f>
        <v>0</v>
      </c>
      <c r="L120" s="147">
        <f>SUMPRODUCT(-(Bens!$B$4:$B$103=Analítico!$B120),-(Bens!$D$4:$D$103=Analítico!L$1),(Bens!$G$4:$G$103))</f>
        <v>0</v>
      </c>
      <c r="M120" s="147">
        <f>SUMPRODUCT(-(Bens!$B$4:$B$103=Analítico!$B120),-(Bens!$D$4:$D$103=Analítico!M$1),(Bens!$G$4:$G$103))</f>
        <v>0</v>
      </c>
      <c r="N120" s="147">
        <f>SUMPRODUCT(-(Bens!$B$4:$B$103=Analítico!$B120),-(Bens!$D$4:$D$103=Analítico!N$1),(Bens!$G$4:$G$103))</f>
        <v>0</v>
      </c>
      <c r="O120" s="147">
        <f>SUMPRODUCT(-(Bens!$B$4:$B$103=Analítico!$B120),-(Bens!$D$4:$D$103=Analítico!O$1),(Bens!$G$4:$G$103))</f>
        <v>0</v>
      </c>
      <c r="P120" s="147">
        <f>SUMPRODUCT(-(Bens!$B$4:$B$103=Analítico!$B120),-(Bens!$D$4:$D$103=Analítico!P$1),(Bens!$G$4:$G$103))</f>
        <v>0</v>
      </c>
      <c r="Q120" s="147">
        <f>SUMPRODUCT(-(Bens!$B$4:$B$103=Analítico!$B120),-(Bens!$D$4:$D$103=Analítico!Q$1),(Bens!$G$4:$G$103))</f>
        <v>0</v>
      </c>
      <c r="R120" s="147">
        <f>SUMPRODUCT(-(Bens!$B$4:$B$103=Analítico!$B120),-(Bens!$D$4:$D$103=Analítico!R$1),(Bens!$G$4:$G$103))</f>
        <v>0</v>
      </c>
      <c r="S120" s="147">
        <f>SUMPRODUCT(-(Bens!$B$4:$B$103=Analítico!$B120),-(Bens!$D$4:$D$103=Analítico!S$1),(Bens!$G$4:$G$103))</f>
        <v>0</v>
      </c>
      <c r="T120" s="147">
        <f>SUMPRODUCT(-(Bens!$B$4:$B$103=Analítico!$B120),-(Bens!$D$4:$D$103=Analítico!T$1),(Bens!$G$4:$G$103))</f>
        <v>0</v>
      </c>
      <c r="U120" s="147">
        <f>SUMPRODUCT(-(Bens!$B$4:$B$103=Analítico!$B120),-(Bens!$D$4:$D$103=Analítico!U$1),(Bens!$G$4:$G$103))</f>
        <v>0</v>
      </c>
      <c r="V120" s="147">
        <f>SUMPRODUCT(-(Bens!$B$4:$B$103=Analítico!$B120),-(Bens!$D$4:$D$103=Analítico!V$1),(Bens!$G$4:$G$103))</f>
        <v>0</v>
      </c>
      <c r="W120" s="147">
        <f>SUMPRODUCT(-(Bens!$B$4:$B$103=Analítico!$B120),-(Bens!$D$4:$D$103=Analítico!W$1),(Bens!$G$4:$G$103))</f>
        <v>0</v>
      </c>
      <c r="X120" s="147">
        <f>SUMPRODUCT(-(Bens!$B$4:$B$103=Analítico!$B120),-(Bens!$D$4:$D$103=Analítico!X$1),(Bens!$G$4:$G$103))</f>
        <v>0</v>
      </c>
      <c r="Y120" s="147">
        <f>SUMPRODUCT(-(Bens!$B$4:$B$103=Analítico!$B120),-(Bens!$D$4:$D$103=Analítico!Y$1),(Bens!$G$4:$G$103))</f>
        <v>0</v>
      </c>
      <c r="Z120" s="147">
        <f>SUMPRODUCT(-(Bens!$B$4:$B$103=Analítico!$B120),-(Bens!$D$4:$D$103=Analítico!Z$1),(Bens!$G$4:$G$103))</f>
        <v>0</v>
      </c>
      <c r="AA120" s="147">
        <f>SUMPRODUCT(-(Bens!$B$4:$B$103=Analítico!$B120),-(Bens!$D$4:$D$103=Analítico!AA$1),(Bens!$G$4:$G$103))</f>
        <v>0</v>
      </c>
      <c r="AB120" s="147">
        <f>SUMPRODUCT(-(Bens!$B$4:$B$103=Analítico!$B120),-(Bens!$D$4:$D$103=Analítico!AB$1),(Bens!$G$4:$G$103))</f>
        <v>0</v>
      </c>
      <c r="AC120" s="147">
        <f>SUMPRODUCT(-(Bens!$B$4:$B$103=Analítico!$B120),-(Bens!$D$4:$D$103=Analítico!AC$1),(Bens!$G$4:$G$103))</f>
        <v>0</v>
      </c>
      <c r="AD120" s="147">
        <f>SUMPRODUCT(-(Bens!$B$4:$B$103=Analítico!$B120),-(Bens!$D$4:$D$103=Analítico!AD$1),(Bens!$G$4:$G$103))</f>
        <v>0</v>
      </c>
      <c r="AE120" s="147">
        <f>SUMPRODUCT(-(Bens!$B$4:$B$103=Analítico!$B120),-(Bens!$D$4:$D$103=Analítico!AE$1),(Bens!$G$4:$G$103))</f>
        <v>0</v>
      </c>
      <c r="AF120" s="147">
        <f>SUMPRODUCT(-(Bens!$B$4:$B$103=Analítico!$B120),-(Bens!$D$4:$D$103=Analítico!AF$1),(Bens!$G$4:$G$103))</f>
        <v>0</v>
      </c>
      <c r="AG120" s="147">
        <f>SUMPRODUCT(-(Bens!$B$4:$B$103=Analítico!$B120),-(Bens!$D$4:$D$103=Analítico!AG$1),(Bens!$G$4:$G$103))</f>
        <v>0</v>
      </c>
      <c r="AH120" s="147">
        <f>SUMPRODUCT(-(Bens!$B$4:$B$103=Analítico!$B120),-(Bens!$D$4:$D$103=Analítico!AH$1),(Bens!$G$4:$G$103))</f>
        <v>0</v>
      </c>
      <c r="AI120" s="147">
        <f>SUMPRODUCT(-(Bens!$B$4:$B$103=Analítico!$B120),-(Bens!$D$4:$D$103=Analítico!AI$1),(Bens!$G$4:$G$103))</f>
        <v>0</v>
      </c>
      <c r="AJ120" s="147">
        <f>SUMPRODUCT(-(Bens!$B$4:$B$103=Analítico!$B120),-(Bens!$D$4:$D$103=Analítico!AJ$1),(Bens!$G$4:$G$103))</f>
        <v>0</v>
      </c>
      <c r="AK120" s="147">
        <f>SUMPRODUCT(-(Bens!$B$4:$B$103=Analítico!$B120),-(Bens!$D$4:$D$103=Analítico!AK$1),(Bens!$G$4:$G$103))</f>
        <v>0</v>
      </c>
      <c r="AL120" s="147">
        <f>SUMPRODUCT(-(Bens!$B$4:$B$103=Analítico!$B120),-(Bens!$D$4:$D$103=Analítico!AL$1),(Bens!$G$4:$G$103))</f>
        <v>0</v>
      </c>
      <c r="AM120" s="147">
        <f>SUMPRODUCT(-(Bens!$B$4:$B$103=Analítico!$B120),-(Bens!$D$4:$D$103=Analítico!AM$1),(Bens!$G$4:$G$103))</f>
        <v>0</v>
      </c>
      <c r="AN120" s="147">
        <f>SUMPRODUCT(-(Bens!$B$4:$B$103=Analítico!$B120),-(Bens!$D$4:$D$103=Analítico!AN$1),(Bens!$G$4:$G$103))</f>
        <v>0</v>
      </c>
      <c r="AO120" s="147">
        <f>SUMPRODUCT(-(Bens!$B$4:$B$103=Analítico!$B120),-(Bens!$D$4:$D$103=Analítico!AO$1),(Bens!$G$4:$G$103))</f>
        <v>0</v>
      </c>
      <c r="AP120" s="147">
        <f>SUMPRODUCT(-(Bens!$B$4:$B$103=Analítico!$B120),-(Bens!$D$4:$D$103=Analítico!AP$1),(Bens!$G$4:$G$103))</f>
        <v>0</v>
      </c>
      <c r="AQ120" s="147">
        <f>SUMPRODUCT(-(Bens!$B$4:$B$103=Analítico!$B120),-(Bens!$D$4:$D$103=Analítico!AQ$1),(Bens!$G$4:$G$103))</f>
        <v>0</v>
      </c>
      <c r="AR120" s="147">
        <f>SUMPRODUCT(-(Bens!$B$4:$B$103=Analítico!$B120),-(Bens!$D$4:$D$103=Analítico!AR$1),(Bens!$G$4:$G$103))</f>
        <v>0</v>
      </c>
      <c r="AS120" s="147">
        <f>SUMPRODUCT(-(Bens!$B$4:$B$103=Analítico!$B120),-(Bens!$D$4:$D$103=Analítico!AS$1),(Bens!$G$4:$G$103))</f>
        <v>0</v>
      </c>
      <c r="AT120" s="147">
        <f>SUMPRODUCT(-(Bens!$B$4:$B$103=Analítico!$B120),-(Bens!$D$4:$D$103=Analítico!AT$1),(Bens!$G$4:$G$103))</f>
        <v>0</v>
      </c>
      <c r="AU120" s="147">
        <f>SUMPRODUCT(-(Bens!$B$4:$B$103=Analítico!$B120),-(Bens!$D$4:$D$103=Analítico!AU$1),(Bens!$G$4:$G$103))</f>
        <v>0</v>
      </c>
      <c r="AV120" s="147">
        <f>SUMPRODUCT(-(Bens!$B$4:$B$103=Analítico!$B120),-(Bens!$D$4:$D$103=Analítico!AV$1),(Bens!$G$4:$G$103))</f>
        <v>0</v>
      </c>
      <c r="AW120" s="147">
        <f>SUMPRODUCT(-(Bens!$B$4:$B$103=Analítico!$B120),-(Bens!$D$4:$D$103=Analítico!AW$1),(Bens!$G$4:$G$103))</f>
        <v>0</v>
      </c>
      <c r="AX120" s="147">
        <f>SUMPRODUCT(-(Bens!$B$4:$B$103=Analítico!$B120),-(Bens!$D$4:$D$103=Analítico!AX$1),(Bens!$G$4:$G$103))</f>
        <v>0</v>
      </c>
      <c r="AY120" s="147">
        <f>SUMPRODUCT(-(Bens!$B$4:$B$103=Analítico!$B120),-(Bens!$D$4:$D$103=Analítico!AY$1),(Bens!$G$4:$G$103))</f>
        <v>0</v>
      </c>
      <c r="AZ120" s="147">
        <f>SUMPRODUCT(-(Bens!$B$4:$B$103=Analítico!$B120),-(Bens!$D$4:$D$103=Analítico!AZ$1),(Bens!$G$4:$G$103))</f>
        <v>0</v>
      </c>
      <c r="BA120" s="147">
        <f>SUMPRODUCT(-(Bens!$B$4:$B$103=Analítico!$B120),-(Bens!$D$4:$D$103=Analítico!BA$1),(Bens!$G$4:$G$103))</f>
        <v>0</v>
      </c>
      <c r="BB120" s="147">
        <f>SUMPRODUCT(-(Bens!$B$4:$B$103=Analítico!$B120),-(Bens!$D$4:$D$103=Analítico!BB$1),(Bens!$G$4:$G$103))</f>
        <v>0</v>
      </c>
      <c r="BC120" s="147">
        <f>SUMPRODUCT(-(Bens!$B$4:$B$103=Analítico!$B120),-(Bens!$D$4:$D$103=Analítico!BC$1),(Bens!$G$4:$G$103))</f>
        <v>0</v>
      </c>
      <c r="BD120" s="147">
        <f>SUMPRODUCT(-(Bens!$B$4:$B$103=Analítico!$B120),-(Bens!$D$4:$D$103=Analítico!BD$1),(Bens!$G$4:$G$103))</f>
        <v>0</v>
      </c>
      <c r="BE120" s="147">
        <f>SUMPRODUCT(-(Bens!$B$4:$B$103=Analítico!$B120),-(Bens!$D$4:$D$103=Analítico!BE$1),(Bens!$G$4:$G$103))</f>
        <v>0</v>
      </c>
      <c r="BF120" s="147">
        <f>SUMPRODUCT(-(Bens!$B$4:$B$103=Analítico!$B120),-(Bens!$D$4:$D$103=Analítico!BF$1),(Bens!$G$4:$G$103))</f>
        <v>0</v>
      </c>
      <c r="BG120" s="147">
        <f>SUMPRODUCT(-(Bens!$B$4:$B$103=Analítico!$B120),-(Bens!$D$4:$D$103=Analítico!BG$1),(Bens!$G$4:$G$103))</f>
        <v>0</v>
      </c>
      <c r="BH120" s="147">
        <f>SUMPRODUCT(-(Bens!$B$4:$B$103=Analítico!$B120),-(Bens!$D$4:$D$103=Analítico!BH$1),(Bens!$G$4:$G$103))</f>
        <v>0</v>
      </c>
      <c r="BI120" s="147">
        <f>SUMPRODUCT(-(Bens!$B$4:$B$103=Analítico!$B120),-(Bens!$D$4:$D$103=Analítico!BI$1),(Bens!$G$4:$G$103))</f>
        <v>0</v>
      </c>
      <c r="BJ120" s="147">
        <f>SUMPRODUCT(-(Bens!$B$4:$B$103=Analítico!$B120),-(Bens!$D$4:$D$103=Analítico!BJ$1),(Bens!$G$4:$G$103))</f>
        <v>0</v>
      </c>
      <c r="BK120" s="143">
        <f t="shared" si="97"/>
        <v>130000</v>
      </c>
      <c r="BL120" s="152">
        <f t="shared" ca="1" si="98"/>
        <v>6.1904761906191172E-3</v>
      </c>
      <c r="BV120" s="3"/>
      <c r="BW120" s="3"/>
    </row>
    <row r="121" spans="1:75" s="98" customFormat="1" ht="23.25" customHeight="1">
      <c r="A121" s="31" t="s">
        <v>375</v>
      </c>
      <c r="B121" s="32" t="s">
        <v>376</v>
      </c>
      <c r="C121" s="147">
        <f>SUMPRODUCT(-(Bens!$B$4:$B$103=Analítico!$B121),-(Bens!$D$4:$D$103=Analítico!C$1),(Bens!$G$4:$G$103))</f>
        <v>0</v>
      </c>
      <c r="D121" s="147">
        <f>SUMPRODUCT(-(Bens!$B$4:$B$103=Analítico!$B121),-(Bens!$D$4:$D$103=Analítico!D$1),(Bens!$G$4:$G$103))</f>
        <v>0</v>
      </c>
      <c r="E121" s="147">
        <f>SUMPRODUCT(-(Bens!$B$4:$B$103=Analítico!$B121),-(Bens!$D$4:$D$103=Analítico!E$1),(Bens!$G$4:$G$103))</f>
        <v>0</v>
      </c>
      <c r="F121" s="147">
        <f>SUMPRODUCT(-(Bens!$B$4:$B$103=Analítico!$B121),-(Bens!$D$4:$D$103=Analítico!F$1),(Bens!$G$4:$G$103))</f>
        <v>0</v>
      </c>
      <c r="G121" s="147">
        <f>SUMPRODUCT(-(Bens!$B$4:$B$103=Analítico!$B121),-(Bens!$D$4:$D$103=Analítico!G$1),(Bens!$G$4:$G$103))</f>
        <v>0</v>
      </c>
      <c r="H121" s="147">
        <f>SUMPRODUCT(-(Bens!$B$4:$B$103=Analítico!$B121),-(Bens!$D$4:$D$103=Analítico!H$1),(Bens!$G$4:$G$103))</f>
        <v>0</v>
      </c>
      <c r="I121" s="147">
        <f>SUMPRODUCT(-(Bens!$B$4:$B$103=Analítico!$B121),-(Bens!$D$4:$D$103=Analítico!I$1),(Bens!$G$4:$G$103))</f>
        <v>0</v>
      </c>
      <c r="J121" s="147">
        <f>SUMPRODUCT(-(Bens!$B$4:$B$103=Analítico!$B121),-(Bens!$D$4:$D$103=Analítico!J$1),(Bens!$G$4:$G$103))</f>
        <v>0</v>
      </c>
      <c r="K121" s="147">
        <f>SUMPRODUCT(-(Bens!$B$4:$B$103=Analítico!$B121),-(Bens!$D$4:$D$103=Analítico!K$1),(Bens!$G$4:$G$103))</f>
        <v>0</v>
      </c>
      <c r="L121" s="147">
        <f>SUMPRODUCT(-(Bens!$B$4:$B$103=Analítico!$B121),-(Bens!$D$4:$D$103=Analítico!L$1),(Bens!$G$4:$G$103))</f>
        <v>0</v>
      </c>
      <c r="M121" s="147">
        <f>SUMPRODUCT(-(Bens!$B$4:$B$103=Analítico!$B121),-(Bens!$D$4:$D$103=Analítico!M$1),(Bens!$G$4:$G$103))</f>
        <v>0</v>
      </c>
      <c r="N121" s="147">
        <f>SUMPRODUCT(-(Bens!$B$4:$B$103=Analítico!$B121),-(Bens!$D$4:$D$103=Analítico!N$1),(Bens!$G$4:$G$103))</f>
        <v>0</v>
      </c>
      <c r="O121" s="147">
        <f>SUMPRODUCT(-(Bens!$B$4:$B$103=Analítico!$B121),-(Bens!$D$4:$D$103=Analítico!O$1),(Bens!$G$4:$G$103))</f>
        <v>0</v>
      </c>
      <c r="P121" s="147">
        <f>SUMPRODUCT(-(Bens!$B$4:$B$103=Analítico!$B121),-(Bens!$D$4:$D$103=Analítico!P$1),(Bens!$G$4:$G$103))</f>
        <v>0</v>
      </c>
      <c r="Q121" s="147">
        <f>SUMPRODUCT(-(Bens!$B$4:$B$103=Analítico!$B121),-(Bens!$D$4:$D$103=Analítico!Q$1),(Bens!$G$4:$G$103))</f>
        <v>0</v>
      </c>
      <c r="R121" s="147">
        <f>SUMPRODUCT(-(Bens!$B$4:$B$103=Analítico!$B121),-(Bens!$D$4:$D$103=Analítico!R$1),(Bens!$G$4:$G$103))</f>
        <v>0</v>
      </c>
      <c r="S121" s="147">
        <f>SUMPRODUCT(-(Bens!$B$4:$B$103=Analítico!$B121),-(Bens!$D$4:$D$103=Analítico!S$1),(Bens!$G$4:$G$103))</f>
        <v>0</v>
      </c>
      <c r="T121" s="147">
        <f>SUMPRODUCT(-(Bens!$B$4:$B$103=Analítico!$B121),-(Bens!$D$4:$D$103=Analítico!T$1),(Bens!$G$4:$G$103))</f>
        <v>0</v>
      </c>
      <c r="U121" s="147">
        <f>SUMPRODUCT(-(Bens!$B$4:$B$103=Analítico!$B121),-(Bens!$D$4:$D$103=Analítico!U$1),(Bens!$G$4:$G$103))</f>
        <v>0</v>
      </c>
      <c r="V121" s="147">
        <f>SUMPRODUCT(-(Bens!$B$4:$B$103=Analítico!$B121),-(Bens!$D$4:$D$103=Analítico!V$1),(Bens!$G$4:$G$103))</f>
        <v>0</v>
      </c>
      <c r="W121" s="147">
        <f>SUMPRODUCT(-(Bens!$B$4:$B$103=Analítico!$B121),-(Bens!$D$4:$D$103=Analítico!W$1),(Bens!$G$4:$G$103))</f>
        <v>0</v>
      </c>
      <c r="X121" s="147">
        <f>SUMPRODUCT(-(Bens!$B$4:$B$103=Analítico!$B121),-(Bens!$D$4:$D$103=Analítico!X$1),(Bens!$G$4:$G$103))</f>
        <v>0</v>
      </c>
      <c r="Y121" s="147">
        <f>SUMPRODUCT(-(Bens!$B$4:$B$103=Analítico!$B121),-(Bens!$D$4:$D$103=Analítico!Y$1),(Bens!$G$4:$G$103))</f>
        <v>0</v>
      </c>
      <c r="Z121" s="147">
        <f>SUMPRODUCT(-(Bens!$B$4:$B$103=Analítico!$B121),-(Bens!$D$4:$D$103=Analítico!Z$1),(Bens!$G$4:$G$103))</f>
        <v>0</v>
      </c>
      <c r="AA121" s="147">
        <f>SUMPRODUCT(-(Bens!$B$4:$B$103=Analítico!$B121),-(Bens!$D$4:$D$103=Analítico!AA$1),(Bens!$G$4:$G$103))</f>
        <v>0</v>
      </c>
      <c r="AB121" s="147">
        <f>SUMPRODUCT(-(Bens!$B$4:$B$103=Analítico!$B121),-(Bens!$D$4:$D$103=Analítico!AB$1),(Bens!$G$4:$G$103))</f>
        <v>0</v>
      </c>
      <c r="AC121" s="147">
        <f>SUMPRODUCT(-(Bens!$B$4:$B$103=Analítico!$B121),-(Bens!$D$4:$D$103=Analítico!AC$1),(Bens!$G$4:$G$103))</f>
        <v>0</v>
      </c>
      <c r="AD121" s="147">
        <f>SUMPRODUCT(-(Bens!$B$4:$B$103=Analítico!$B121),-(Bens!$D$4:$D$103=Analítico!AD$1),(Bens!$G$4:$G$103))</f>
        <v>0</v>
      </c>
      <c r="AE121" s="147">
        <f>SUMPRODUCT(-(Bens!$B$4:$B$103=Analítico!$B121),-(Bens!$D$4:$D$103=Analítico!AE$1),(Bens!$G$4:$G$103))</f>
        <v>0</v>
      </c>
      <c r="AF121" s="147">
        <f>SUMPRODUCT(-(Bens!$B$4:$B$103=Analítico!$B121),-(Bens!$D$4:$D$103=Analítico!AF$1),(Bens!$G$4:$G$103))</f>
        <v>0</v>
      </c>
      <c r="AG121" s="147">
        <f>SUMPRODUCT(-(Bens!$B$4:$B$103=Analítico!$B121),-(Bens!$D$4:$D$103=Analítico!AG$1),(Bens!$G$4:$G$103))</f>
        <v>0</v>
      </c>
      <c r="AH121" s="147">
        <f>SUMPRODUCT(-(Bens!$B$4:$B$103=Analítico!$B121),-(Bens!$D$4:$D$103=Analítico!AH$1),(Bens!$G$4:$G$103))</f>
        <v>0</v>
      </c>
      <c r="AI121" s="147">
        <f>SUMPRODUCT(-(Bens!$B$4:$B$103=Analítico!$B121),-(Bens!$D$4:$D$103=Analítico!AI$1),(Bens!$G$4:$G$103))</f>
        <v>0</v>
      </c>
      <c r="AJ121" s="147">
        <f>SUMPRODUCT(-(Bens!$B$4:$B$103=Analítico!$B121),-(Bens!$D$4:$D$103=Analítico!AJ$1),(Bens!$G$4:$G$103))</f>
        <v>0</v>
      </c>
      <c r="AK121" s="147">
        <f>SUMPRODUCT(-(Bens!$B$4:$B$103=Analítico!$B121),-(Bens!$D$4:$D$103=Analítico!AK$1),(Bens!$G$4:$G$103))</f>
        <v>0</v>
      </c>
      <c r="AL121" s="147">
        <f>SUMPRODUCT(-(Bens!$B$4:$B$103=Analítico!$B121),-(Bens!$D$4:$D$103=Analítico!AL$1),(Bens!$G$4:$G$103))</f>
        <v>0</v>
      </c>
      <c r="AM121" s="147">
        <f>SUMPRODUCT(-(Bens!$B$4:$B$103=Analítico!$B121),-(Bens!$D$4:$D$103=Analítico!AM$1),(Bens!$G$4:$G$103))</f>
        <v>0</v>
      </c>
      <c r="AN121" s="147">
        <f>SUMPRODUCT(-(Bens!$B$4:$B$103=Analítico!$B121),-(Bens!$D$4:$D$103=Analítico!AN$1),(Bens!$G$4:$G$103))</f>
        <v>0</v>
      </c>
      <c r="AO121" s="147">
        <f>SUMPRODUCT(-(Bens!$B$4:$B$103=Analítico!$B121),-(Bens!$D$4:$D$103=Analítico!AO$1),(Bens!$G$4:$G$103))</f>
        <v>0</v>
      </c>
      <c r="AP121" s="147">
        <f>SUMPRODUCT(-(Bens!$B$4:$B$103=Analítico!$B121),-(Bens!$D$4:$D$103=Analítico!AP$1),(Bens!$G$4:$G$103))</f>
        <v>0</v>
      </c>
      <c r="AQ121" s="147">
        <f>SUMPRODUCT(-(Bens!$B$4:$B$103=Analítico!$B121),-(Bens!$D$4:$D$103=Analítico!AQ$1),(Bens!$G$4:$G$103))</f>
        <v>0</v>
      </c>
      <c r="AR121" s="147">
        <f>SUMPRODUCT(-(Bens!$B$4:$B$103=Analítico!$B121),-(Bens!$D$4:$D$103=Analítico!AR$1),(Bens!$G$4:$G$103))</f>
        <v>0</v>
      </c>
      <c r="AS121" s="147">
        <f>SUMPRODUCT(-(Bens!$B$4:$B$103=Analítico!$B121),-(Bens!$D$4:$D$103=Analítico!AS$1),(Bens!$G$4:$G$103))</f>
        <v>0</v>
      </c>
      <c r="AT121" s="147">
        <f>SUMPRODUCT(-(Bens!$B$4:$B$103=Analítico!$B121),-(Bens!$D$4:$D$103=Analítico!AT$1),(Bens!$G$4:$G$103))</f>
        <v>0</v>
      </c>
      <c r="AU121" s="147">
        <f>SUMPRODUCT(-(Bens!$B$4:$B$103=Analítico!$B121),-(Bens!$D$4:$D$103=Analítico!AU$1),(Bens!$G$4:$G$103))</f>
        <v>0</v>
      </c>
      <c r="AV121" s="147">
        <f>SUMPRODUCT(-(Bens!$B$4:$B$103=Analítico!$B121),-(Bens!$D$4:$D$103=Analítico!AV$1),(Bens!$G$4:$G$103))</f>
        <v>0</v>
      </c>
      <c r="AW121" s="147">
        <f>SUMPRODUCT(-(Bens!$B$4:$B$103=Analítico!$B121),-(Bens!$D$4:$D$103=Analítico!AW$1),(Bens!$G$4:$G$103))</f>
        <v>0</v>
      </c>
      <c r="AX121" s="147">
        <f>SUMPRODUCT(-(Bens!$B$4:$B$103=Analítico!$B121),-(Bens!$D$4:$D$103=Analítico!AX$1),(Bens!$G$4:$G$103))</f>
        <v>0</v>
      </c>
      <c r="AY121" s="147">
        <f>SUMPRODUCT(-(Bens!$B$4:$B$103=Analítico!$B121),-(Bens!$D$4:$D$103=Analítico!AY$1),(Bens!$G$4:$G$103))</f>
        <v>0</v>
      </c>
      <c r="AZ121" s="147">
        <f>SUMPRODUCT(-(Bens!$B$4:$B$103=Analítico!$B121),-(Bens!$D$4:$D$103=Analítico!AZ$1),(Bens!$G$4:$G$103))</f>
        <v>0</v>
      </c>
      <c r="BA121" s="147">
        <f>SUMPRODUCT(-(Bens!$B$4:$B$103=Analítico!$B121),-(Bens!$D$4:$D$103=Analítico!BA$1),(Bens!$G$4:$G$103))</f>
        <v>0</v>
      </c>
      <c r="BB121" s="147">
        <f>SUMPRODUCT(-(Bens!$B$4:$B$103=Analítico!$B121),-(Bens!$D$4:$D$103=Analítico!BB$1),(Bens!$G$4:$G$103))</f>
        <v>0</v>
      </c>
      <c r="BC121" s="147">
        <f>SUMPRODUCT(-(Bens!$B$4:$B$103=Analítico!$B121),-(Bens!$D$4:$D$103=Analítico!BC$1),(Bens!$G$4:$G$103))</f>
        <v>0</v>
      </c>
      <c r="BD121" s="147">
        <f>SUMPRODUCT(-(Bens!$B$4:$B$103=Analítico!$B121),-(Bens!$D$4:$D$103=Analítico!BD$1),(Bens!$G$4:$G$103))</f>
        <v>0</v>
      </c>
      <c r="BE121" s="147">
        <f>SUMPRODUCT(-(Bens!$B$4:$B$103=Analítico!$B121),-(Bens!$D$4:$D$103=Analítico!BE$1),(Bens!$G$4:$G$103))</f>
        <v>0</v>
      </c>
      <c r="BF121" s="147">
        <f>SUMPRODUCT(-(Bens!$B$4:$B$103=Analítico!$B121),-(Bens!$D$4:$D$103=Analítico!BF$1),(Bens!$G$4:$G$103))</f>
        <v>0</v>
      </c>
      <c r="BG121" s="147">
        <f>SUMPRODUCT(-(Bens!$B$4:$B$103=Analítico!$B121),-(Bens!$D$4:$D$103=Analítico!BG$1),(Bens!$G$4:$G$103))</f>
        <v>0</v>
      </c>
      <c r="BH121" s="147">
        <f>SUMPRODUCT(-(Bens!$B$4:$B$103=Analítico!$B121),-(Bens!$D$4:$D$103=Analítico!BH$1),(Bens!$G$4:$G$103))</f>
        <v>0</v>
      </c>
      <c r="BI121" s="147">
        <f>SUMPRODUCT(-(Bens!$B$4:$B$103=Analítico!$B121),-(Bens!$D$4:$D$103=Analítico!BI$1),(Bens!$G$4:$G$103))</f>
        <v>0</v>
      </c>
      <c r="BJ121" s="147">
        <f>SUMPRODUCT(-(Bens!$B$4:$B$103=Analítico!$B121),-(Bens!$D$4:$D$103=Analítico!BJ$1),(Bens!$G$4:$G$103))</f>
        <v>0</v>
      </c>
      <c r="BK121" s="143">
        <f t="shared" si="97"/>
        <v>0</v>
      </c>
      <c r="BL121" s="152">
        <f t="shared" ca="1" si="98"/>
        <v>0</v>
      </c>
      <c r="BV121" s="3"/>
      <c r="BW121" s="3"/>
    </row>
    <row r="122" spans="1:75" s="98" customFormat="1" ht="23.25" customHeight="1">
      <c r="A122" s="31" t="s">
        <v>377</v>
      </c>
      <c r="B122" s="32" t="s">
        <v>378</v>
      </c>
      <c r="C122" s="147">
        <f>SUMPRODUCT(-(Bens!$B$4:$B$103=Analítico!$B122),-(Bens!$D$4:$D$103=Analítico!C$1),(Bens!$G$4:$G$103))</f>
        <v>0</v>
      </c>
      <c r="D122" s="147">
        <f>SUMPRODUCT(-(Bens!$B$4:$B$103=Analítico!$B122),-(Bens!$D$4:$D$103=Analítico!D$1),(Bens!$G$4:$G$103))</f>
        <v>0</v>
      </c>
      <c r="E122" s="147">
        <f>SUMPRODUCT(-(Bens!$B$4:$B$103=Analítico!$B122),-(Bens!$D$4:$D$103=Analítico!E$1),(Bens!$G$4:$G$103))</f>
        <v>0</v>
      </c>
      <c r="F122" s="147">
        <f>SUMPRODUCT(-(Bens!$B$4:$B$103=Analítico!$B122),-(Bens!$D$4:$D$103=Analítico!F$1),(Bens!$G$4:$G$103))</f>
        <v>0</v>
      </c>
      <c r="G122" s="147">
        <f>SUMPRODUCT(-(Bens!$B$4:$B$103=Analítico!$B122),-(Bens!$D$4:$D$103=Analítico!G$1),(Bens!$G$4:$G$103))</f>
        <v>0</v>
      </c>
      <c r="H122" s="147">
        <f>SUMPRODUCT(-(Bens!$B$4:$B$103=Analítico!$B122),-(Bens!$D$4:$D$103=Analítico!H$1),(Bens!$G$4:$G$103))</f>
        <v>0</v>
      </c>
      <c r="I122" s="147">
        <f>SUMPRODUCT(-(Bens!$B$4:$B$103=Analítico!$B122),-(Bens!$D$4:$D$103=Analítico!I$1),(Bens!$G$4:$G$103))</f>
        <v>0</v>
      </c>
      <c r="J122" s="147">
        <f>SUMPRODUCT(-(Bens!$B$4:$B$103=Analítico!$B122),-(Bens!$D$4:$D$103=Analítico!J$1),(Bens!$G$4:$G$103))</f>
        <v>0</v>
      </c>
      <c r="K122" s="147">
        <f>SUMPRODUCT(-(Bens!$B$4:$B$103=Analítico!$B122),-(Bens!$D$4:$D$103=Analítico!K$1),(Bens!$G$4:$G$103))</f>
        <v>0</v>
      </c>
      <c r="L122" s="147">
        <f>SUMPRODUCT(-(Bens!$B$4:$B$103=Analítico!$B122),-(Bens!$D$4:$D$103=Analítico!L$1),(Bens!$G$4:$G$103))</f>
        <v>0</v>
      </c>
      <c r="M122" s="147">
        <f>SUMPRODUCT(-(Bens!$B$4:$B$103=Analítico!$B122),-(Bens!$D$4:$D$103=Analítico!M$1),(Bens!$G$4:$G$103))</f>
        <v>0</v>
      </c>
      <c r="N122" s="147">
        <f>SUMPRODUCT(-(Bens!$B$4:$B$103=Analítico!$B122),-(Bens!$D$4:$D$103=Analítico!N$1),(Bens!$G$4:$G$103))</f>
        <v>0</v>
      </c>
      <c r="O122" s="147">
        <f>SUMPRODUCT(-(Bens!$B$4:$B$103=Analítico!$B122),-(Bens!$D$4:$D$103=Analítico!O$1),(Bens!$G$4:$G$103))</f>
        <v>0</v>
      </c>
      <c r="P122" s="147">
        <f>SUMPRODUCT(-(Bens!$B$4:$B$103=Analítico!$B122),-(Bens!$D$4:$D$103=Analítico!P$1),(Bens!$G$4:$G$103))</f>
        <v>0</v>
      </c>
      <c r="Q122" s="147">
        <f>SUMPRODUCT(-(Bens!$B$4:$B$103=Analítico!$B122),-(Bens!$D$4:$D$103=Analítico!Q$1),(Bens!$G$4:$G$103))</f>
        <v>0</v>
      </c>
      <c r="R122" s="147">
        <f>SUMPRODUCT(-(Bens!$B$4:$B$103=Analítico!$B122),-(Bens!$D$4:$D$103=Analítico!R$1),(Bens!$G$4:$G$103))</f>
        <v>0</v>
      </c>
      <c r="S122" s="147">
        <f>SUMPRODUCT(-(Bens!$B$4:$B$103=Analítico!$B122),-(Bens!$D$4:$D$103=Analítico!S$1),(Bens!$G$4:$G$103))</f>
        <v>0</v>
      </c>
      <c r="T122" s="147">
        <f>SUMPRODUCT(-(Bens!$B$4:$B$103=Analítico!$B122),-(Bens!$D$4:$D$103=Analítico!T$1),(Bens!$G$4:$G$103))</f>
        <v>0</v>
      </c>
      <c r="U122" s="147">
        <f>SUMPRODUCT(-(Bens!$B$4:$B$103=Analítico!$B122),-(Bens!$D$4:$D$103=Analítico!U$1),(Bens!$G$4:$G$103))</f>
        <v>0</v>
      </c>
      <c r="V122" s="147">
        <f>SUMPRODUCT(-(Bens!$B$4:$B$103=Analítico!$B122),-(Bens!$D$4:$D$103=Analítico!V$1),(Bens!$G$4:$G$103))</f>
        <v>0</v>
      </c>
      <c r="W122" s="147">
        <f>SUMPRODUCT(-(Bens!$B$4:$B$103=Analítico!$B122),-(Bens!$D$4:$D$103=Analítico!W$1),(Bens!$G$4:$G$103))</f>
        <v>0</v>
      </c>
      <c r="X122" s="147">
        <f>SUMPRODUCT(-(Bens!$B$4:$B$103=Analítico!$B122),-(Bens!$D$4:$D$103=Analítico!X$1),(Bens!$G$4:$G$103))</f>
        <v>0</v>
      </c>
      <c r="Y122" s="147">
        <f>SUMPRODUCT(-(Bens!$B$4:$B$103=Analítico!$B122),-(Bens!$D$4:$D$103=Analítico!Y$1),(Bens!$G$4:$G$103))</f>
        <v>0</v>
      </c>
      <c r="Z122" s="147">
        <f>SUMPRODUCT(-(Bens!$B$4:$B$103=Analítico!$B122),-(Bens!$D$4:$D$103=Analítico!Z$1),(Bens!$G$4:$G$103))</f>
        <v>0</v>
      </c>
      <c r="AA122" s="147">
        <f>SUMPRODUCT(-(Bens!$B$4:$B$103=Analítico!$B122),-(Bens!$D$4:$D$103=Analítico!AA$1),(Bens!$G$4:$G$103))</f>
        <v>0</v>
      </c>
      <c r="AB122" s="147">
        <f>SUMPRODUCT(-(Bens!$B$4:$B$103=Analítico!$B122),-(Bens!$D$4:$D$103=Analítico!AB$1),(Bens!$G$4:$G$103))</f>
        <v>0</v>
      </c>
      <c r="AC122" s="147">
        <f>SUMPRODUCT(-(Bens!$B$4:$B$103=Analítico!$B122),-(Bens!$D$4:$D$103=Analítico!AC$1),(Bens!$G$4:$G$103))</f>
        <v>0</v>
      </c>
      <c r="AD122" s="147">
        <f>SUMPRODUCT(-(Bens!$B$4:$B$103=Analítico!$B122),-(Bens!$D$4:$D$103=Analítico!AD$1),(Bens!$G$4:$G$103))</f>
        <v>0</v>
      </c>
      <c r="AE122" s="147">
        <f>SUMPRODUCT(-(Bens!$B$4:$B$103=Analítico!$B122),-(Bens!$D$4:$D$103=Analítico!AE$1),(Bens!$G$4:$G$103))</f>
        <v>0</v>
      </c>
      <c r="AF122" s="147">
        <f>SUMPRODUCT(-(Bens!$B$4:$B$103=Analítico!$B122),-(Bens!$D$4:$D$103=Analítico!AF$1),(Bens!$G$4:$G$103))</f>
        <v>0</v>
      </c>
      <c r="AG122" s="147">
        <f>SUMPRODUCT(-(Bens!$B$4:$B$103=Analítico!$B122),-(Bens!$D$4:$D$103=Analítico!AG$1),(Bens!$G$4:$G$103))</f>
        <v>0</v>
      </c>
      <c r="AH122" s="147">
        <f>SUMPRODUCT(-(Bens!$B$4:$B$103=Analítico!$B122),-(Bens!$D$4:$D$103=Analítico!AH$1),(Bens!$G$4:$G$103))</f>
        <v>0</v>
      </c>
      <c r="AI122" s="147">
        <f>SUMPRODUCT(-(Bens!$B$4:$B$103=Analítico!$B122),-(Bens!$D$4:$D$103=Analítico!AI$1),(Bens!$G$4:$G$103))</f>
        <v>0</v>
      </c>
      <c r="AJ122" s="147">
        <f>SUMPRODUCT(-(Bens!$B$4:$B$103=Analítico!$B122),-(Bens!$D$4:$D$103=Analítico!AJ$1),(Bens!$G$4:$G$103))</f>
        <v>0</v>
      </c>
      <c r="AK122" s="147">
        <f>SUMPRODUCT(-(Bens!$B$4:$B$103=Analítico!$B122),-(Bens!$D$4:$D$103=Analítico!AK$1),(Bens!$G$4:$G$103))</f>
        <v>0</v>
      </c>
      <c r="AL122" s="147">
        <f>SUMPRODUCT(-(Bens!$B$4:$B$103=Analítico!$B122),-(Bens!$D$4:$D$103=Analítico!AL$1),(Bens!$G$4:$G$103))</f>
        <v>0</v>
      </c>
      <c r="AM122" s="147">
        <f>SUMPRODUCT(-(Bens!$B$4:$B$103=Analítico!$B122),-(Bens!$D$4:$D$103=Analítico!AM$1),(Bens!$G$4:$G$103))</f>
        <v>0</v>
      </c>
      <c r="AN122" s="147">
        <f>SUMPRODUCT(-(Bens!$B$4:$B$103=Analítico!$B122),-(Bens!$D$4:$D$103=Analítico!AN$1),(Bens!$G$4:$G$103))</f>
        <v>0</v>
      </c>
      <c r="AO122" s="147">
        <f>SUMPRODUCT(-(Bens!$B$4:$B$103=Analítico!$B122),-(Bens!$D$4:$D$103=Analítico!AO$1),(Bens!$G$4:$G$103))</f>
        <v>0</v>
      </c>
      <c r="AP122" s="147">
        <f>SUMPRODUCT(-(Bens!$B$4:$B$103=Analítico!$B122),-(Bens!$D$4:$D$103=Analítico!AP$1),(Bens!$G$4:$G$103))</f>
        <v>0</v>
      </c>
      <c r="AQ122" s="147">
        <f>SUMPRODUCT(-(Bens!$B$4:$B$103=Analítico!$B122),-(Bens!$D$4:$D$103=Analítico!AQ$1),(Bens!$G$4:$G$103))</f>
        <v>0</v>
      </c>
      <c r="AR122" s="147">
        <f>SUMPRODUCT(-(Bens!$B$4:$B$103=Analítico!$B122),-(Bens!$D$4:$D$103=Analítico!AR$1),(Bens!$G$4:$G$103))</f>
        <v>0</v>
      </c>
      <c r="AS122" s="147">
        <f>SUMPRODUCT(-(Bens!$B$4:$B$103=Analítico!$B122),-(Bens!$D$4:$D$103=Analítico!AS$1),(Bens!$G$4:$G$103))</f>
        <v>0</v>
      </c>
      <c r="AT122" s="147">
        <f>SUMPRODUCT(-(Bens!$B$4:$B$103=Analítico!$B122),-(Bens!$D$4:$D$103=Analítico!AT$1),(Bens!$G$4:$G$103))</f>
        <v>0</v>
      </c>
      <c r="AU122" s="147">
        <f>SUMPRODUCT(-(Bens!$B$4:$B$103=Analítico!$B122),-(Bens!$D$4:$D$103=Analítico!AU$1),(Bens!$G$4:$G$103))</f>
        <v>0</v>
      </c>
      <c r="AV122" s="147">
        <f>SUMPRODUCT(-(Bens!$B$4:$B$103=Analítico!$B122),-(Bens!$D$4:$D$103=Analítico!AV$1),(Bens!$G$4:$G$103))</f>
        <v>0</v>
      </c>
      <c r="AW122" s="147">
        <f>SUMPRODUCT(-(Bens!$B$4:$B$103=Analítico!$B122),-(Bens!$D$4:$D$103=Analítico!AW$1),(Bens!$G$4:$G$103))</f>
        <v>0</v>
      </c>
      <c r="AX122" s="147">
        <f>SUMPRODUCT(-(Bens!$B$4:$B$103=Analítico!$B122),-(Bens!$D$4:$D$103=Analítico!AX$1),(Bens!$G$4:$G$103))</f>
        <v>0</v>
      </c>
      <c r="AY122" s="147">
        <f>SUMPRODUCT(-(Bens!$B$4:$B$103=Analítico!$B122),-(Bens!$D$4:$D$103=Analítico!AY$1),(Bens!$G$4:$G$103))</f>
        <v>0</v>
      </c>
      <c r="AZ122" s="147">
        <f>SUMPRODUCT(-(Bens!$B$4:$B$103=Analítico!$B122),-(Bens!$D$4:$D$103=Analítico!AZ$1),(Bens!$G$4:$G$103))</f>
        <v>0</v>
      </c>
      <c r="BA122" s="147">
        <f>SUMPRODUCT(-(Bens!$B$4:$B$103=Analítico!$B122),-(Bens!$D$4:$D$103=Analítico!BA$1),(Bens!$G$4:$G$103))</f>
        <v>0</v>
      </c>
      <c r="BB122" s="147">
        <f>SUMPRODUCT(-(Bens!$B$4:$B$103=Analítico!$B122),-(Bens!$D$4:$D$103=Analítico!BB$1),(Bens!$G$4:$G$103))</f>
        <v>0</v>
      </c>
      <c r="BC122" s="147">
        <f>SUMPRODUCT(-(Bens!$B$4:$B$103=Analítico!$B122),-(Bens!$D$4:$D$103=Analítico!BC$1),(Bens!$G$4:$G$103))</f>
        <v>0</v>
      </c>
      <c r="BD122" s="147">
        <f>SUMPRODUCT(-(Bens!$B$4:$B$103=Analítico!$B122),-(Bens!$D$4:$D$103=Analítico!BD$1),(Bens!$G$4:$G$103))</f>
        <v>0</v>
      </c>
      <c r="BE122" s="147">
        <f>SUMPRODUCT(-(Bens!$B$4:$B$103=Analítico!$B122),-(Bens!$D$4:$D$103=Analítico!BE$1),(Bens!$G$4:$G$103))</f>
        <v>0</v>
      </c>
      <c r="BF122" s="147">
        <f>SUMPRODUCT(-(Bens!$B$4:$B$103=Analítico!$B122),-(Bens!$D$4:$D$103=Analítico!BF$1),(Bens!$G$4:$G$103))</f>
        <v>0</v>
      </c>
      <c r="BG122" s="147">
        <f>SUMPRODUCT(-(Bens!$B$4:$B$103=Analítico!$B122),-(Bens!$D$4:$D$103=Analítico!BG$1),(Bens!$G$4:$G$103))</f>
        <v>0</v>
      </c>
      <c r="BH122" s="147">
        <f>SUMPRODUCT(-(Bens!$B$4:$B$103=Analítico!$B122),-(Bens!$D$4:$D$103=Analítico!BH$1),(Bens!$G$4:$G$103))</f>
        <v>0</v>
      </c>
      <c r="BI122" s="147">
        <f>SUMPRODUCT(-(Bens!$B$4:$B$103=Analítico!$B122),-(Bens!$D$4:$D$103=Analítico!BI$1),(Bens!$G$4:$G$103))</f>
        <v>0</v>
      </c>
      <c r="BJ122" s="147">
        <f>SUMPRODUCT(-(Bens!$B$4:$B$103=Analítico!$B122),-(Bens!$D$4:$D$103=Analítico!BJ$1),(Bens!$G$4:$G$103))</f>
        <v>0</v>
      </c>
      <c r="BK122" s="143">
        <f t="shared" si="97"/>
        <v>0</v>
      </c>
      <c r="BL122" s="152">
        <f t="shared" ca="1" si="98"/>
        <v>0</v>
      </c>
      <c r="BV122" s="3"/>
      <c r="BW122" s="3"/>
    </row>
    <row r="123" spans="1:75" s="98" customFormat="1" ht="23.25" customHeight="1">
      <c r="A123" s="31" t="s">
        <v>379</v>
      </c>
      <c r="B123" s="32" t="s">
        <v>380</v>
      </c>
      <c r="C123" s="147">
        <f>SUMPRODUCT(-(Bens!$B$4:$B$103=Analítico!$B123),-(Bens!$D$4:$D$103=Analítico!C$1),(Bens!$G$4:$G$103))</f>
        <v>0</v>
      </c>
      <c r="D123" s="147">
        <f>SUMPRODUCT(-(Bens!$B$4:$B$103=Analítico!$B123),-(Bens!$D$4:$D$103=Analítico!D$1),(Bens!$G$4:$G$103))</f>
        <v>0</v>
      </c>
      <c r="E123" s="147">
        <f>SUMPRODUCT(-(Bens!$B$4:$B$103=Analítico!$B123),-(Bens!$D$4:$D$103=Analítico!E$1),(Bens!$G$4:$G$103))</f>
        <v>0</v>
      </c>
      <c r="F123" s="147">
        <f>SUMPRODUCT(-(Bens!$B$4:$B$103=Analítico!$B123),-(Bens!$D$4:$D$103=Analítico!F$1),(Bens!$G$4:$G$103))</f>
        <v>0</v>
      </c>
      <c r="G123" s="147">
        <f>SUMPRODUCT(-(Bens!$B$4:$B$103=Analítico!$B123),-(Bens!$D$4:$D$103=Analítico!G$1),(Bens!$G$4:$G$103))</f>
        <v>0</v>
      </c>
      <c r="H123" s="147">
        <f>SUMPRODUCT(-(Bens!$B$4:$B$103=Analítico!$B123),-(Bens!$D$4:$D$103=Analítico!H$1),(Bens!$G$4:$G$103))</f>
        <v>0</v>
      </c>
      <c r="I123" s="147">
        <f>SUMPRODUCT(-(Bens!$B$4:$B$103=Analítico!$B123),-(Bens!$D$4:$D$103=Analítico!I$1),(Bens!$G$4:$G$103))</f>
        <v>0</v>
      </c>
      <c r="J123" s="147">
        <f>SUMPRODUCT(-(Bens!$B$4:$B$103=Analítico!$B123),-(Bens!$D$4:$D$103=Analítico!J$1),(Bens!$G$4:$G$103))</f>
        <v>0</v>
      </c>
      <c r="K123" s="147">
        <f>SUMPRODUCT(-(Bens!$B$4:$B$103=Analítico!$B123),-(Bens!$D$4:$D$103=Analítico!K$1),(Bens!$G$4:$G$103))</f>
        <v>0</v>
      </c>
      <c r="L123" s="147">
        <f>SUMPRODUCT(-(Bens!$B$4:$B$103=Analítico!$B123),-(Bens!$D$4:$D$103=Analítico!L$1),(Bens!$G$4:$G$103))</f>
        <v>0</v>
      </c>
      <c r="M123" s="147">
        <f>SUMPRODUCT(-(Bens!$B$4:$B$103=Analítico!$B123),-(Bens!$D$4:$D$103=Analítico!M$1),(Bens!$G$4:$G$103))</f>
        <v>0</v>
      </c>
      <c r="N123" s="147">
        <f>SUMPRODUCT(-(Bens!$B$4:$B$103=Analítico!$B123),-(Bens!$D$4:$D$103=Analítico!N$1),(Bens!$G$4:$G$103))</f>
        <v>0</v>
      </c>
      <c r="O123" s="147">
        <f>SUMPRODUCT(-(Bens!$B$4:$B$103=Analítico!$B123),-(Bens!$D$4:$D$103=Analítico!O$1),(Bens!$G$4:$G$103))</f>
        <v>0</v>
      </c>
      <c r="P123" s="147">
        <f>SUMPRODUCT(-(Bens!$B$4:$B$103=Analítico!$B123),-(Bens!$D$4:$D$103=Analítico!P$1),(Bens!$G$4:$G$103))</f>
        <v>0</v>
      </c>
      <c r="Q123" s="147">
        <f>SUMPRODUCT(-(Bens!$B$4:$B$103=Analítico!$B123),-(Bens!$D$4:$D$103=Analítico!Q$1),(Bens!$G$4:$G$103))</f>
        <v>0</v>
      </c>
      <c r="R123" s="147">
        <f>SUMPRODUCT(-(Bens!$B$4:$B$103=Analítico!$B123),-(Bens!$D$4:$D$103=Analítico!R$1),(Bens!$G$4:$G$103))</f>
        <v>0</v>
      </c>
      <c r="S123" s="147">
        <f>SUMPRODUCT(-(Bens!$B$4:$B$103=Analítico!$B123),-(Bens!$D$4:$D$103=Analítico!S$1),(Bens!$G$4:$G$103))</f>
        <v>0</v>
      </c>
      <c r="T123" s="147">
        <f>SUMPRODUCT(-(Bens!$B$4:$B$103=Analítico!$B123),-(Bens!$D$4:$D$103=Analítico!T$1),(Bens!$G$4:$G$103))</f>
        <v>0</v>
      </c>
      <c r="U123" s="147">
        <f>SUMPRODUCT(-(Bens!$B$4:$B$103=Analítico!$B123),-(Bens!$D$4:$D$103=Analítico!U$1),(Bens!$G$4:$G$103))</f>
        <v>0</v>
      </c>
      <c r="V123" s="147">
        <f>SUMPRODUCT(-(Bens!$B$4:$B$103=Analítico!$B123),-(Bens!$D$4:$D$103=Analítico!V$1),(Bens!$G$4:$G$103))</f>
        <v>0</v>
      </c>
      <c r="W123" s="147">
        <f>SUMPRODUCT(-(Bens!$B$4:$B$103=Analítico!$B123),-(Bens!$D$4:$D$103=Analítico!W$1),(Bens!$G$4:$G$103))</f>
        <v>0</v>
      </c>
      <c r="X123" s="147">
        <f>SUMPRODUCT(-(Bens!$B$4:$B$103=Analítico!$B123),-(Bens!$D$4:$D$103=Analítico!X$1),(Bens!$G$4:$G$103))</f>
        <v>0</v>
      </c>
      <c r="Y123" s="147">
        <f>SUMPRODUCT(-(Bens!$B$4:$B$103=Analítico!$B123),-(Bens!$D$4:$D$103=Analítico!Y$1),(Bens!$G$4:$G$103))</f>
        <v>0</v>
      </c>
      <c r="Z123" s="147">
        <f>SUMPRODUCT(-(Bens!$B$4:$B$103=Analítico!$B123),-(Bens!$D$4:$D$103=Analítico!Z$1),(Bens!$G$4:$G$103))</f>
        <v>0</v>
      </c>
      <c r="AA123" s="147">
        <f>SUMPRODUCT(-(Bens!$B$4:$B$103=Analítico!$B123),-(Bens!$D$4:$D$103=Analítico!AA$1),(Bens!$G$4:$G$103))</f>
        <v>0</v>
      </c>
      <c r="AB123" s="147">
        <f>SUMPRODUCT(-(Bens!$B$4:$B$103=Analítico!$B123),-(Bens!$D$4:$D$103=Analítico!AB$1),(Bens!$G$4:$G$103))</f>
        <v>0</v>
      </c>
      <c r="AC123" s="147">
        <f>SUMPRODUCT(-(Bens!$B$4:$B$103=Analítico!$B123),-(Bens!$D$4:$D$103=Analítico!AC$1),(Bens!$G$4:$G$103))</f>
        <v>0</v>
      </c>
      <c r="AD123" s="147">
        <f>SUMPRODUCT(-(Bens!$B$4:$B$103=Analítico!$B123),-(Bens!$D$4:$D$103=Analítico!AD$1),(Bens!$G$4:$G$103))</f>
        <v>0</v>
      </c>
      <c r="AE123" s="147">
        <f>SUMPRODUCT(-(Bens!$B$4:$B$103=Analítico!$B123),-(Bens!$D$4:$D$103=Analítico!AE$1),(Bens!$G$4:$G$103))</f>
        <v>0</v>
      </c>
      <c r="AF123" s="147">
        <f>SUMPRODUCT(-(Bens!$B$4:$B$103=Analítico!$B123),-(Bens!$D$4:$D$103=Analítico!AF$1),(Bens!$G$4:$G$103))</f>
        <v>0</v>
      </c>
      <c r="AG123" s="147">
        <f>SUMPRODUCT(-(Bens!$B$4:$B$103=Analítico!$B123),-(Bens!$D$4:$D$103=Analítico!AG$1),(Bens!$G$4:$G$103))</f>
        <v>0</v>
      </c>
      <c r="AH123" s="147">
        <f>SUMPRODUCT(-(Bens!$B$4:$B$103=Analítico!$B123),-(Bens!$D$4:$D$103=Analítico!AH$1),(Bens!$G$4:$G$103))</f>
        <v>0</v>
      </c>
      <c r="AI123" s="147">
        <f>SUMPRODUCT(-(Bens!$B$4:$B$103=Analítico!$B123),-(Bens!$D$4:$D$103=Analítico!AI$1),(Bens!$G$4:$G$103))</f>
        <v>0</v>
      </c>
      <c r="AJ123" s="147">
        <f>SUMPRODUCT(-(Bens!$B$4:$B$103=Analítico!$B123),-(Bens!$D$4:$D$103=Analítico!AJ$1),(Bens!$G$4:$G$103))</f>
        <v>0</v>
      </c>
      <c r="AK123" s="147">
        <f>SUMPRODUCT(-(Bens!$B$4:$B$103=Analítico!$B123),-(Bens!$D$4:$D$103=Analítico!AK$1),(Bens!$G$4:$G$103))</f>
        <v>0</v>
      </c>
      <c r="AL123" s="147">
        <f>SUMPRODUCT(-(Bens!$B$4:$B$103=Analítico!$B123),-(Bens!$D$4:$D$103=Analítico!AL$1),(Bens!$G$4:$G$103))</f>
        <v>0</v>
      </c>
      <c r="AM123" s="147">
        <f>SUMPRODUCT(-(Bens!$B$4:$B$103=Analítico!$B123),-(Bens!$D$4:$D$103=Analítico!AM$1),(Bens!$G$4:$G$103))</f>
        <v>0</v>
      </c>
      <c r="AN123" s="147">
        <f>SUMPRODUCT(-(Bens!$B$4:$B$103=Analítico!$B123),-(Bens!$D$4:$D$103=Analítico!AN$1),(Bens!$G$4:$G$103))</f>
        <v>0</v>
      </c>
      <c r="AO123" s="147">
        <f>SUMPRODUCT(-(Bens!$B$4:$B$103=Analítico!$B123),-(Bens!$D$4:$D$103=Analítico!AO$1),(Bens!$G$4:$G$103))</f>
        <v>0</v>
      </c>
      <c r="AP123" s="147">
        <f>SUMPRODUCT(-(Bens!$B$4:$B$103=Analítico!$B123),-(Bens!$D$4:$D$103=Analítico!AP$1),(Bens!$G$4:$G$103))</f>
        <v>0</v>
      </c>
      <c r="AQ123" s="147">
        <f>SUMPRODUCT(-(Bens!$B$4:$B$103=Analítico!$B123),-(Bens!$D$4:$D$103=Analítico!AQ$1),(Bens!$G$4:$G$103))</f>
        <v>0</v>
      </c>
      <c r="AR123" s="147">
        <f>SUMPRODUCT(-(Bens!$B$4:$B$103=Analítico!$B123),-(Bens!$D$4:$D$103=Analítico!AR$1),(Bens!$G$4:$G$103))</f>
        <v>0</v>
      </c>
      <c r="AS123" s="147">
        <f>SUMPRODUCT(-(Bens!$B$4:$B$103=Analítico!$B123),-(Bens!$D$4:$D$103=Analítico!AS$1),(Bens!$G$4:$G$103))</f>
        <v>0</v>
      </c>
      <c r="AT123" s="147">
        <f>SUMPRODUCT(-(Bens!$B$4:$B$103=Analítico!$B123),-(Bens!$D$4:$D$103=Analítico!AT$1),(Bens!$G$4:$G$103))</f>
        <v>0</v>
      </c>
      <c r="AU123" s="147">
        <f>SUMPRODUCT(-(Bens!$B$4:$B$103=Analítico!$B123),-(Bens!$D$4:$D$103=Analítico!AU$1),(Bens!$G$4:$G$103))</f>
        <v>0</v>
      </c>
      <c r="AV123" s="147">
        <f>SUMPRODUCT(-(Bens!$B$4:$B$103=Analítico!$B123),-(Bens!$D$4:$D$103=Analítico!AV$1),(Bens!$G$4:$G$103))</f>
        <v>0</v>
      </c>
      <c r="AW123" s="147">
        <f>SUMPRODUCT(-(Bens!$B$4:$B$103=Analítico!$B123),-(Bens!$D$4:$D$103=Analítico!AW$1),(Bens!$G$4:$G$103))</f>
        <v>0</v>
      </c>
      <c r="AX123" s="147">
        <f>SUMPRODUCT(-(Bens!$B$4:$B$103=Analítico!$B123),-(Bens!$D$4:$D$103=Analítico!AX$1),(Bens!$G$4:$G$103))</f>
        <v>0</v>
      </c>
      <c r="AY123" s="147">
        <f>SUMPRODUCT(-(Bens!$B$4:$B$103=Analítico!$B123),-(Bens!$D$4:$D$103=Analítico!AY$1),(Bens!$G$4:$G$103))</f>
        <v>0</v>
      </c>
      <c r="AZ123" s="147">
        <f>SUMPRODUCT(-(Bens!$B$4:$B$103=Analítico!$B123),-(Bens!$D$4:$D$103=Analítico!AZ$1),(Bens!$G$4:$G$103))</f>
        <v>0</v>
      </c>
      <c r="BA123" s="147">
        <f>SUMPRODUCT(-(Bens!$B$4:$B$103=Analítico!$B123),-(Bens!$D$4:$D$103=Analítico!BA$1),(Bens!$G$4:$G$103))</f>
        <v>0</v>
      </c>
      <c r="BB123" s="147">
        <f>SUMPRODUCT(-(Bens!$B$4:$B$103=Analítico!$B123),-(Bens!$D$4:$D$103=Analítico!BB$1),(Bens!$G$4:$G$103))</f>
        <v>0</v>
      </c>
      <c r="BC123" s="147">
        <f>SUMPRODUCT(-(Bens!$B$4:$B$103=Analítico!$B123),-(Bens!$D$4:$D$103=Analítico!BC$1),(Bens!$G$4:$G$103))</f>
        <v>0</v>
      </c>
      <c r="BD123" s="147">
        <f>SUMPRODUCT(-(Bens!$B$4:$B$103=Analítico!$B123),-(Bens!$D$4:$D$103=Analítico!BD$1),(Bens!$G$4:$G$103))</f>
        <v>0</v>
      </c>
      <c r="BE123" s="147">
        <f>SUMPRODUCT(-(Bens!$B$4:$B$103=Analítico!$B123),-(Bens!$D$4:$D$103=Analítico!BE$1),(Bens!$G$4:$G$103))</f>
        <v>0</v>
      </c>
      <c r="BF123" s="147">
        <f>SUMPRODUCT(-(Bens!$B$4:$B$103=Analítico!$B123),-(Bens!$D$4:$D$103=Analítico!BF$1),(Bens!$G$4:$G$103))</f>
        <v>0</v>
      </c>
      <c r="BG123" s="147">
        <f>SUMPRODUCT(-(Bens!$B$4:$B$103=Analítico!$B123),-(Bens!$D$4:$D$103=Analítico!BG$1),(Bens!$G$4:$G$103))</f>
        <v>0</v>
      </c>
      <c r="BH123" s="147">
        <f>SUMPRODUCT(-(Bens!$B$4:$B$103=Analítico!$B123),-(Bens!$D$4:$D$103=Analítico!BH$1),(Bens!$G$4:$G$103))</f>
        <v>0</v>
      </c>
      <c r="BI123" s="147">
        <f>SUMPRODUCT(-(Bens!$B$4:$B$103=Analítico!$B123),-(Bens!$D$4:$D$103=Analítico!BI$1),(Bens!$G$4:$G$103))</f>
        <v>0</v>
      </c>
      <c r="BJ123" s="147">
        <f>SUMPRODUCT(-(Bens!$B$4:$B$103=Analítico!$B123),-(Bens!$D$4:$D$103=Analítico!BJ$1),(Bens!$G$4:$G$103))</f>
        <v>0</v>
      </c>
      <c r="BK123" s="143">
        <f t="shared" si="97"/>
        <v>0</v>
      </c>
      <c r="BL123" s="152">
        <f t="shared" ca="1" si="98"/>
        <v>0</v>
      </c>
      <c r="BV123" s="3"/>
      <c r="BW123" s="3"/>
    </row>
    <row r="124" spans="1:75" s="98" customFormat="1" ht="23.25" customHeight="1">
      <c r="A124" s="31" t="s">
        <v>381</v>
      </c>
      <c r="B124" s="32" t="s">
        <v>382</v>
      </c>
      <c r="C124" s="147">
        <f>SUMPRODUCT(-(Bens!$B$4:$B$103=Analítico!$B124),-(Bens!$D$4:$D$103=Analítico!C$1),(Bens!$G$4:$G$103))</f>
        <v>0</v>
      </c>
      <c r="D124" s="147">
        <f>SUMPRODUCT(-(Bens!$B$4:$B$103=Analítico!$B124),-(Bens!$D$4:$D$103=Analítico!D$1),(Bens!$G$4:$G$103))</f>
        <v>0</v>
      </c>
      <c r="E124" s="147">
        <f>SUMPRODUCT(-(Bens!$B$4:$B$103=Analítico!$B124),-(Bens!$D$4:$D$103=Analítico!E$1),(Bens!$G$4:$G$103))</f>
        <v>0</v>
      </c>
      <c r="F124" s="147">
        <f>SUMPRODUCT(-(Bens!$B$4:$B$103=Analítico!$B124),-(Bens!$D$4:$D$103=Analítico!F$1),(Bens!$G$4:$G$103))</f>
        <v>0</v>
      </c>
      <c r="G124" s="147">
        <f>SUMPRODUCT(-(Bens!$B$4:$B$103=Analítico!$B124),-(Bens!$D$4:$D$103=Analítico!G$1),(Bens!$G$4:$G$103))</f>
        <v>0</v>
      </c>
      <c r="H124" s="147">
        <f>SUMPRODUCT(-(Bens!$B$4:$B$103=Analítico!$B124),-(Bens!$D$4:$D$103=Analítico!H$1),(Bens!$G$4:$G$103))</f>
        <v>0</v>
      </c>
      <c r="I124" s="147">
        <f>SUMPRODUCT(-(Bens!$B$4:$B$103=Analítico!$B124),-(Bens!$D$4:$D$103=Analítico!I$1),(Bens!$G$4:$G$103))</f>
        <v>0</v>
      </c>
      <c r="J124" s="147">
        <f>SUMPRODUCT(-(Bens!$B$4:$B$103=Analítico!$B124),-(Bens!$D$4:$D$103=Analítico!J$1),(Bens!$G$4:$G$103))</f>
        <v>0</v>
      </c>
      <c r="K124" s="147">
        <f>SUMPRODUCT(-(Bens!$B$4:$B$103=Analítico!$B124),-(Bens!$D$4:$D$103=Analítico!K$1),(Bens!$G$4:$G$103))</f>
        <v>0</v>
      </c>
      <c r="L124" s="147">
        <f>SUMPRODUCT(-(Bens!$B$4:$B$103=Analítico!$B124),-(Bens!$D$4:$D$103=Analítico!L$1),(Bens!$G$4:$G$103))</f>
        <v>0</v>
      </c>
      <c r="M124" s="147">
        <f>SUMPRODUCT(-(Bens!$B$4:$B$103=Analítico!$B124),-(Bens!$D$4:$D$103=Analítico!M$1),(Bens!$G$4:$G$103))</f>
        <v>0</v>
      </c>
      <c r="N124" s="147">
        <f>SUMPRODUCT(-(Bens!$B$4:$B$103=Analítico!$B124),-(Bens!$D$4:$D$103=Analítico!N$1),(Bens!$G$4:$G$103))</f>
        <v>0</v>
      </c>
      <c r="O124" s="147">
        <f>SUMPRODUCT(-(Bens!$B$4:$B$103=Analítico!$B124),-(Bens!$D$4:$D$103=Analítico!O$1),(Bens!$G$4:$G$103))</f>
        <v>0</v>
      </c>
      <c r="P124" s="147">
        <f>SUMPRODUCT(-(Bens!$B$4:$B$103=Analítico!$B124),-(Bens!$D$4:$D$103=Analítico!P$1),(Bens!$G$4:$G$103))</f>
        <v>0</v>
      </c>
      <c r="Q124" s="147">
        <f>SUMPRODUCT(-(Bens!$B$4:$B$103=Analítico!$B124),-(Bens!$D$4:$D$103=Analítico!Q$1),(Bens!$G$4:$G$103))</f>
        <v>0</v>
      </c>
      <c r="R124" s="147">
        <f>SUMPRODUCT(-(Bens!$B$4:$B$103=Analítico!$B124),-(Bens!$D$4:$D$103=Analítico!R$1),(Bens!$G$4:$G$103))</f>
        <v>0</v>
      </c>
      <c r="S124" s="147">
        <f>SUMPRODUCT(-(Bens!$B$4:$B$103=Analítico!$B124),-(Bens!$D$4:$D$103=Analítico!S$1),(Bens!$G$4:$G$103))</f>
        <v>0</v>
      </c>
      <c r="T124" s="147">
        <f>SUMPRODUCT(-(Bens!$B$4:$B$103=Analítico!$B124),-(Bens!$D$4:$D$103=Analítico!T$1),(Bens!$G$4:$G$103))</f>
        <v>0</v>
      </c>
      <c r="U124" s="147">
        <f>SUMPRODUCT(-(Bens!$B$4:$B$103=Analítico!$B124),-(Bens!$D$4:$D$103=Analítico!U$1),(Bens!$G$4:$G$103))</f>
        <v>0</v>
      </c>
      <c r="V124" s="147">
        <f>SUMPRODUCT(-(Bens!$B$4:$B$103=Analítico!$B124),-(Bens!$D$4:$D$103=Analítico!V$1),(Bens!$G$4:$G$103))</f>
        <v>0</v>
      </c>
      <c r="W124" s="147">
        <f>SUMPRODUCT(-(Bens!$B$4:$B$103=Analítico!$B124),-(Bens!$D$4:$D$103=Analítico!W$1),(Bens!$G$4:$G$103))</f>
        <v>0</v>
      </c>
      <c r="X124" s="147">
        <f>SUMPRODUCT(-(Bens!$B$4:$B$103=Analítico!$B124),-(Bens!$D$4:$D$103=Analítico!X$1),(Bens!$G$4:$G$103))</f>
        <v>0</v>
      </c>
      <c r="Y124" s="147">
        <f>SUMPRODUCT(-(Bens!$B$4:$B$103=Analítico!$B124),-(Bens!$D$4:$D$103=Analítico!Y$1),(Bens!$G$4:$G$103))</f>
        <v>0</v>
      </c>
      <c r="Z124" s="147">
        <f>SUMPRODUCT(-(Bens!$B$4:$B$103=Analítico!$B124),-(Bens!$D$4:$D$103=Analítico!Z$1),(Bens!$G$4:$G$103))</f>
        <v>0</v>
      </c>
      <c r="AA124" s="147">
        <f>SUMPRODUCT(-(Bens!$B$4:$B$103=Analítico!$B124),-(Bens!$D$4:$D$103=Analítico!AA$1),(Bens!$G$4:$G$103))</f>
        <v>0</v>
      </c>
      <c r="AB124" s="147">
        <f>SUMPRODUCT(-(Bens!$B$4:$B$103=Analítico!$B124),-(Bens!$D$4:$D$103=Analítico!AB$1),(Bens!$G$4:$G$103))</f>
        <v>0</v>
      </c>
      <c r="AC124" s="147">
        <f>SUMPRODUCT(-(Bens!$B$4:$B$103=Analítico!$B124),-(Bens!$D$4:$D$103=Analítico!AC$1),(Bens!$G$4:$G$103))</f>
        <v>0</v>
      </c>
      <c r="AD124" s="147">
        <f>SUMPRODUCT(-(Bens!$B$4:$B$103=Analítico!$B124),-(Bens!$D$4:$D$103=Analítico!AD$1),(Bens!$G$4:$G$103))</f>
        <v>0</v>
      </c>
      <c r="AE124" s="147">
        <f>SUMPRODUCT(-(Bens!$B$4:$B$103=Analítico!$B124),-(Bens!$D$4:$D$103=Analítico!AE$1),(Bens!$G$4:$G$103))</f>
        <v>0</v>
      </c>
      <c r="AF124" s="147">
        <f>SUMPRODUCT(-(Bens!$B$4:$B$103=Analítico!$B124),-(Bens!$D$4:$D$103=Analítico!AF$1),(Bens!$G$4:$G$103))</f>
        <v>0</v>
      </c>
      <c r="AG124" s="147">
        <f>SUMPRODUCT(-(Bens!$B$4:$B$103=Analítico!$B124),-(Bens!$D$4:$D$103=Analítico!AG$1),(Bens!$G$4:$G$103))</f>
        <v>0</v>
      </c>
      <c r="AH124" s="147">
        <f>SUMPRODUCT(-(Bens!$B$4:$B$103=Analítico!$B124),-(Bens!$D$4:$D$103=Analítico!AH$1),(Bens!$G$4:$G$103))</f>
        <v>0</v>
      </c>
      <c r="AI124" s="147">
        <f>SUMPRODUCT(-(Bens!$B$4:$B$103=Analítico!$B124),-(Bens!$D$4:$D$103=Analítico!AI$1),(Bens!$G$4:$G$103))</f>
        <v>0</v>
      </c>
      <c r="AJ124" s="147">
        <f>SUMPRODUCT(-(Bens!$B$4:$B$103=Analítico!$B124),-(Bens!$D$4:$D$103=Analítico!AJ$1),(Bens!$G$4:$G$103))</f>
        <v>0</v>
      </c>
      <c r="AK124" s="147">
        <f>SUMPRODUCT(-(Bens!$B$4:$B$103=Analítico!$B124),-(Bens!$D$4:$D$103=Analítico!AK$1),(Bens!$G$4:$G$103))</f>
        <v>0</v>
      </c>
      <c r="AL124" s="147">
        <f>SUMPRODUCT(-(Bens!$B$4:$B$103=Analítico!$B124),-(Bens!$D$4:$D$103=Analítico!AL$1),(Bens!$G$4:$G$103))</f>
        <v>0</v>
      </c>
      <c r="AM124" s="147">
        <f>SUMPRODUCT(-(Bens!$B$4:$B$103=Analítico!$B124),-(Bens!$D$4:$D$103=Analítico!AM$1),(Bens!$G$4:$G$103))</f>
        <v>0</v>
      </c>
      <c r="AN124" s="147">
        <f>SUMPRODUCT(-(Bens!$B$4:$B$103=Analítico!$B124),-(Bens!$D$4:$D$103=Analítico!AN$1),(Bens!$G$4:$G$103))</f>
        <v>0</v>
      </c>
      <c r="AO124" s="147">
        <f>SUMPRODUCT(-(Bens!$B$4:$B$103=Analítico!$B124),-(Bens!$D$4:$D$103=Analítico!AO$1),(Bens!$G$4:$G$103))</f>
        <v>0</v>
      </c>
      <c r="AP124" s="147">
        <f>SUMPRODUCT(-(Bens!$B$4:$B$103=Analítico!$B124),-(Bens!$D$4:$D$103=Analítico!AP$1),(Bens!$G$4:$G$103))</f>
        <v>0</v>
      </c>
      <c r="AQ124" s="147">
        <f>SUMPRODUCT(-(Bens!$B$4:$B$103=Analítico!$B124),-(Bens!$D$4:$D$103=Analítico!AQ$1),(Bens!$G$4:$G$103))</f>
        <v>0</v>
      </c>
      <c r="AR124" s="147">
        <f>SUMPRODUCT(-(Bens!$B$4:$B$103=Analítico!$B124),-(Bens!$D$4:$D$103=Analítico!AR$1),(Bens!$G$4:$G$103))</f>
        <v>0</v>
      </c>
      <c r="AS124" s="147">
        <f>SUMPRODUCT(-(Bens!$B$4:$B$103=Analítico!$B124),-(Bens!$D$4:$D$103=Analítico!AS$1),(Bens!$G$4:$G$103))</f>
        <v>0</v>
      </c>
      <c r="AT124" s="147">
        <f>SUMPRODUCT(-(Bens!$B$4:$B$103=Analítico!$B124),-(Bens!$D$4:$D$103=Analítico!AT$1),(Bens!$G$4:$G$103))</f>
        <v>0</v>
      </c>
      <c r="AU124" s="147">
        <f>SUMPRODUCT(-(Bens!$B$4:$B$103=Analítico!$B124),-(Bens!$D$4:$D$103=Analítico!AU$1),(Bens!$G$4:$G$103))</f>
        <v>0</v>
      </c>
      <c r="AV124" s="147">
        <f>SUMPRODUCT(-(Bens!$B$4:$B$103=Analítico!$B124),-(Bens!$D$4:$D$103=Analítico!AV$1),(Bens!$G$4:$G$103))</f>
        <v>0</v>
      </c>
      <c r="AW124" s="147">
        <f>SUMPRODUCT(-(Bens!$B$4:$B$103=Analítico!$B124),-(Bens!$D$4:$D$103=Analítico!AW$1),(Bens!$G$4:$G$103))</f>
        <v>0</v>
      </c>
      <c r="AX124" s="147">
        <f>SUMPRODUCT(-(Bens!$B$4:$B$103=Analítico!$B124),-(Bens!$D$4:$D$103=Analítico!AX$1),(Bens!$G$4:$G$103))</f>
        <v>0</v>
      </c>
      <c r="AY124" s="147">
        <f>SUMPRODUCT(-(Bens!$B$4:$B$103=Analítico!$B124),-(Bens!$D$4:$D$103=Analítico!AY$1),(Bens!$G$4:$G$103))</f>
        <v>0</v>
      </c>
      <c r="AZ124" s="147">
        <f>SUMPRODUCT(-(Bens!$B$4:$B$103=Analítico!$B124),-(Bens!$D$4:$D$103=Analítico!AZ$1),(Bens!$G$4:$G$103))</f>
        <v>0</v>
      </c>
      <c r="BA124" s="147">
        <f>SUMPRODUCT(-(Bens!$B$4:$B$103=Analítico!$B124),-(Bens!$D$4:$D$103=Analítico!BA$1),(Bens!$G$4:$G$103))</f>
        <v>0</v>
      </c>
      <c r="BB124" s="147">
        <f>SUMPRODUCT(-(Bens!$B$4:$B$103=Analítico!$B124),-(Bens!$D$4:$D$103=Analítico!BB$1),(Bens!$G$4:$G$103))</f>
        <v>0</v>
      </c>
      <c r="BC124" s="147">
        <f>SUMPRODUCT(-(Bens!$B$4:$B$103=Analítico!$B124),-(Bens!$D$4:$D$103=Analítico!BC$1),(Bens!$G$4:$G$103))</f>
        <v>0</v>
      </c>
      <c r="BD124" s="147">
        <f>SUMPRODUCT(-(Bens!$B$4:$B$103=Analítico!$B124),-(Bens!$D$4:$D$103=Analítico!BD$1),(Bens!$G$4:$G$103))</f>
        <v>0</v>
      </c>
      <c r="BE124" s="147">
        <f>SUMPRODUCT(-(Bens!$B$4:$B$103=Analítico!$B124),-(Bens!$D$4:$D$103=Analítico!BE$1),(Bens!$G$4:$G$103))</f>
        <v>0</v>
      </c>
      <c r="BF124" s="147">
        <f>SUMPRODUCT(-(Bens!$B$4:$B$103=Analítico!$B124),-(Bens!$D$4:$D$103=Analítico!BF$1),(Bens!$G$4:$G$103))</f>
        <v>0</v>
      </c>
      <c r="BG124" s="147">
        <f>SUMPRODUCT(-(Bens!$B$4:$B$103=Analítico!$B124),-(Bens!$D$4:$D$103=Analítico!BG$1),(Bens!$G$4:$G$103))</f>
        <v>0</v>
      </c>
      <c r="BH124" s="147">
        <f>SUMPRODUCT(-(Bens!$B$4:$B$103=Analítico!$B124),-(Bens!$D$4:$D$103=Analítico!BH$1),(Bens!$G$4:$G$103))</f>
        <v>0</v>
      </c>
      <c r="BI124" s="147">
        <f>SUMPRODUCT(-(Bens!$B$4:$B$103=Analítico!$B124),-(Bens!$D$4:$D$103=Analítico!BI$1),(Bens!$G$4:$G$103))</f>
        <v>0</v>
      </c>
      <c r="BJ124" s="147">
        <f>SUMPRODUCT(-(Bens!$B$4:$B$103=Analítico!$B124),-(Bens!$D$4:$D$103=Analítico!BJ$1),(Bens!$G$4:$G$103))</f>
        <v>0</v>
      </c>
      <c r="BK124" s="143">
        <f t="shared" si="97"/>
        <v>0</v>
      </c>
      <c r="BL124" s="152">
        <f t="shared" ca="1" si="98"/>
        <v>0</v>
      </c>
      <c r="BV124" s="3"/>
      <c r="BW124" s="3"/>
    </row>
    <row r="125" spans="1:75" s="98" customFormat="1" ht="23.25" customHeight="1">
      <c r="A125" s="31" t="s">
        <v>383</v>
      </c>
      <c r="B125" s="32" t="s">
        <v>384</v>
      </c>
      <c r="C125" s="147">
        <f>SUMPRODUCT(-(Bens!$B$4:$B$103=Analítico!$B125),-(Bens!$D$4:$D$103=Analítico!C$1),(Bens!$G$4:$G$103))</f>
        <v>0</v>
      </c>
      <c r="D125" s="147">
        <f>SUMPRODUCT(-(Bens!$B$4:$B$103=Analítico!$B125),-(Bens!$D$4:$D$103=Analítico!D$1),(Bens!$G$4:$G$103))</f>
        <v>300000</v>
      </c>
      <c r="E125" s="147">
        <f>SUMPRODUCT(-(Bens!$B$4:$B$103=Analítico!$B125),-(Bens!$D$4:$D$103=Analítico!E$1),(Bens!$G$4:$G$103))</f>
        <v>0</v>
      </c>
      <c r="F125" s="147">
        <f>SUMPRODUCT(-(Bens!$B$4:$B$103=Analítico!$B125),-(Bens!$D$4:$D$103=Analítico!F$1),(Bens!$G$4:$G$103))</f>
        <v>0</v>
      </c>
      <c r="G125" s="147">
        <f>SUMPRODUCT(-(Bens!$B$4:$B$103=Analítico!$B125),-(Bens!$D$4:$D$103=Analítico!G$1),(Bens!$G$4:$G$103))</f>
        <v>0</v>
      </c>
      <c r="H125" s="147">
        <f>SUMPRODUCT(-(Bens!$B$4:$B$103=Analítico!$B125),-(Bens!$D$4:$D$103=Analítico!H$1),(Bens!$G$4:$G$103))</f>
        <v>290000</v>
      </c>
      <c r="I125" s="147">
        <f>SUMPRODUCT(-(Bens!$B$4:$B$103=Analítico!$B125),-(Bens!$D$4:$D$103=Analítico!I$1),(Bens!$G$4:$G$103))</f>
        <v>0</v>
      </c>
      <c r="J125" s="147">
        <f>SUMPRODUCT(-(Bens!$B$4:$B$103=Analítico!$B125),-(Bens!$D$4:$D$103=Analítico!J$1),(Bens!$G$4:$G$103))</f>
        <v>0</v>
      </c>
      <c r="K125" s="147">
        <f>SUMPRODUCT(-(Bens!$B$4:$B$103=Analítico!$B125),-(Bens!$D$4:$D$103=Analítico!K$1),(Bens!$G$4:$G$103))</f>
        <v>0</v>
      </c>
      <c r="L125" s="147">
        <f>SUMPRODUCT(-(Bens!$B$4:$B$103=Analítico!$B125),-(Bens!$D$4:$D$103=Analítico!L$1),(Bens!$G$4:$G$103))</f>
        <v>0</v>
      </c>
      <c r="M125" s="147">
        <f>SUMPRODUCT(-(Bens!$B$4:$B$103=Analítico!$B125),-(Bens!$D$4:$D$103=Analítico!M$1),(Bens!$G$4:$G$103))</f>
        <v>0</v>
      </c>
      <c r="N125" s="147">
        <f>SUMPRODUCT(-(Bens!$B$4:$B$103=Analítico!$B125),-(Bens!$D$4:$D$103=Analítico!N$1),(Bens!$G$4:$G$103))</f>
        <v>0</v>
      </c>
      <c r="O125" s="147">
        <f>SUMPRODUCT(-(Bens!$B$4:$B$103=Analítico!$B125),-(Bens!$D$4:$D$103=Analítico!O$1),(Bens!$G$4:$G$103))</f>
        <v>0</v>
      </c>
      <c r="P125" s="147">
        <f>SUMPRODUCT(-(Bens!$B$4:$B$103=Analítico!$B125),-(Bens!$D$4:$D$103=Analítico!P$1),(Bens!$G$4:$G$103))</f>
        <v>0</v>
      </c>
      <c r="Q125" s="147">
        <f>SUMPRODUCT(-(Bens!$B$4:$B$103=Analítico!$B125),-(Bens!$D$4:$D$103=Analítico!Q$1),(Bens!$G$4:$G$103))</f>
        <v>0</v>
      </c>
      <c r="R125" s="147">
        <f>SUMPRODUCT(-(Bens!$B$4:$B$103=Analítico!$B125),-(Bens!$D$4:$D$103=Analítico!R$1),(Bens!$G$4:$G$103))</f>
        <v>0</v>
      </c>
      <c r="S125" s="147">
        <f>SUMPRODUCT(-(Bens!$B$4:$B$103=Analítico!$B125),-(Bens!$D$4:$D$103=Analítico!S$1),(Bens!$G$4:$G$103))</f>
        <v>0</v>
      </c>
      <c r="T125" s="147">
        <f>SUMPRODUCT(-(Bens!$B$4:$B$103=Analítico!$B125),-(Bens!$D$4:$D$103=Analítico!T$1),(Bens!$G$4:$G$103))</f>
        <v>0</v>
      </c>
      <c r="U125" s="147">
        <f>SUMPRODUCT(-(Bens!$B$4:$B$103=Analítico!$B125),-(Bens!$D$4:$D$103=Analítico!U$1),(Bens!$G$4:$G$103))</f>
        <v>0</v>
      </c>
      <c r="V125" s="147">
        <f>SUMPRODUCT(-(Bens!$B$4:$B$103=Analítico!$B125),-(Bens!$D$4:$D$103=Analítico!V$1),(Bens!$G$4:$G$103))</f>
        <v>0</v>
      </c>
      <c r="W125" s="147">
        <f>SUMPRODUCT(-(Bens!$B$4:$B$103=Analítico!$B125),-(Bens!$D$4:$D$103=Analítico!W$1),(Bens!$G$4:$G$103))</f>
        <v>0</v>
      </c>
      <c r="X125" s="147">
        <f>SUMPRODUCT(-(Bens!$B$4:$B$103=Analítico!$B125),-(Bens!$D$4:$D$103=Analítico!X$1),(Bens!$G$4:$G$103))</f>
        <v>0</v>
      </c>
      <c r="Y125" s="147">
        <f>SUMPRODUCT(-(Bens!$B$4:$B$103=Analítico!$B125),-(Bens!$D$4:$D$103=Analítico!Y$1),(Bens!$G$4:$G$103))</f>
        <v>0</v>
      </c>
      <c r="Z125" s="147">
        <f>SUMPRODUCT(-(Bens!$B$4:$B$103=Analítico!$B125),-(Bens!$D$4:$D$103=Analítico!Z$1),(Bens!$G$4:$G$103))</f>
        <v>0</v>
      </c>
      <c r="AA125" s="147">
        <f>SUMPRODUCT(-(Bens!$B$4:$B$103=Analítico!$B125),-(Bens!$D$4:$D$103=Analítico!AA$1),(Bens!$G$4:$G$103))</f>
        <v>0</v>
      </c>
      <c r="AB125" s="147">
        <f>SUMPRODUCT(-(Bens!$B$4:$B$103=Analítico!$B125),-(Bens!$D$4:$D$103=Analítico!AB$1),(Bens!$G$4:$G$103))</f>
        <v>0</v>
      </c>
      <c r="AC125" s="147">
        <f>SUMPRODUCT(-(Bens!$B$4:$B$103=Analítico!$B125),-(Bens!$D$4:$D$103=Analítico!AC$1),(Bens!$G$4:$G$103))</f>
        <v>0</v>
      </c>
      <c r="AD125" s="147">
        <f>SUMPRODUCT(-(Bens!$B$4:$B$103=Analítico!$B125),-(Bens!$D$4:$D$103=Analítico!AD$1),(Bens!$G$4:$G$103))</f>
        <v>0</v>
      </c>
      <c r="AE125" s="147">
        <f>SUMPRODUCT(-(Bens!$B$4:$B$103=Analítico!$B125),-(Bens!$D$4:$D$103=Analítico!AE$1),(Bens!$G$4:$G$103))</f>
        <v>0</v>
      </c>
      <c r="AF125" s="147">
        <f>SUMPRODUCT(-(Bens!$B$4:$B$103=Analítico!$B125),-(Bens!$D$4:$D$103=Analítico!AF$1),(Bens!$G$4:$G$103))</f>
        <v>0</v>
      </c>
      <c r="AG125" s="147">
        <f>SUMPRODUCT(-(Bens!$B$4:$B$103=Analítico!$B125),-(Bens!$D$4:$D$103=Analítico!AG$1),(Bens!$G$4:$G$103))</f>
        <v>0</v>
      </c>
      <c r="AH125" s="147">
        <f>SUMPRODUCT(-(Bens!$B$4:$B$103=Analítico!$B125),-(Bens!$D$4:$D$103=Analítico!AH$1),(Bens!$G$4:$G$103))</f>
        <v>0</v>
      </c>
      <c r="AI125" s="147">
        <f>SUMPRODUCT(-(Bens!$B$4:$B$103=Analítico!$B125),-(Bens!$D$4:$D$103=Analítico!AI$1),(Bens!$G$4:$G$103))</f>
        <v>0</v>
      </c>
      <c r="AJ125" s="147">
        <f>SUMPRODUCT(-(Bens!$B$4:$B$103=Analítico!$B125),-(Bens!$D$4:$D$103=Analítico!AJ$1),(Bens!$G$4:$G$103))</f>
        <v>0</v>
      </c>
      <c r="AK125" s="147">
        <f>SUMPRODUCT(-(Bens!$B$4:$B$103=Analítico!$B125),-(Bens!$D$4:$D$103=Analítico!AK$1),(Bens!$G$4:$G$103))</f>
        <v>0</v>
      </c>
      <c r="AL125" s="147">
        <f>SUMPRODUCT(-(Bens!$B$4:$B$103=Analítico!$B125),-(Bens!$D$4:$D$103=Analítico!AL$1),(Bens!$G$4:$G$103))</f>
        <v>0</v>
      </c>
      <c r="AM125" s="147">
        <f>SUMPRODUCT(-(Bens!$B$4:$B$103=Analítico!$B125),-(Bens!$D$4:$D$103=Analítico!AM$1),(Bens!$G$4:$G$103))</f>
        <v>0</v>
      </c>
      <c r="AN125" s="147">
        <f>SUMPRODUCT(-(Bens!$B$4:$B$103=Analítico!$B125),-(Bens!$D$4:$D$103=Analítico!AN$1),(Bens!$G$4:$G$103))</f>
        <v>0</v>
      </c>
      <c r="AO125" s="147">
        <f>SUMPRODUCT(-(Bens!$B$4:$B$103=Analítico!$B125),-(Bens!$D$4:$D$103=Analítico!AO$1),(Bens!$G$4:$G$103))</f>
        <v>0</v>
      </c>
      <c r="AP125" s="147">
        <f>SUMPRODUCT(-(Bens!$B$4:$B$103=Analítico!$B125),-(Bens!$D$4:$D$103=Analítico!AP$1),(Bens!$G$4:$G$103))</f>
        <v>0</v>
      </c>
      <c r="AQ125" s="147">
        <f>SUMPRODUCT(-(Bens!$B$4:$B$103=Analítico!$B125),-(Bens!$D$4:$D$103=Analítico!AQ$1),(Bens!$G$4:$G$103))</f>
        <v>0</v>
      </c>
      <c r="AR125" s="147">
        <f>SUMPRODUCT(-(Bens!$B$4:$B$103=Analítico!$B125),-(Bens!$D$4:$D$103=Analítico!AR$1),(Bens!$G$4:$G$103))</f>
        <v>0</v>
      </c>
      <c r="AS125" s="147">
        <f>SUMPRODUCT(-(Bens!$B$4:$B$103=Analítico!$B125),-(Bens!$D$4:$D$103=Analítico!AS$1),(Bens!$G$4:$G$103))</f>
        <v>0</v>
      </c>
      <c r="AT125" s="147">
        <f>SUMPRODUCT(-(Bens!$B$4:$B$103=Analítico!$B125),-(Bens!$D$4:$D$103=Analítico!AT$1),(Bens!$G$4:$G$103))</f>
        <v>0</v>
      </c>
      <c r="AU125" s="147">
        <f>SUMPRODUCT(-(Bens!$B$4:$B$103=Analítico!$B125),-(Bens!$D$4:$D$103=Analítico!AU$1),(Bens!$G$4:$G$103))</f>
        <v>0</v>
      </c>
      <c r="AV125" s="147">
        <f>SUMPRODUCT(-(Bens!$B$4:$B$103=Analítico!$B125),-(Bens!$D$4:$D$103=Analítico!AV$1),(Bens!$G$4:$G$103))</f>
        <v>0</v>
      </c>
      <c r="AW125" s="147">
        <f>SUMPRODUCT(-(Bens!$B$4:$B$103=Analítico!$B125),-(Bens!$D$4:$D$103=Analítico!AW$1),(Bens!$G$4:$G$103))</f>
        <v>0</v>
      </c>
      <c r="AX125" s="147">
        <f>SUMPRODUCT(-(Bens!$B$4:$B$103=Analítico!$B125),-(Bens!$D$4:$D$103=Analítico!AX$1),(Bens!$G$4:$G$103))</f>
        <v>0</v>
      </c>
      <c r="AY125" s="147">
        <f>SUMPRODUCT(-(Bens!$B$4:$B$103=Analítico!$B125),-(Bens!$D$4:$D$103=Analítico!AY$1),(Bens!$G$4:$G$103))</f>
        <v>0</v>
      </c>
      <c r="AZ125" s="147">
        <f>SUMPRODUCT(-(Bens!$B$4:$B$103=Analítico!$B125),-(Bens!$D$4:$D$103=Analítico!AZ$1),(Bens!$G$4:$G$103))</f>
        <v>0</v>
      </c>
      <c r="BA125" s="147">
        <f>SUMPRODUCT(-(Bens!$B$4:$B$103=Analítico!$B125),-(Bens!$D$4:$D$103=Analítico!BA$1),(Bens!$G$4:$G$103))</f>
        <v>0</v>
      </c>
      <c r="BB125" s="147">
        <f>SUMPRODUCT(-(Bens!$B$4:$B$103=Analítico!$B125),-(Bens!$D$4:$D$103=Analítico!BB$1),(Bens!$G$4:$G$103))</f>
        <v>0</v>
      </c>
      <c r="BC125" s="147">
        <f>SUMPRODUCT(-(Bens!$B$4:$B$103=Analítico!$B125),-(Bens!$D$4:$D$103=Analítico!BC$1),(Bens!$G$4:$G$103))</f>
        <v>0</v>
      </c>
      <c r="BD125" s="147">
        <f>SUMPRODUCT(-(Bens!$B$4:$B$103=Analítico!$B125),-(Bens!$D$4:$D$103=Analítico!BD$1),(Bens!$G$4:$G$103))</f>
        <v>0</v>
      </c>
      <c r="BE125" s="147">
        <f>SUMPRODUCT(-(Bens!$B$4:$B$103=Analítico!$B125),-(Bens!$D$4:$D$103=Analítico!BE$1),(Bens!$G$4:$G$103))</f>
        <v>0</v>
      </c>
      <c r="BF125" s="147">
        <f>SUMPRODUCT(-(Bens!$B$4:$B$103=Analítico!$B125),-(Bens!$D$4:$D$103=Analítico!BF$1),(Bens!$G$4:$G$103))</f>
        <v>0</v>
      </c>
      <c r="BG125" s="147">
        <f>SUMPRODUCT(-(Bens!$B$4:$B$103=Analítico!$B125),-(Bens!$D$4:$D$103=Analítico!BG$1),(Bens!$G$4:$G$103))</f>
        <v>0</v>
      </c>
      <c r="BH125" s="147">
        <f>SUMPRODUCT(-(Bens!$B$4:$B$103=Analítico!$B125),-(Bens!$D$4:$D$103=Analítico!BH$1),(Bens!$G$4:$G$103))</f>
        <v>0</v>
      </c>
      <c r="BI125" s="147">
        <f>SUMPRODUCT(-(Bens!$B$4:$B$103=Analítico!$B125),-(Bens!$D$4:$D$103=Analítico!BI$1),(Bens!$G$4:$G$103))</f>
        <v>0</v>
      </c>
      <c r="BJ125" s="147">
        <f>SUMPRODUCT(-(Bens!$B$4:$B$103=Analítico!$B125),-(Bens!$D$4:$D$103=Analítico!BJ$1),(Bens!$G$4:$G$103))</f>
        <v>0</v>
      </c>
      <c r="BK125" s="143">
        <f t="shared" si="97"/>
        <v>590000</v>
      </c>
      <c r="BL125" s="152">
        <f t="shared" ca="1" si="98"/>
        <v>2.8095238095886762E-2</v>
      </c>
      <c r="BV125" s="3"/>
      <c r="BW125" s="3"/>
    </row>
    <row r="126" spans="1:75" s="98" customFormat="1" ht="23.25" customHeight="1">
      <c r="A126" s="31" t="s">
        <v>385</v>
      </c>
      <c r="B126" s="32" t="s">
        <v>386</v>
      </c>
      <c r="C126" s="147">
        <f>SUMPRODUCT(-(Bens!$B$4:$B$103=Analítico!$B126),-(Bens!$D$4:$D$103=Analítico!C$1),(Bens!$G$4:$G$103))</f>
        <v>0</v>
      </c>
      <c r="D126" s="147">
        <f>SUMPRODUCT(-(Bens!$B$4:$B$103=Analítico!$B126),-(Bens!$D$4:$D$103=Analítico!D$1),(Bens!$G$4:$G$103))</f>
        <v>0</v>
      </c>
      <c r="E126" s="147">
        <f>SUMPRODUCT(-(Bens!$B$4:$B$103=Analítico!$B126),-(Bens!$D$4:$D$103=Analítico!E$1),(Bens!$G$4:$G$103))</f>
        <v>0</v>
      </c>
      <c r="F126" s="147">
        <f>SUMPRODUCT(-(Bens!$B$4:$B$103=Analítico!$B126),-(Bens!$D$4:$D$103=Analítico!F$1),(Bens!$G$4:$G$103))</f>
        <v>0</v>
      </c>
      <c r="G126" s="147">
        <f>SUMPRODUCT(-(Bens!$B$4:$B$103=Analítico!$B126),-(Bens!$D$4:$D$103=Analítico!G$1),(Bens!$G$4:$G$103))</f>
        <v>0</v>
      </c>
      <c r="H126" s="147">
        <f>SUMPRODUCT(-(Bens!$B$4:$B$103=Analítico!$B126),-(Bens!$D$4:$D$103=Analítico!H$1),(Bens!$G$4:$G$103))</f>
        <v>0</v>
      </c>
      <c r="I126" s="147">
        <f>SUMPRODUCT(-(Bens!$B$4:$B$103=Analítico!$B126),-(Bens!$D$4:$D$103=Analítico!I$1),(Bens!$G$4:$G$103))</f>
        <v>0</v>
      </c>
      <c r="J126" s="147">
        <f>SUMPRODUCT(-(Bens!$B$4:$B$103=Analítico!$B126),-(Bens!$D$4:$D$103=Analítico!J$1),(Bens!$G$4:$G$103))</f>
        <v>0</v>
      </c>
      <c r="K126" s="147">
        <f>SUMPRODUCT(-(Bens!$B$4:$B$103=Analítico!$B126),-(Bens!$D$4:$D$103=Analítico!K$1),(Bens!$G$4:$G$103))</f>
        <v>0</v>
      </c>
      <c r="L126" s="147">
        <f>SUMPRODUCT(-(Bens!$B$4:$B$103=Analítico!$B126),-(Bens!$D$4:$D$103=Analítico!L$1),(Bens!$G$4:$G$103))</f>
        <v>0</v>
      </c>
      <c r="M126" s="147">
        <f>SUMPRODUCT(-(Bens!$B$4:$B$103=Analítico!$B126),-(Bens!$D$4:$D$103=Analítico!M$1),(Bens!$G$4:$G$103))</f>
        <v>0</v>
      </c>
      <c r="N126" s="147">
        <f>SUMPRODUCT(-(Bens!$B$4:$B$103=Analítico!$B126),-(Bens!$D$4:$D$103=Analítico!N$1),(Bens!$G$4:$G$103))</f>
        <v>0</v>
      </c>
      <c r="O126" s="147">
        <f>SUMPRODUCT(-(Bens!$B$4:$B$103=Analítico!$B126),-(Bens!$D$4:$D$103=Analítico!O$1),(Bens!$G$4:$G$103))</f>
        <v>0</v>
      </c>
      <c r="P126" s="147">
        <f>SUMPRODUCT(-(Bens!$B$4:$B$103=Analítico!$B126),-(Bens!$D$4:$D$103=Analítico!P$1),(Bens!$G$4:$G$103))</f>
        <v>0</v>
      </c>
      <c r="Q126" s="147">
        <f>SUMPRODUCT(-(Bens!$B$4:$B$103=Analítico!$B126),-(Bens!$D$4:$D$103=Analítico!Q$1),(Bens!$G$4:$G$103))</f>
        <v>0</v>
      </c>
      <c r="R126" s="147">
        <f>SUMPRODUCT(-(Bens!$B$4:$B$103=Analítico!$B126),-(Bens!$D$4:$D$103=Analítico!R$1),(Bens!$G$4:$G$103))</f>
        <v>0</v>
      </c>
      <c r="S126" s="147">
        <f>SUMPRODUCT(-(Bens!$B$4:$B$103=Analítico!$B126),-(Bens!$D$4:$D$103=Analítico!S$1),(Bens!$G$4:$G$103))</f>
        <v>0</v>
      </c>
      <c r="T126" s="147">
        <f>SUMPRODUCT(-(Bens!$B$4:$B$103=Analítico!$B126),-(Bens!$D$4:$D$103=Analítico!T$1),(Bens!$G$4:$G$103))</f>
        <v>0</v>
      </c>
      <c r="U126" s="147">
        <f>SUMPRODUCT(-(Bens!$B$4:$B$103=Analítico!$B126),-(Bens!$D$4:$D$103=Analítico!U$1),(Bens!$G$4:$G$103))</f>
        <v>0</v>
      </c>
      <c r="V126" s="147">
        <f>SUMPRODUCT(-(Bens!$B$4:$B$103=Analítico!$B126),-(Bens!$D$4:$D$103=Analítico!V$1),(Bens!$G$4:$G$103))</f>
        <v>0</v>
      </c>
      <c r="W126" s="147">
        <f>SUMPRODUCT(-(Bens!$B$4:$B$103=Analítico!$B126),-(Bens!$D$4:$D$103=Analítico!W$1),(Bens!$G$4:$G$103))</f>
        <v>0</v>
      </c>
      <c r="X126" s="147">
        <f>SUMPRODUCT(-(Bens!$B$4:$B$103=Analítico!$B126),-(Bens!$D$4:$D$103=Analítico!X$1),(Bens!$G$4:$G$103))</f>
        <v>0</v>
      </c>
      <c r="Y126" s="147">
        <f>SUMPRODUCT(-(Bens!$B$4:$B$103=Analítico!$B126),-(Bens!$D$4:$D$103=Analítico!Y$1),(Bens!$G$4:$G$103))</f>
        <v>0</v>
      </c>
      <c r="Z126" s="147">
        <f>SUMPRODUCT(-(Bens!$B$4:$B$103=Analítico!$B126),-(Bens!$D$4:$D$103=Analítico!Z$1),(Bens!$G$4:$G$103))</f>
        <v>0</v>
      </c>
      <c r="AA126" s="147">
        <f>SUMPRODUCT(-(Bens!$B$4:$B$103=Analítico!$B126),-(Bens!$D$4:$D$103=Analítico!AA$1),(Bens!$G$4:$G$103))</f>
        <v>0</v>
      </c>
      <c r="AB126" s="147">
        <f>SUMPRODUCT(-(Bens!$B$4:$B$103=Analítico!$B126),-(Bens!$D$4:$D$103=Analítico!AB$1),(Bens!$G$4:$G$103))</f>
        <v>0</v>
      </c>
      <c r="AC126" s="147">
        <f>SUMPRODUCT(-(Bens!$B$4:$B$103=Analítico!$B126),-(Bens!$D$4:$D$103=Analítico!AC$1),(Bens!$G$4:$G$103))</f>
        <v>0</v>
      </c>
      <c r="AD126" s="147">
        <f>SUMPRODUCT(-(Bens!$B$4:$B$103=Analítico!$B126),-(Bens!$D$4:$D$103=Analítico!AD$1),(Bens!$G$4:$G$103))</f>
        <v>0</v>
      </c>
      <c r="AE126" s="147">
        <f>SUMPRODUCT(-(Bens!$B$4:$B$103=Analítico!$B126),-(Bens!$D$4:$D$103=Analítico!AE$1),(Bens!$G$4:$G$103))</f>
        <v>0</v>
      </c>
      <c r="AF126" s="147">
        <f>SUMPRODUCT(-(Bens!$B$4:$B$103=Analítico!$B126),-(Bens!$D$4:$D$103=Analítico!AF$1),(Bens!$G$4:$G$103))</f>
        <v>0</v>
      </c>
      <c r="AG126" s="147">
        <f>SUMPRODUCT(-(Bens!$B$4:$B$103=Analítico!$B126),-(Bens!$D$4:$D$103=Analítico!AG$1),(Bens!$G$4:$G$103))</f>
        <v>0</v>
      </c>
      <c r="AH126" s="147">
        <f>SUMPRODUCT(-(Bens!$B$4:$B$103=Analítico!$B126),-(Bens!$D$4:$D$103=Analítico!AH$1),(Bens!$G$4:$G$103))</f>
        <v>0</v>
      </c>
      <c r="AI126" s="147">
        <f>SUMPRODUCT(-(Bens!$B$4:$B$103=Analítico!$B126),-(Bens!$D$4:$D$103=Analítico!AI$1),(Bens!$G$4:$G$103))</f>
        <v>0</v>
      </c>
      <c r="AJ126" s="147">
        <f>SUMPRODUCT(-(Bens!$B$4:$B$103=Analítico!$B126),-(Bens!$D$4:$D$103=Analítico!AJ$1),(Bens!$G$4:$G$103))</f>
        <v>0</v>
      </c>
      <c r="AK126" s="147">
        <f>SUMPRODUCT(-(Bens!$B$4:$B$103=Analítico!$B126),-(Bens!$D$4:$D$103=Analítico!AK$1),(Bens!$G$4:$G$103))</f>
        <v>0</v>
      </c>
      <c r="AL126" s="147">
        <f>SUMPRODUCT(-(Bens!$B$4:$B$103=Analítico!$B126),-(Bens!$D$4:$D$103=Analítico!AL$1),(Bens!$G$4:$G$103))</f>
        <v>0</v>
      </c>
      <c r="AM126" s="147">
        <f>SUMPRODUCT(-(Bens!$B$4:$B$103=Analítico!$B126),-(Bens!$D$4:$D$103=Analítico!AM$1),(Bens!$G$4:$G$103))</f>
        <v>0</v>
      </c>
      <c r="AN126" s="147">
        <f>SUMPRODUCT(-(Bens!$B$4:$B$103=Analítico!$B126),-(Bens!$D$4:$D$103=Analítico!AN$1),(Bens!$G$4:$G$103))</f>
        <v>0</v>
      </c>
      <c r="AO126" s="147">
        <f>SUMPRODUCT(-(Bens!$B$4:$B$103=Analítico!$B126),-(Bens!$D$4:$D$103=Analítico!AO$1),(Bens!$G$4:$G$103))</f>
        <v>0</v>
      </c>
      <c r="AP126" s="147">
        <f>SUMPRODUCT(-(Bens!$B$4:$B$103=Analítico!$B126),-(Bens!$D$4:$D$103=Analítico!AP$1),(Bens!$G$4:$G$103))</f>
        <v>0</v>
      </c>
      <c r="AQ126" s="147">
        <f>SUMPRODUCT(-(Bens!$B$4:$B$103=Analítico!$B126),-(Bens!$D$4:$D$103=Analítico!AQ$1),(Bens!$G$4:$G$103))</f>
        <v>0</v>
      </c>
      <c r="AR126" s="147">
        <f>SUMPRODUCT(-(Bens!$B$4:$B$103=Analítico!$B126),-(Bens!$D$4:$D$103=Analítico!AR$1),(Bens!$G$4:$G$103))</f>
        <v>0</v>
      </c>
      <c r="AS126" s="147">
        <f>SUMPRODUCT(-(Bens!$B$4:$B$103=Analítico!$B126),-(Bens!$D$4:$D$103=Analítico!AS$1),(Bens!$G$4:$G$103))</f>
        <v>0</v>
      </c>
      <c r="AT126" s="147">
        <f>SUMPRODUCT(-(Bens!$B$4:$B$103=Analítico!$B126),-(Bens!$D$4:$D$103=Analítico!AT$1),(Bens!$G$4:$G$103))</f>
        <v>0</v>
      </c>
      <c r="AU126" s="147">
        <f>SUMPRODUCT(-(Bens!$B$4:$B$103=Analítico!$B126),-(Bens!$D$4:$D$103=Analítico!AU$1),(Bens!$G$4:$G$103))</f>
        <v>0</v>
      </c>
      <c r="AV126" s="147">
        <f>SUMPRODUCT(-(Bens!$B$4:$B$103=Analítico!$B126),-(Bens!$D$4:$D$103=Analítico!AV$1),(Bens!$G$4:$G$103))</f>
        <v>0</v>
      </c>
      <c r="AW126" s="147">
        <f>SUMPRODUCT(-(Bens!$B$4:$B$103=Analítico!$B126),-(Bens!$D$4:$D$103=Analítico!AW$1),(Bens!$G$4:$G$103))</f>
        <v>0</v>
      </c>
      <c r="AX126" s="147">
        <f>SUMPRODUCT(-(Bens!$B$4:$B$103=Analítico!$B126),-(Bens!$D$4:$D$103=Analítico!AX$1),(Bens!$G$4:$G$103))</f>
        <v>0</v>
      </c>
      <c r="AY126" s="147">
        <f>SUMPRODUCT(-(Bens!$B$4:$B$103=Analítico!$B126),-(Bens!$D$4:$D$103=Analítico!AY$1),(Bens!$G$4:$G$103))</f>
        <v>0</v>
      </c>
      <c r="AZ126" s="147">
        <f>SUMPRODUCT(-(Bens!$B$4:$B$103=Analítico!$B126),-(Bens!$D$4:$D$103=Analítico!AZ$1),(Bens!$G$4:$G$103))</f>
        <v>0</v>
      </c>
      <c r="BA126" s="147">
        <f>SUMPRODUCT(-(Bens!$B$4:$B$103=Analítico!$B126),-(Bens!$D$4:$D$103=Analítico!BA$1),(Bens!$G$4:$G$103))</f>
        <v>0</v>
      </c>
      <c r="BB126" s="147">
        <f>SUMPRODUCT(-(Bens!$B$4:$B$103=Analítico!$B126),-(Bens!$D$4:$D$103=Analítico!BB$1),(Bens!$G$4:$G$103))</f>
        <v>0</v>
      </c>
      <c r="BC126" s="147">
        <f>SUMPRODUCT(-(Bens!$B$4:$B$103=Analítico!$B126),-(Bens!$D$4:$D$103=Analítico!BC$1),(Bens!$G$4:$G$103))</f>
        <v>0</v>
      </c>
      <c r="BD126" s="147">
        <f>SUMPRODUCT(-(Bens!$B$4:$B$103=Analítico!$B126),-(Bens!$D$4:$D$103=Analítico!BD$1),(Bens!$G$4:$G$103))</f>
        <v>0</v>
      </c>
      <c r="BE126" s="147">
        <f>SUMPRODUCT(-(Bens!$B$4:$B$103=Analítico!$B126),-(Bens!$D$4:$D$103=Analítico!BE$1),(Bens!$G$4:$G$103))</f>
        <v>0</v>
      </c>
      <c r="BF126" s="147">
        <f>SUMPRODUCT(-(Bens!$B$4:$B$103=Analítico!$B126),-(Bens!$D$4:$D$103=Analítico!BF$1),(Bens!$G$4:$G$103))</f>
        <v>0</v>
      </c>
      <c r="BG126" s="147">
        <f>SUMPRODUCT(-(Bens!$B$4:$B$103=Analítico!$B126),-(Bens!$D$4:$D$103=Analítico!BG$1),(Bens!$G$4:$G$103))</f>
        <v>0</v>
      </c>
      <c r="BH126" s="147">
        <f>SUMPRODUCT(-(Bens!$B$4:$B$103=Analítico!$B126),-(Bens!$D$4:$D$103=Analítico!BH$1),(Bens!$G$4:$G$103))</f>
        <v>0</v>
      </c>
      <c r="BI126" s="147">
        <f>SUMPRODUCT(-(Bens!$B$4:$B$103=Analítico!$B126),-(Bens!$D$4:$D$103=Analítico!BI$1),(Bens!$G$4:$G$103))</f>
        <v>0</v>
      </c>
      <c r="BJ126" s="147">
        <f>SUMPRODUCT(-(Bens!$B$4:$B$103=Analítico!$B126),-(Bens!$D$4:$D$103=Analítico!BJ$1),(Bens!$G$4:$G$103))</f>
        <v>0</v>
      </c>
      <c r="BK126" s="143">
        <f t="shared" si="97"/>
        <v>0</v>
      </c>
      <c r="BL126" s="152">
        <f t="shared" ca="1" si="98"/>
        <v>0</v>
      </c>
      <c r="BV126" s="3"/>
      <c r="BW126" s="3"/>
    </row>
    <row r="127" spans="1:75" s="98" customFormat="1" ht="23.25" customHeight="1">
      <c r="A127" s="31" t="s">
        <v>387</v>
      </c>
      <c r="B127" s="32" t="s">
        <v>388</v>
      </c>
      <c r="C127" s="147">
        <f>SUMPRODUCT(-(Bens!$B$4:$B$103=Analítico!$B127),-(Bens!$D$4:$D$103=Analítico!C$1),(Bens!$G$4:$G$103))</f>
        <v>0</v>
      </c>
      <c r="D127" s="147">
        <f>SUMPRODUCT(-(Bens!$B$4:$B$103=Analítico!$B127),-(Bens!$D$4:$D$103=Analítico!D$1),(Bens!$G$4:$G$103))</f>
        <v>0</v>
      </c>
      <c r="E127" s="147">
        <f>SUMPRODUCT(-(Bens!$B$4:$B$103=Analítico!$B127),-(Bens!$D$4:$D$103=Analítico!E$1),(Bens!$G$4:$G$103))</f>
        <v>0</v>
      </c>
      <c r="F127" s="147">
        <f>SUMPRODUCT(-(Bens!$B$4:$B$103=Analítico!$B127),-(Bens!$D$4:$D$103=Analítico!F$1),(Bens!$G$4:$G$103))</f>
        <v>0</v>
      </c>
      <c r="G127" s="147">
        <f>SUMPRODUCT(-(Bens!$B$4:$B$103=Analítico!$B127),-(Bens!$D$4:$D$103=Analítico!G$1),(Bens!$G$4:$G$103))</f>
        <v>0</v>
      </c>
      <c r="H127" s="147">
        <f>SUMPRODUCT(-(Bens!$B$4:$B$103=Analítico!$B127),-(Bens!$D$4:$D$103=Analítico!H$1),(Bens!$G$4:$G$103))</f>
        <v>0</v>
      </c>
      <c r="I127" s="147">
        <f>SUMPRODUCT(-(Bens!$B$4:$B$103=Analítico!$B127),-(Bens!$D$4:$D$103=Analítico!I$1),(Bens!$G$4:$G$103))</f>
        <v>0</v>
      </c>
      <c r="J127" s="147">
        <f>SUMPRODUCT(-(Bens!$B$4:$B$103=Analítico!$B127),-(Bens!$D$4:$D$103=Analítico!J$1),(Bens!$G$4:$G$103))</f>
        <v>0</v>
      </c>
      <c r="K127" s="147">
        <f>SUMPRODUCT(-(Bens!$B$4:$B$103=Analítico!$B127),-(Bens!$D$4:$D$103=Analítico!K$1),(Bens!$G$4:$G$103))</f>
        <v>0</v>
      </c>
      <c r="L127" s="147">
        <f>SUMPRODUCT(-(Bens!$B$4:$B$103=Analítico!$B127),-(Bens!$D$4:$D$103=Analítico!L$1),(Bens!$G$4:$G$103))</f>
        <v>0</v>
      </c>
      <c r="M127" s="147">
        <f>SUMPRODUCT(-(Bens!$B$4:$B$103=Analítico!$B127),-(Bens!$D$4:$D$103=Analítico!M$1),(Bens!$G$4:$G$103))</f>
        <v>0</v>
      </c>
      <c r="N127" s="147">
        <f>SUMPRODUCT(-(Bens!$B$4:$B$103=Analítico!$B127),-(Bens!$D$4:$D$103=Analítico!N$1),(Bens!$G$4:$G$103))</f>
        <v>0</v>
      </c>
      <c r="O127" s="147">
        <f>SUMPRODUCT(-(Bens!$B$4:$B$103=Analítico!$B127),-(Bens!$D$4:$D$103=Analítico!O$1),(Bens!$G$4:$G$103))</f>
        <v>0</v>
      </c>
      <c r="P127" s="147">
        <f>SUMPRODUCT(-(Bens!$B$4:$B$103=Analítico!$B127),-(Bens!$D$4:$D$103=Analítico!P$1),(Bens!$G$4:$G$103))</f>
        <v>0</v>
      </c>
      <c r="Q127" s="147">
        <f>SUMPRODUCT(-(Bens!$B$4:$B$103=Analítico!$B127),-(Bens!$D$4:$D$103=Analítico!Q$1),(Bens!$G$4:$G$103))</f>
        <v>0</v>
      </c>
      <c r="R127" s="147">
        <f>SUMPRODUCT(-(Bens!$B$4:$B$103=Analítico!$B127),-(Bens!$D$4:$D$103=Analítico!R$1),(Bens!$G$4:$G$103))</f>
        <v>0</v>
      </c>
      <c r="S127" s="147">
        <f>SUMPRODUCT(-(Bens!$B$4:$B$103=Analítico!$B127),-(Bens!$D$4:$D$103=Analítico!S$1),(Bens!$G$4:$G$103))</f>
        <v>0</v>
      </c>
      <c r="T127" s="147">
        <f>SUMPRODUCT(-(Bens!$B$4:$B$103=Analítico!$B127),-(Bens!$D$4:$D$103=Analítico!T$1),(Bens!$G$4:$G$103))</f>
        <v>0</v>
      </c>
      <c r="U127" s="147">
        <f>SUMPRODUCT(-(Bens!$B$4:$B$103=Analítico!$B127),-(Bens!$D$4:$D$103=Analítico!U$1),(Bens!$G$4:$G$103))</f>
        <v>0</v>
      </c>
      <c r="V127" s="147">
        <f>SUMPRODUCT(-(Bens!$B$4:$B$103=Analítico!$B127),-(Bens!$D$4:$D$103=Analítico!V$1),(Bens!$G$4:$G$103))</f>
        <v>0</v>
      </c>
      <c r="W127" s="147">
        <f>SUMPRODUCT(-(Bens!$B$4:$B$103=Analítico!$B127),-(Bens!$D$4:$D$103=Analítico!W$1),(Bens!$G$4:$G$103))</f>
        <v>0</v>
      </c>
      <c r="X127" s="147">
        <f>SUMPRODUCT(-(Bens!$B$4:$B$103=Analítico!$B127),-(Bens!$D$4:$D$103=Analítico!X$1),(Bens!$G$4:$G$103))</f>
        <v>0</v>
      </c>
      <c r="Y127" s="147">
        <f>SUMPRODUCT(-(Bens!$B$4:$B$103=Analítico!$B127),-(Bens!$D$4:$D$103=Analítico!Y$1),(Bens!$G$4:$G$103))</f>
        <v>0</v>
      </c>
      <c r="Z127" s="147">
        <f>SUMPRODUCT(-(Bens!$B$4:$B$103=Analítico!$B127),-(Bens!$D$4:$D$103=Analítico!Z$1),(Bens!$G$4:$G$103))</f>
        <v>0</v>
      </c>
      <c r="AA127" s="147">
        <f>SUMPRODUCT(-(Bens!$B$4:$B$103=Analítico!$B127),-(Bens!$D$4:$D$103=Analítico!AA$1),(Bens!$G$4:$G$103))</f>
        <v>0</v>
      </c>
      <c r="AB127" s="147">
        <f>SUMPRODUCT(-(Bens!$B$4:$B$103=Analítico!$B127),-(Bens!$D$4:$D$103=Analítico!AB$1),(Bens!$G$4:$G$103))</f>
        <v>0</v>
      </c>
      <c r="AC127" s="147">
        <f>SUMPRODUCT(-(Bens!$B$4:$B$103=Analítico!$B127),-(Bens!$D$4:$D$103=Analítico!AC$1),(Bens!$G$4:$G$103))</f>
        <v>0</v>
      </c>
      <c r="AD127" s="147">
        <f>SUMPRODUCT(-(Bens!$B$4:$B$103=Analítico!$B127),-(Bens!$D$4:$D$103=Analítico!AD$1),(Bens!$G$4:$G$103))</f>
        <v>0</v>
      </c>
      <c r="AE127" s="147">
        <f>SUMPRODUCT(-(Bens!$B$4:$B$103=Analítico!$B127),-(Bens!$D$4:$D$103=Analítico!AE$1),(Bens!$G$4:$G$103))</f>
        <v>0</v>
      </c>
      <c r="AF127" s="147">
        <f>SUMPRODUCT(-(Bens!$B$4:$B$103=Analítico!$B127),-(Bens!$D$4:$D$103=Analítico!AF$1),(Bens!$G$4:$G$103))</f>
        <v>0</v>
      </c>
      <c r="AG127" s="147">
        <f>SUMPRODUCT(-(Bens!$B$4:$B$103=Analítico!$B127),-(Bens!$D$4:$D$103=Analítico!AG$1),(Bens!$G$4:$G$103))</f>
        <v>0</v>
      </c>
      <c r="AH127" s="147">
        <f>SUMPRODUCT(-(Bens!$B$4:$B$103=Analítico!$B127),-(Bens!$D$4:$D$103=Analítico!AH$1),(Bens!$G$4:$G$103))</f>
        <v>0</v>
      </c>
      <c r="AI127" s="147">
        <f>SUMPRODUCT(-(Bens!$B$4:$B$103=Analítico!$B127),-(Bens!$D$4:$D$103=Analítico!AI$1),(Bens!$G$4:$G$103))</f>
        <v>0</v>
      </c>
      <c r="AJ127" s="147">
        <f>SUMPRODUCT(-(Bens!$B$4:$B$103=Analítico!$B127),-(Bens!$D$4:$D$103=Analítico!AJ$1),(Bens!$G$4:$G$103))</f>
        <v>0</v>
      </c>
      <c r="AK127" s="147">
        <f>SUMPRODUCT(-(Bens!$B$4:$B$103=Analítico!$B127),-(Bens!$D$4:$D$103=Analítico!AK$1),(Bens!$G$4:$G$103))</f>
        <v>0</v>
      </c>
      <c r="AL127" s="147">
        <f>SUMPRODUCT(-(Bens!$B$4:$B$103=Analítico!$B127),-(Bens!$D$4:$D$103=Analítico!AL$1),(Bens!$G$4:$G$103))</f>
        <v>0</v>
      </c>
      <c r="AM127" s="147">
        <f>SUMPRODUCT(-(Bens!$B$4:$B$103=Analítico!$B127),-(Bens!$D$4:$D$103=Analítico!AM$1),(Bens!$G$4:$G$103))</f>
        <v>0</v>
      </c>
      <c r="AN127" s="147">
        <f>SUMPRODUCT(-(Bens!$B$4:$B$103=Analítico!$B127),-(Bens!$D$4:$D$103=Analítico!AN$1),(Bens!$G$4:$G$103))</f>
        <v>0</v>
      </c>
      <c r="AO127" s="147">
        <f>SUMPRODUCT(-(Bens!$B$4:$B$103=Analítico!$B127),-(Bens!$D$4:$D$103=Analítico!AO$1),(Bens!$G$4:$G$103))</f>
        <v>0</v>
      </c>
      <c r="AP127" s="147">
        <f>SUMPRODUCT(-(Bens!$B$4:$B$103=Analítico!$B127),-(Bens!$D$4:$D$103=Analítico!AP$1),(Bens!$G$4:$G$103))</f>
        <v>0</v>
      </c>
      <c r="AQ127" s="147">
        <f>SUMPRODUCT(-(Bens!$B$4:$B$103=Analítico!$B127),-(Bens!$D$4:$D$103=Analítico!AQ$1),(Bens!$G$4:$G$103))</f>
        <v>0</v>
      </c>
      <c r="AR127" s="147">
        <f>SUMPRODUCT(-(Bens!$B$4:$B$103=Analítico!$B127),-(Bens!$D$4:$D$103=Analítico!AR$1),(Bens!$G$4:$G$103))</f>
        <v>0</v>
      </c>
      <c r="AS127" s="147">
        <f>SUMPRODUCT(-(Bens!$B$4:$B$103=Analítico!$B127),-(Bens!$D$4:$D$103=Analítico!AS$1),(Bens!$G$4:$G$103))</f>
        <v>0</v>
      </c>
      <c r="AT127" s="147">
        <f>SUMPRODUCT(-(Bens!$B$4:$B$103=Analítico!$B127),-(Bens!$D$4:$D$103=Analítico!AT$1),(Bens!$G$4:$G$103))</f>
        <v>0</v>
      </c>
      <c r="AU127" s="147">
        <f>SUMPRODUCT(-(Bens!$B$4:$B$103=Analítico!$B127),-(Bens!$D$4:$D$103=Analítico!AU$1),(Bens!$G$4:$G$103))</f>
        <v>0</v>
      </c>
      <c r="AV127" s="147">
        <f>SUMPRODUCT(-(Bens!$B$4:$B$103=Analítico!$B127),-(Bens!$D$4:$D$103=Analítico!AV$1),(Bens!$G$4:$G$103))</f>
        <v>0</v>
      </c>
      <c r="AW127" s="147">
        <f>SUMPRODUCT(-(Bens!$B$4:$B$103=Analítico!$B127),-(Bens!$D$4:$D$103=Analítico!AW$1),(Bens!$G$4:$G$103))</f>
        <v>0</v>
      </c>
      <c r="AX127" s="147">
        <f>SUMPRODUCT(-(Bens!$B$4:$B$103=Analítico!$B127),-(Bens!$D$4:$D$103=Analítico!AX$1),(Bens!$G$4:$G$103))</f>
        <v>0</v>
      </c>
      <c r="AY127" s="147">
        <f>SUMPRODUCT(-(Bens!$B$4:$B$103=Analítico!$B127),-(Bens!$D$4:$D$103=Analítico!AY$1),(Bens!$G$4:$G$103))</f>
        <v>0</v>
      </c>
      <c r="AZ127" s="147">
        <f>SUMPRODUCT(-(Bens!$B$4:$B$103=Analítico!$B127),-(Bens!$D$4:$D$103=Analítico!AZ$1),(Bens!$G$4:$G$103))</f>
        <v>0</v>
      </c>
      <c r="BA127" s="147">
        <f>SUMPRODUCT(-(Bens!$B$4:$B$103=Analítico!$B127),-(Bens!$D$4:$D$103=Analítico!BA$1),(Bens!$G$4:$G$103))</f>
        <v>0</v>
      </c>
      <c r="BB127" s="147">
        <f>SUMPRODUCT(-(Bens!$B$4:$B$103=Analítico!$B127),-(Bens!$D$4:$D$103=Analítico!BB$1),(Bens!$G$4:$G$103))</f>
        <v>0</v>
      </c>
      <c r="BC127" s="147">
        <f>SUMPRODUCT(-(Bens!$B$4:$B$103=Analítico!$B127),-(Bens!$D$4:$D$103=Analítico!BC$1),(Bens!$G$4:$G$103))</f>
        <v>0</v>
      </c>
      <c r="BD127" s="147">
        <f>SUMPRODUCT(-(Bens!$B$4:$B$103=Analítico!$B127),-(Bens!$D$4:$D$103=Analítico!BD$1),(Bens!$G$4:$G$103))</f>
        <v>0</v>
      </c>
      <c r="BE127" s="147">
        <f>SUMPRODUCT(-(Bens!$B$4:$B$103=Analítico!$B127),-(Bens!$D$4:$D$103=Analítico!BE$1),(Bens!$G$4:$G$103))</f>
        <v>0</v>
      </c>
      <c r="BF127" s="147">
        <f>SUMPRODUCT(-(Bens!$B$4:$B$103=Analítico!$B127),-(Bens!$D$4:$D$103=Analítico!BF$1),(Bens!$G$4:$G$103))</f>
        <v>0</v>
      </c>
      <c r="BG127" s="147">
        <f>SUMPRODUCT(-(Bens!$B$4:$B$103=Analítico!$B127),-(Bens!$D$4:$D$103=Analítico!BG$1),(Bens!$G$4:$G$103))</f>
        <v>0</v>
      </c>
      <c r="BH127" s="147">
        <f>SUMPRODUCT(-(Bens!$B$4:$B$103=Analítico!$B127),-(Bens!$D$4:$D$103=Analítico!BH$1),(Bens!$G$4:$G$103))</f>
        <v>0</v>
      </c>
      <c r="BI127" s="147">
        <f>SUMPRODUCT(-(Bens!$B$4:$B$103=Analítico!$B127),-(Bens!$D$4:$D$103=Analítico!BI$1),(Bens!$G$4:$G$103))</f>
        <v>0</v>
      </c>
      <c r="BJ127" s="147">
        <f>SUMPRODUCT(-(Bens!$B$4:$B$103=Analítico!$B127),-(Bens!$D$4:$D$103=Analítico!BJ$1),(Bens!$G$4:$G$103))</f>
        <v>0</v>
      </c>
      <c r="BK127" s="143">
        <f t="shared" si="97"/>
        <v>0</v>
      </c>
      <c r="BL127" s="152">
        <f t="shared" ca="1" si="98"/>
        <v>0</v>
      </c>
      <c r="BV127" s="3"/>
      <c r="BW127" s="3"/>
    </row>
    <row r="128" spans="1:75" s="98" customFormat="1" ht="23.25" customHeight="1">
      <c r="A128" s="31" t="s">
        <v>389</v>
      </c>
      <c r="B128" s="32" t="s">
        <v>390</v>
      </c>
      <c r="C128" s="147">
        <f>SUMPRODUCT(-(Bens!$B$4:$B$103=Analítico!$B128),-(Bens!$D$4:$D$103=Analítico!C$1),(Bens!$G$4:$G$103))</f>
        <v>0</v>
      </c>
      <c r="D128" s="147">
        <f>SUMPRODUCT(-(Bens!$B$4:$B$103=Analítico!$B128),-(Bens!$D$4:$D$103=Analítico!D$1),(Bens!$G$4:$G$103))</f>
        <v>0</v>
      </c>
      <c r="E128" s="147">
        <f>SUMPRODUCT(-(Bens!$B$4:$B$103=Analítico!$B128),-(Bens!$D$4:$D$103=Analítico!E$1),(Bens!$G$4:$G$103))</f>
        <v>0</v>
      </c>
      <c r="F128" s="147">
        <f>SUMPRODUCT(-(Bens!$B$4:$B$103=Analítico!$B128),-(Bens!$D$4:$D$103=Analítico!F$1),(Bens!$G$4:$G$103))</f>
        <v>0</v>
      </c>
      <c r="G128" s="147">
        <f>SUMPRODUCT(-(Bens!$B$4:$B$103=Analítico!$B128),-(Bens!$D$4:$D$103=Analítico!G$1),(Bens!$G$4:$G$103))</f>
        <v>0</v>
      </c>
      <c r="H128" s="147">
        <f>SUMPRODUCT(-(Bens!$B$4:$B$103=Analítico!$B128),-(Bens!$D$4:$D$103=Analítico!H$1),(Bens!$G$4:$G$103))</f>
        <v>0</v>
      </c>
      <c r="I128" s="147">
        <f>SUMPRODUCT(-(Bens!$B$4:$B$103=Analítico!$B128),-(Bens!$D$4:$D$103=Analítico!I$1),(Bens!$G$4:$G$103))</f>
        <v>0</v>
      </c>
      <c r="J128" s="147">
        <f>SUMPRODUCT(-(Bens!$B$4:$B$103=Analítico!$B128),-(Bens!$D$4:$D$103=Analítico!J$1),(Bens!$G$4:$G$103))</f>
        <v>0</v>
      </c>
      <c r="K128" s="147">
        <f>SUMPRODUCT(-(Bens!$B$4:$B$103=Analítico!$B128),-(Bens!$D$4:$D$103=Analítico!K$1),(Bens!$G$4:$G$103))</f>
        <v>0</v>
      </c>
      <c r="L128" s="147">
        <f>SUMPRODUCT(-(Bens!$B$4:$B$103=Analítico!$B128),-(Bens!$D$4:$D$103=Analítico!L$1),(Bens!$G$4:$G$103))</f>
        <v>0</v>
      </c>
      <c r="M128" s="147">
        <f>SUMPRODUCT(-(Bens!$B$4:$B$103=Analítico!$B128),-(Bens!$D$4:$D$103=Analítico!M$1),(Bens!$G$4:$G$103))</f>
        <v>0</v>
      </c>
      <c r="N128" s="147">
        <f>SUMPRODUCT(-(Bens!$B$4:$B$103=Analítico!$B128),-(Bens!$D$4:$D$103=Analítico!N$1),(Bens!$G$4:$G$103))</f>
        <v>0</v>
      </c>
      <c r="O128" s="147">
        <f>SUMPRODUCT(-(Bens!$B$4:$B$103=Analítico!$B128),-(Bens!$D$4:$D$103=Analítico!O$1),(Bens!$G$4:$G$103))</f>
        <v>0</v>
      </c>
      <c r="P128" s="147">
        <f>SUMPRODUCT(-(Bens!$B$4:$B$103=Analítico!$B128),-(Bens!$D$4:$D$103=Analítico!P$1),(Bens!$G$4:$G$103))</f>
        <v>0</v>
      </c>
      <c r="Q128" s="147">
        <f>SUMPRODUCT(-(Bens!$B$4:$B$103=Analítico!$B128),-(Bens!$D$4:$D$103=Analítico!Q$1),(Bens!$G$4:$G$103))</f>
        <v>0</v>
      </c>
      <c r="R128" s="147">
        <f>SUMPRODUCT(-(Bens!$B$4:$B$103=Analítico!$B128),-(Bens!$D$4:$D$103=Analítico!R$1),(Bens!$G$4:$G$103))</f>
        <v>0</v>
      </c>
      <c r="S128" s="147">
        <f>SUMPRODUCT(-(Bens!$B$4:$B$103=Analítico!$B128),-(Bens!$D$4:$D$103=Analítico!S$1),(Bens!$G$4:$G$103))</f>
        <v>0</v>
      </c>
      <c r="T128" s="147">
        <f>SUMPRODUCT(-(Bens!$B$4:$B$103=Analítico!$B128),-(Bens!$D$4:$D$103=Analítico!T$1),(Bens!$G$4:$G$103))</f>
        <v>0</v>
      </c>
      <c r="U128" s="147">
        <f>SUMPRODUCT(-(Bens!$B$4:$B$103=Analítico!$B128),-(Bens!$D$4:$D$103=Analítico!U$1),(Bens!$G$4:$G$103))</f>
        <v>0</v>
      </c>
      <c r="V128" s="147">
        <f>SUMPRODUCT(-(Bens!$B$4:$B$103=Analítico!$B128),-(Bens!$D$4:$D$103=Analítico!V$1),(Bens!$G$4:$G$103))</f>
        <v>0</v>
      </c>
      <c r="W128" s="147">
        <f>SUMPRODUCT(-(Bens!$B$4:$B$103=Analítico!$B128),-(Bens!$D$4:$D$103=Analítico!W$1),(Bens!$G$4:$G$103))</f>
        <v>0</v>
      </c>
      <c r="X128" s="147">
        <f>SUMPRODUCT(-(Bens!$B$4:$B$103=Analítico!$B128),-(Bens!$D$4:$D$103=Analítico!X$1),(Bens!$G$4:$G$103))</f>
        <v>0</v>
      </c>
      <c r="Y128" s="147">
        <f>SUMPRODUCT(-(Bens!$B$4:$B$103=Analítico!$B128),-(Bens!$D$4:$D$103=Analítico!Y$1),(Bens!$G$4:$G$103))</f>
        <v>0</v>
      </c>
      <c r="Z128" s="147">
        <f>SUMPRODUCT(-(Bens!$B$4:$B$103=Analítico!$B128),-(Bens!$D$4:$D$103=Analítico!Z$1),(Bens!$G$4:$G$103))</f>
        <v>0</v>
      </c>
      <c r="AA128" s="147">
        <f>SUMPRODUCT(-(Bens!$B$4:$B$103=Analítico!$B128),-(Bens!$D$4:$D$103=Analítico!AA$1),(Bens!$G$4:$G$103))</f>
        <v>0</v>
      </c>
      <c r="AB128" s="147">
        <f>SUMPRODUCT(-(Bens!$B$4:$B$103=Analítico!$B128),-(Bens!$D$4:$D$103=Analítico!AB$1),(Bens!$G$4:$G$103))</f>
        <v>0</v>
      </c>
      <c r="AC128" s="147">
        <f>SUMPRODUCT(-(Bens!$B$4:$B$103=Analítico!$B128),-(Bens!$D$4:$D$103=Analítico!AC$1),(Bens!$G$4:$G$103))</f>
        <v>0</v>
      </c>
      <c r="AD128" s="147">
        <f>SUMPRODUCT(-(Bens!$B$4:$B$103=Analítico!$B128),-(Bens!$D$4:$D$103=Analítico!AD$1),(Bens!$G$4:$G$103))</f>
        <v>0</v>
      </c>
      <c r="AE128" s="147">
        <f>SUMPRODUCT(-(Bens!$B$4:$B$103=Analítico!$B128),-(Bens!$D$4:$D$103=Analítico!AE$1),(Bens!$G$4:$G$103))</f>
        <v>0</v>
      </c>
      <c r="AF128" s="147">
        <f>SUMPRODUCT(-(Bens!$B$4:$B$103=Analítico!$B128),-(Bens!$D$4:$D$103=Analítico!AF$1),(Bens!$G$4:$G$103))</f>
        <v>0</v>
      </c>
      <c r="AG128" s="147">
        <f>SUMPRODUCT(-(Bens!$B$4:$B$103=Analítico!$B128),-(Bens!$D$4:$D$103=Analítico!AG$1),(Bens!$G$4:$G$103))</f>
        <v>0</v>
      </c>
      <c r="AH128" s="147">
        <f>SUMPRODUCT(-(Bens!$B$4:$B$103=Analítico!$B128),-(Bens!$D$4:$D$103=Analítico!AH$1),(Bens!$G$4:$G$103))</f>
        <v>0</v>
      </c>
      <c r="AI128" s="147">
        <f>SUMPRODUCT(-(Bens!$B$4:$B$103=Analítico!$B128),-(Bens!$D$4:$D$103=Analítico!AI$1),(Bens!$G$4:$G$103))</f>
        <v>0</v>
      </c>
      <c r="AJ128" s="147">
        <f>SUMPRODUCT(-(Bens!$B$4:$B$103=Analítico!$B128),-(Bens!$D$4:$D$103=Analítico!AJ$1),(Bens!$G$4:$G$103))</f>
        <v>0</v>
      </c>
      <c r="AK128" s="147">
        <f>SUMPRODUCT(-(Bens!$B$4:$B$103=Analítico!$B128),-(Bens!$D$4:$D$103=Analítico!AK$1),(Bens!$G$4:$G$103))</f>
        <v>0</v>
      </c>
      <c r="AL128" s="147">
        <f>SUMPRODUCT(-(Bens!$B$4:$B$103=Analítico!$B128),-(Bens!$D$4:$D$103=Analítico!AL$1),(Bens!$G$4:$G$103))</f>
        <v>0</v>
      </c>
      <c r="AM128" s="147">
        <f>SUMPRODUCT(-(Bens!$B$4:$B$103=Analítico!$B128),-(Bens!$D$4:$D$103=Analítico!AM$1),(Bens!$G$4:$G$103))</f>
        <v>0</v>
      </c>
      <c r="AN128" s="147">
        <f>SUMPRODUCT(-(Bens!$B$4:$B$103=Analítico!$B128),-(Bens!$D$4:$D$103=Analítico!AN$1),(Bens!$G$4:$G$103))</f>
        <v>0</v>
      </c>
      <c r="AO128" s="147">
        <f>SUMPRODUCT(-(Bens!$B$4:$B$103=Analítico!$B128),-(Bens!$D$4:$D$103=Analítico!AO$1),(Bens!$G$4:$G$103))</f>
        <v>0</v>
      </c>
      <c r="AP128" s="147">
        <f>SUMPRODUCT(-(Bens!$B$4:$B$103=Analítico!$B128),-(Bens!$D$4:$D$103=Analítico!AP$1),(Bens!$G$4:$G$103))</f>
        <v>0</v>
      </c>
      <c r="AQ128" s="147">
        <f>SUMPRODUCT(-(Bens!$B$4:$B$103=Analítico!$B128),-(Bens!$D$4:$D$103=Analítico!AQ$1),(Bens!$G$4:$G$103))</f>
        <v>0</v>
      </c>
      <c r="AR128" s="147">
        <f>SUMPRODUCT(-(Bens!$B$4:$B$103=Analítico!$B128),-(Bens!$D$4:$D$103=Analítico!AR$1),(Bens!$G$4:$G$103))</f>
        <v>0</v>
      </c>
      <c r="AS128" s="147">
        <f>SUMPRODUCT(-(Bens!$B$4:$B$103=Analítico!$B128),-(Bens!$D$4:$D$103=Analítico!AS$1),(Bens!$G$4:$G$103))</f>
        <v>0</v>
      </c>
      <c r="AT128" s="147">
        <f>SUMPRODUCT(-(Bens!$B$4:$B$103=Analítico!$B128),-(Bens!$D$4:$D$103=Analítico!AT$1),(Bens!$G$4:$G$103))</f>
        <v>0</v>
      </c>
      <c r="AU128" s="147">
        <f>SUMPRODUCT(-(Bens!$B$4:$B$103=Analítico!$B128),-(Bens!$D$4:$D$103=Analítico!AU$1),(Bens!$G$4:$G$103))</f>
        <v>0</v>
      </c>
      <c r="AV128" s="147">
        <f>SUMPRODUCT(-(Bens!$B$4:$B$103=Analítico!$B128),-(Bens!$D$4:$D$103=Analítico!AV$1),(Bens!$G$4:$G$103))</f>
        <v>0</v>
      </c>
      <c r="AW128" s="147">
        <f>SUMPRODUCT(-(Bens!$B$4:$B$103=Analítico!$B128),-(Bens!$D$4:$D$103=Analítico!AW$1),(Bens!$G$4:$G$103))</f>
        <v>0</v>
      </c>
      <c r="AX128" s="147">
        <f>SUMPRODUCT(-(Bens!$B$4:$B$103=Analítico!$B128),-(Bens!$D$4:$D$103=Analítico!AX$1),(Bens!$G$4:$G$103))</f>
        <v>0</v>
      </c>
      <c r="AY128" s="147">
        <f>SUMPRODUCT(-(Bens!$B$4:$B$103=Analítico!$B128),-(Bens!$D$4:$D$103=Analítico!AY$1),(Bens!$G$4:$G$103))</f>
        <v>0</v>
      </c>
      <c r="AZ128" s="147">
        <f>SUMPRODUCT(-(Bens!$B$4:$B$103=Analítico!$B128),-(Bens!$D$4:$D$103=Analítico!AZ$1),(Bens!$G$4:$G$103))</f>
        <v>0</v>
      </c>
      <c r="BA128" s="147">
        <f>SUMPRODUCT(-(Bens!$B$4:$B$103=Analítico!$B128),-(Bens!$D$4:$D$103=Analítico!BA$1),(Bens!$G$4:$G$103))</f>
        <v>0</v>
      </c>
      <c r="BB128" s="147">
        <f>SUMPRODUCT(-(Bens!$B$4:$B$103=Analítico!$B128),-(Bens!$D$4:$D$103=Analítico!BB$1),(Bens!$G$4:$G$103))</f>
        <v>0</v>
      </c>
      <c r="BC128" s="147">
        <f>SUMPRODUCT(-(Bens!$B$4:$B$103=Analítico!$B128),-(Bens!$D$4:$D$103=Analítico!BC$1),(Bens!$G$4:$G$103))</f>
        <v>0</v>
      </c>
      <c r="BD128" s="147">
        <f>SUMPRODUCT(-(Bens!$B$4:$B$103=Analítico!$B128),-(Bens!$D$4:$D$103=Analítico!BD$1),(Bens!$G$4:$G$103))</f>
        <v>0</v>
      </c>
      <c r="BE128" s="147">
        <f>SUMPRODUCT(-(Bens!$B$4:$B$103=Analítico!$B128),-(Bens!$D$4:$D$103=Analítico!BE$1),(Bens!$G$4:$G$103))</f>
        <v>0</v>
      </c>
      <c r="BF128" s="147">
        <f>SUMPRODUCT(-(Bens!$B$4:$B$103=Analítico!$B128),-(Bens!$D$4:$D$103=Analítico!BF$1),(Bens!$G$4:$G$103))</f>
        <v>0</v>
      </c>
      <c r="BG128" s="147">
        <f>SUMPRODUCT(-(Bens!$B$4:$B$103=Analítico!$B128),-(Bens!$D$4:$D$103=Analítico!BG$1),(Bens!$G$4:$G$103))</f>
        <v>0</v>
      </c>
      <c r="BH128" s="147">
        <f>SUMPRODUCT(-(Bens!$B$4:$B$103=Analítico!$B128),-(Bens!$D$4:$D$103=Analítico!BH$1),(Bens!$G$4:$G$103))</f>
        <v>0</v>
      </c>
      <c r="BI128" s="147">
        <f>SUMPRODUCT(-(Bens!$B$4:$B$103=Analítico!$B128),-(Bens!$D$4:$D$103=Analítico!BI$1),(Bens!$G$4:$G$103))</f>
        <v>0</v>
      </c>
      <c r="BJ128" s="147">
        <f>SUMPRODUCT(-(Bens!$B$4:$B$103=Analítico!$B128),-(Bens!$D$4:$D$103=Analítico!BJ$1),(Bens!$G$4:$G$103))</f>
        <v>0</v>
      </c>
      <c r="BK128" s="143">
        <f t="shared" si="97"/>
        <v>0</v>
      </c>
      <c r="BL128" s="152">
        <f t="shared" ca="1" si="98"/>
        <v>0</v>
      </c>
      <c r="BV128" s="3"/>
      <c r="BW128" s="3"/>
    </row>
    <row r="129" spans="1:75" s="98" customFormat="1" ht="23.25" customHeight="1">
      <c r="A129" s="31" t="s">
        <v>391</v>
      </c>
      <c r="B129" s="32" t="s">
        <v>392</v>
      </c>
      <c r="C129" s="147">
        <f>SUMPRODUCT(-(Bens!$B$4:$B$103=Analítico!$B129),-(Bens!$D$4:$D$103=Analítico!C$1),(Bens!$G$4:$G$103))</f>
        <v>0</v>
      </c>
      <c r="D129" s="147">
        <f>SUMPRODUCT(-(Bens!$B$4:$B$103=Analítico!$B129),-(Bens!$D$4:$D$103=Analítico!D$1),(Bens!$G$4:$G$103))</f>
        <v>0</v>
      </c>
      <c r="E129" s="147">
        <f>SUMPRODUCT(-(Bens!$B$4:$B$103=Analítico!$B129),-(Bens!$D$4:$D$103=Analítico!E$1),(Bens!$G$4:$G$103))</f>
        <v>0</v>
      </c>
      <c r="F129" s="147">
        <f>SUMPRODUCT(-(Bens!$B$4:$B$103=Analítico!$B129),-(Bens!$D$4:$D$103=Analítico!F$1),(Bens!$G$4:$G$103))</f>
        <v>0</v>
      </c>
      <c r="G129" s="147">
        <f>SUMPRODUCT(-(Bens!$B$4:$B$103=Analítico!$B129),-(Bens!$D$4:$D$103=Analítico!G$1),(Bens!$G$4:$G$103))</f>
        <v>0</v>
      </c>
      <c r="H129" s="147">
        <f>SUMPRODUCT(-(Bens!$B$4:$B$103=Analítico!$B129),-(Bens!$D$4:$D$103=Analítico!H$1),(Bens!$G$4:$G$103))</f>
        <v>0</v>
      </c>
      <c r="I129" s="147">
        <f>SUMPRODUCT(-(Bens!$B$4:$B$103=Analítico!$B129),-(Bens!$D$4:$D$103=Analítico!I$1),(Bens!$G$4:$G$103))</f>
        <v>0</v>
      </c>
      <c r="J129" s="147">
        <f>SUMPRODUCT(-(Bens!$B$4:$B$103=Analítico!$B129),-(Bens!$D$4:$D$103=Analítico!J$1),(Bens!$G$4:$G$103))</f>
        <v>0</v>
      </c>
      <c r="K129" s="147">
        <f>SUMPRODUCT(-(Bens!$B$4:$B$103=Analítico!$B129),-(Bens!$D$4:$D$103=Analítico!K$1),(Bens!$G$4:$G$103))</f>
        <v>0</v>
      </c>
      <c r="L129" s="147">
        <f>SUMPRODUCT(-(Bens!$B$4:$B$103=Analítico!$B129),-(Bens!$D$4:$D$103=Analítico!L$1),(Bens!$G$4:$G$103))</f>
        <v>0</v>
      </c>
      <c r="M129" s="147">
        <f>SUMPRODUCT(-(Bens!$B$4:$B$103=Analítico!$B129),-(Bens!$D$4:$D$103=Analítico!M$1),(Bens!$G$4:$G$103))</f>
        <v>0</v>
      </c>
      <c r="N129" s="147">
        <f>SUMPRODUCT(-(Bens!$B$4:$B$103=Analítico!$B129),-(Bens!$D$4:$D$103=Analítico!N$1),(Bens!$G$4:$G$103))</f>
        <v>0</v>
      </c>
      <c r="O129" s="147">
        <f>SUMPRODUCT(-(Bens!$B$4:$B$103=Analítico!$B129),-(Bens!$D$4:$D$103=Analítico!O$1),(Bens!$G$4:$G$103))</f>
        <v>0</v>
      </c>
      <c r="P129" s="147">
        <f>SUMPRODUCT(-(Bens!$B$4:$B$103=Analítico!$B129),-(Bens!$D$4:$D$103=Analítico!P$1),(Bens!$G$4:$G$103))</f>
        <v>0</v>
      </c>
      <c r="Q129" s="147">
        <f>SUMPRODUCT(-(Bens!$B$4:$B$103=Analítico!$B129),-(Bens!$D$4:$D$103=Analítico!Q$1),(Bens!$G$4:$G$103))</f>
        <v>0</v>
      </c>
      <c r="R129" s="147">
        <f>SUMPRODUCT(-(Bens!$B$4:$B$103=Analítico!$B129),-(Bens!$D$4:$D$103=Analítico!R$1),(Bens!$G$4:$G$103))</f>
        <v>0</v>
      </c>
      <c r="S129" s="147">
        <f>SUMPRODUCT(-(Bens!$B$4:$B$103=Analítico!$B129),-(Bens!$D$4:$D$103=Analítico!S$1),(Bens!$G$4:$G$103))</f>
        <v>0</v>
      </c>
      <c r="T129" s="147">
        <f>SUMPRODUCT(-(Bens!$B$4:$B$103=Analítico!$B129),-(Bens!$D$4:$D$103=Analítico!T$1),(Bens!$G$4:$G$103))</f>
        <v>0</v>
      </c>
      <c r="U129" s="147">
        <f>SUMPRODUCT(-(Bens!$B$4:$B$103=Analítico!$B129),-(Bens!$D$4:$D$103=Analítico!U$1),(Bens!$G$4:$G$103))</f>
        <v>0</v>
      </c>
      <c r="V129" s="147">
        <f>SUMPRODUCT(-(Bens!$B$4:$B$103=Analítico!$B129),-(Bens!$D$4:$D$103=Analítico!V$1),(Bens!$G$4:$G$103))</f>
        <v>0</v>
      </c>
      <c r="W129" s="147">
        <f>SUMPRODUCT(-(Bens!$B$4:$B$103=Analítico!$B129),-(Bens!$D$4:$D$103=Analítico!W$1),(Bens!$G$4:$G$103))</f>
        <v>0</v>
      </c>
      <c r="X129" s="147">
        <f>SUMPRODUCT(-(Bens!$B$4:$B$103=Analítico!$B129),-(Bens!$D$4:$D$103=Analítico!X$1),(Bens!$G$4:$G$103))</f>
        <v>0</v>
      </c>
      <c r="Y129" s="147">
        <f>SUMPRODUCT(-(Bens!$B$4:$B$103=Analítico!$B129),-(Bens!$D$4:$D$103=Analítico!Y$1),(Bens!$G$4:$G$103))</f>
        <v>0</v>
      </c>
      <c r="Z129" s="147">
        <f>SUMPRODUCT(-(Bens!$B$4:$B$103=Analítico!$B129),-(Bens!$D$4:$D$103=Analítico!Z$1),(Bens!$G$4:$G$103))</f>
        <v>0</v>
      </c>
      <c r="AA129" s="147">
        <f>SUMPRODUCT(-(Bens!$B$4:$B$103=Analítico!$B129),-(Bens!$D$4:$D$103=Analítico!AA$1),(Bens!$G$4:$G$103))</f>
        <v>0</v>
      </c>
      <c r="AB129" s="147">
        <f>SUMPRODUCT(-(Bens!$B$4:$B$103=Analítico!$B129),-(Bens!$D$4:$D$103=Analítico!AB$1),(Bens!$G$4:$G$103))</f>
        <v>0</v>
      </c>
      <c r="AC129" s="147">
        <f>SUMPRODUCT(-(Bens!$B$4:$B$103=Analítico!$B129),-(Bens!$D$4:$D$103=Analítico!AC$1),(Bens!$G$4:$G$103))</f>
        <v>0</v>
      </c>
      <c r="AD129" s="147">
        <f>SUMPRODUCT(-(Bens!$B$4:$B$103=Analítico!$B129),-(Bens!$D$4:$D$103=Analítico!AD$1),(Bens!$G$4:$G$103))</f>
        <v>0</v>
      </c>
      <c r="AE129" s="147">
        <f>SUMPRODUCT(-(Bens!$B$4:$B$103=Analítico!$B129),-(Bens!$D$4:$D$103=Analítico!AE$1),(Bens!$G$4:$G$103))</f>
        <v>0</v>
      </c>
      <c r="AF129" s="147">
        <f>SUMPRODUCT(-(Bens!$B$4:$B$103=Analítico!$B129),-(Bens!$D$4:$D$103=Analítico!AF$1),(Bens!$G$4:$G$103))</f>
        <v>0</v>
      </c>
      <c r="AG129" s="147">
        <f>SUMPRODUCT(-(Bens!$B$4:$B$103=Analítico!$B129),-(Bens!$D$4:$D$103=Analítico!AG$1),(Bens!$G$4:$G$103))</f>
        <v>0</v>
      </c>
      <c r="AH129" s="147">
        <f>SUMPRODUCT(-(Bens!$B$4:$B$103=Analítico!$B129),-(Bens!$D$4:$D$103=Analítico!AH$1),(Bens!$G$4:$G$103))</f>
        <v>0</v>
      </c>
      <c r="AI129" s="147">
        <f>SUMPRODUCT(-(Bens!$B$4:$B$103=Analítico!$B129),-(Bens!$D$4:$D$103=Analítico!AI$1),(Bens!$G$4:$G$103))</f>
        <v>0</v>
      </c>
      <c r="AJ129" s="147">
        <f>SUMPRODUCT(-(Bens!$B$4:$B$103=Analítico!$B129),-(Bens!$D$4:$D$103=Analítico!AJ$1),(Bens!$G$4:$G$103))</f>
        <v>0</v>
      </c>
      <c r="AK129" s="147">
        <f>SUMPRODUCT(-(Bens!$B$4:$B$103=Analítico!$B129),-(Bens!$D$4:$D$103=Analítico!AK$1),(Bens!$G$4:$G$103))</f>
        <v>0</v>
      </c>
      <c r="AL129" s="147">
        <f>SUMPRODUCT(-(Bens!$B$4:$B$103=Analítico!$B129),-(Bens!$D$4:$D$103=Analítico!AL$1),(Bens!$G$4:$G$103))</f>
        <v>0</v>
      </c>
      <c r="AM129" s="147">
        <f>SUMPRODUCT(-(Bens!$B$4:$B$103=Analítico!$B129),-(Bens!$D$4:$D$103=Analítico!AM$1),(Bens!$G$4:$G$103))</f>
        <v>0</v>
      </c>
      <c r="AN129" s="147">
        <f>SUMPRODUCT(-(Bens!$B$4:$B$103=Analítico!$B129),-(Bens!$D$4:$D$103=Analítico!AN$1),(Bens!$G$4:$G$103))</f>
        <v>0</v>
      </c>
      <c r="AO129" s="147">
        <f>SUMPRODUCT(-(Bens!$B$4:$B$103=Analítico!$B129),-(Bens!$D$4:$D$103=Analítico!AO$1),(Bens!$G$4:$G$103))</f>
        <v>0</v>
      </c>
      <c r="AP129" s="147">
        <f>SUMPRODUCT(-(Bens!$B$4:$B$103=Analítico!$B129),-(Bens!$D$4:$D$103=Analítico!AP$1),(Bens!$G$4:$G$103))</f>
        <v>0</v>
      </c>
      <c r="AQ129" s="147">
        <f>SUMPRODUCT(-(Bens!$B$4:$B$103=Analítico!$B129),-(Bens!$D$4:$D$103=Analítico!AQ$1),(Bens!$G$4:$G$103))</f>
        <v>0</v>
      </c>
      <c r="AR129" s="147">
        <f>SUMPRODUCT(-(Bens!$B$4:$B$103=Analítico!$B129),-(Bens!$D$4:$D$103=Analítico!AR$1),(Bens!$G$4:$G$103))</f>
        <v>0</v>
      </c>
      <c r="AS129" s="147">
        <f>SUMPRODUCT(-(Bens!$B$4:$B$103=Analítico!$B129),-(Bens!$D$4:$D$103=Analítico!AS$1),(Bens!$G$4:$G$103))</f>
        <v>0</v>
      </c>
      <c r="AT129" s="147">
        <f>SUMPRODUCT(-(Bens!$B$4:$B$103=Analítico!$B129),-(Bens!$D$4:$D$103=Analítico!AT$1),(Bens!$G$4:$G$103))</f>
        <v>0</v>
      </c>
      <c r="AU129" s="147">
        <f>SUMPRODUCT(-(Bens!$B$4:$B$103=Analítico!$B129),-(Bens!$D$4:$D$103=Analítico!AU$1),(Bens!$G$4:$G$103))</f>
        <v>0</v>
      </c>
      <c r="AV129" s="147">
        <f>SUMPRODUCT(-(Bens!$B$4:$B$103=Analítico!$B129),-(Bens!$D$4:$D$103=Analítico!AV$1),(Bens!$G$4:$G$103))</f>
        <v>0</v>
      </c>
      <c r="AW129" s="147">
        <f>SUMPRODUCT(-(Bens!$B$4:$B$103=Analítico!$B129),-(Bens!$D$4:$D$103=Analítico!AW$1),(Bens!$G$4:$G$103))</f>
        <v>0</v>
      </c>
      <c r="AX129" s="147">
        <f>SUMPRODUCT(-(Bens!$B$4:$B$103=Analítico!$B129),-(Bens!$D$4:$D$103=Analítico!AX$1),(Bens!$G$4:$G$103))</f>
        <v>0</v>
      </c>
      <c r="AY129" s="147">
        <f>SUMPRODUCT(-(Bens!$B$4:$B$103=Analítico!$B129),-(Bens!$D$4:$D$103=Analítico!AY$1),(Bens!$G$4:$G$103))</f>
        <v>0</v>
      </c>
      <c r="AZ129" s="147">
        <f>SUMPRODUCT(-(Bens!$B$4:$B$103=Analítico!$B129),-(Bens!$D$4:$D$103=Analítico!AZ$1),(Bens!$G$4:$G$103))</f>
        <v>0</v>
      </c>
      <c r="BA129" s="147">
        <f>SUMPRODUCT(-(Bens!$B$4:$B$103=Analítico!$B129),-(Bens!$D$4:$D$103=Analítico!BA$1),(Bens!$G$4:$G$103))</f>
        <v>0</v>
      </c>
      <c r="BB129" s="147">
        <f>SUMPRODUCT(-(Bens!$B$4:$B$103=Analítico!$B129),-(Bens!$D$4:$D$103=Analítico!BB$1),(Bens!$G$4:$G$103))</f>
        <v>0</v>
      </c>
      <c r="BC129" s="147">
        <f>SUMPRODUCT(-(Bens!$B$4:$B$103=Analítico!$B129),-(Bens!$D$4:$D$103=Analítico!BC$1),(Bens!$G$4:$G$103))</f>
        <v>0</v>
      </c>
      <c r="BD129" s="147">
        <f>SUMPRODUCT(-(Bens!$B$4:$B$103=Analítico!$B129),-(Bens!$D$4:$D$103=Analítico!BD$1),(Bens!$G$4:$G$103))</f>
        <v>0</v>
      </c>
      <c r="BE129" s="147">
        <f>SUMPRODUCT(-(Bens!$B$4:$B$103=Analítico!$B129),-(Bens!$D$4:$D$103=Analítico!BE$1),(Bens!$G$4:$G$103))</f>
        <v>0</v>
      </c>
      <c r="BF129" s="147">
        <f>SUMPRODUCT(-(Bens!$B$4:$B$103=Analítico!$B129),-(Bens!$D$4:$D$103=Analítico!BF$1),(Bens!$G$4:$G$103))</f>
        <v>0</v>
      </c>
      <c r="BG129" s="147">
        <f>SUMPRODUCT(-(Bens!$B$4:$B$103=Analítico!$B129),-(Bens!$D$4:$D$103=Analítico!BG$1),(Bens!$G$4:$G$103))</f>
        <v>0</v>
      </c>
      <c r="BH129" s="147">
        <f>SUMPRODUCT(-(Bens!$B$4:$B$103=Analítico!$B129),-(Bens!$D$4:$D$103=Analítico!BH$1),(Bens!$G$4:$G$103))</f>
        <v>0</v>
      </c>
      <c r="BI129" s="147">
        <f>SUMPRODUCT(-(Bens!$B$4:$B$103=Analítico!$B129),-(Bens!$D$4:$D$103=Analítico!BI$1),(Bens!$G$4:$G$103))</f>
        <v>0</v>
      </c>
      <c r="BJ129" s="147">
        <f>SUMPRODUCT(-(Bens!$B$4:$B$103=Analítico!$B129),-(Bens!$D$4:$D$103=Analítico!BJ$1),(Bens!$G$4:$G$103))</f>
        <v>0</v>
      </c>
      <c r="BK129" s="143">
        <f t="shared" si="97"/>
        <v>0</v>
      </c>
      <c r="BL129" s="152">
        <f t="shared" ca="1" si="98"/>
        <v>0</v>
      </c>
      <c r="BV129" s="3"/>
      <c r="BW129" s="3"/>
    </row>
    <row r="130" spans="1:75" s="98" customFormat="1" ht="23.25" customHeight="1">
      <c r="A130" s="31" t="s">
        <v>393</v>
      </c>
      <c r="B130" s="33" t="s">
        <v>394</v>
      </c>
      <c r="C130" s="147">
        <f>SUMPRODUCT(-(Bens!$B$4:$B$103=Analítico!$B130),-(Bens!$D$4:$D$103=Analítico!C$1),(Bens!$G$4:$G$103))</f>
        <v>0</v>
      </c>
      <c r="D130" s="147">
        <f>SUMPRODUCT(-(Bens!$B$4:$B$103=Analítico!$B130),-(Bens!$D$4:$D$103=Analítico!D$1),(Bens!$G$4:$G$103))</f>
        <v>0</v>
      </c>
      <c r="E130" s="147">
        <f>SUMPRODUCT(-(Bens!$B$4:$B$103=Analítico!$B130),-(Bens!$D$4:$D$103=Analítico!E$1),(Bens!$G$4:$G$103))</f>
        <v>0</v>
      </c>
      <c r="F130" s="147">
        <f>SUMPRODUCT(-(Bens!$B$4:$B$103=Analítico!$B130),-(Bens!$D$4:$D$103=Analítico!F$1),(Bens!$G$4:$G$103))</f>
        <v>0</v>
      </c>
      <c r="G130" s="147">
        <f>SUMPRODUCT(-(Bens!$B$4:$B$103=Analítico!$B130),-(Bens!$D$4:$D$103=Analítico!G$1),(Bens!$G$4:$G$103))</f>
        <v>0</v>
      </c>
      <c r="H130" s="147">
        <f>SUMPRODUCT(-(Bens!$B$4:$B$103=Analítico!$B130),-(Bens!$D$4:$D$103=Analítico!H$1),(Bens!$G$4:$G$103))</f>
        <v>0</v>
      </c>
      <c r="I130" s="147">
        <f>SUMPRODUCT(-(Bens!$B$4:$B$103=Analítico!$B130),-(Bens!$D$4:$D$103=Analítico!I$1),(Bens!$G$4:$G$103))</f>
        <v>0</v>
      </c>
      <c r="J130" s="147">
        <f>SUMPRODUCT(-(Bens!$B$4:$B$103=Analítico!$B130),-(Bens!$D$4:$D$103=Analítico!J$1),(Bens!$G$4:$G$103))</f>
        <v>0</v>
      </c>
      <c r="K130" s="147">
        <f>SUMPRODUCT(-(Bens!$B$4:$B$103=Analítico!$B130),-(Bens!$D$4:$D$103=Analítico!K$1),(Bens!$G$4:$G$103))</f>
        <v>0</v>
      </c>
      <c r="L130" s="147">
        <f>SUMPRODUCT(-(Bens!$B$4:$B$103=Analítico!$B130),-(Bens!$D$4:$D$103=Analítico!L$1),(Bens!$G$4:$G$103))</f>
        <v>0</v>
      </c>
      <c r="M130" s="147">
        <f>SUMPRODUCT(-(Bens!$B$4:$B$103=Analítico!$B130),-(Bens!$D$4:$D$103=Analítico!M$1),(Bens!$G$4:$G$103))</f>
        <v>0</v>
      </c>
      <c r="N130" s="147">
        <f>SUMPRODUCT(-(Bens!$B$4:$B$103=Analítico!$B130),-(Bens!$D$4:$D$103=Analítico!N$1),(Bens!$G$4:$G$103))</f>
        <v>0</v>
      </c>
      <c r="O130" s="147">
        <f>SUMPRODUCT(-(Bens!$B$4:$B$103=Analítico!$B130),-(Bens!$D$4:$D$103=Analítico!O$1),(Bens!$G$4:$G$103))</f>
        <v>0</v>
      </c>
      <c r="P130" s="147">
        <f>SUMPRODUCT(-(Bens!$B$4:$B$103=Analítico!$B130),-(Bens!$D$4:$D$103=Analítico!P$1),(Bens!$G$4:$G$103))</f>
        <v>0</v>
      </c>
      <c r="Q130" s="147">
        <f>SUMPRODUCT(-(Bens!$B$4:$B$103=Analítico!$B130),-(Bens!$D$4:$D$103=Analítico!Q$1),(Bens!$G$4:$G$103))</f>
        <v>0</v>
      </c>
      <c r="R130" s="147">
        <f>SUMPRODUCT(-(Bens!$B$4:$B$103=Analítico!$B130),-(Bens!$D$4:$D$103=Analítico!R$1),(Bens!$G$4:$G$103))</f>
        <v>0</v>
      </c>
      <c r="S130" s="147">
        <f>SUMPRODUCT(-(Bens!$B$4:$B$103=Analítico!$B130),-(Bens!$D$4:$D$103=Analítico!S$1),(Bens!$G$4:$G$103))</f>
        <v>0</v>
      </c>
      <c r="T130" s="147">
        <f>SUMPRODUCT(-(Bens!$B$4:$B$103=Analítico!$B130),-(Bens!$D$4:$D$103=Analítico!T$1),(Bens!$G$4:$G$103))</f>
        <v>0</v>
      </c>
      <c r="U130" s="147">
        <f>SUMPRODUCT(-(Bens!$B$4:$B$103=Analítico!$B130),-(Bens!$D$4:$D$103=Analítico!U$1),(Bens!$G$4:$G$103))</f>
        <v>0</v>
      </c>
      <c r="V130" s="147">
        <f>SUMPRODUCT(-(Bens!$B$4:$B$103=Analítico!$B130),-(Bens!$D$4:$D$103=Analítico!V$1),(Bens!$G$4:$G$103))</f>
        <v>0</v>
      </c>
      <c r="W130" s="147">
        <f>SUMPRODUCT(-(Bens!$B$4:$B$103=Analítico!$B130),-(Bens!$D$4:$D$103=Analítico!W$1),(Bens!$G$4:$G$103))</f>
        <v>0</v>
      </c>
      <c r="X130" s="147">
        <f>SUMPRODUCT(-(Bens!$B$4:$B$103=Analítico!$B130),-(Bens!$D$4:$D$103=Analítico!X$1),(Bens!$G$4:$G$103))</f>
        <v>0</v>
      </c>
      <c r="Y130" s="147">
        <f>SUMPRODUCT(-(Bens!$B$4:$B$103=Analítico!$B130),-(Bens!$D$4:$D$103=Analítico!Y$1),(Bens!$G$4:$G$103))</f>
        <v>0</v>
      </c>
      <c r="Z130" s="147">
        <f>SUMPRODUCT(-(Bens!$B$4:$B$103=Analítico!$B130),-(Bens!$D$4:$D$103=Analítico!Z$1),(Bens!$G$4:$G$103))</f>
        <v>0</v>
      </c>
      <c r="AA130" s="147">
        <f>SUMPRODUCT(-(Bens!$B$4:$B$103=Analítico!$B130),-(Bens!$D$4:$D$103=Analítico!AA$1),(Bens!$G$4:$G$103))</f>
        <v>0</v>
      </c>
      <c r="AB130" s="147">
        <f>SUMPRODUCT(-(Bens!$B$4:$B$103=Analítico!$B130),-(Bens!$D$4:$D$103=Analítico!AB$1),(Bens!$G$4:$G$103))</f>
        <v>0</v>
      </c>
      <c r="AC130" s="147">
        <f>SUMPRODUCT(-(Bens!$B$4:$B$103=Analítico!$B130),-(Bens!$D$4:$D$103=Analítico!AC$1),(Bens!$G$4:$G$103))</f>
        <v>0</v>
      </c>
      <c r="AD130" s="147">
        <f>SUMPRODUCT(-(Bens!$B$4:$B$103=Analítico!$B130),-(Bens!$D$4:$D$103=Analítico!AD$1),(Bens!$G$4:$G$103))</f>
        <v>0</v>
      </c>
      <c r="AE130" s="147">
        <f>SUMPRODUCT(-(Bens!$B$4:$B$103=Analítico!$B130),-(Bens!$D$4:$D$103=Analítico!AE$1),(Bens!$G$4:$G$103))</f>
        <v>0</v>
      </c>
      <c r="AF130" s="147">
        <f>SUMPRODUCT(-(Bens!$B$4:$B$103=Analítico!$B130),-(Bens!$D$4:$D$103=Analítico!AF$1),(Bens!$G$4:$G$103))</f>
        <v>0</v>
      </c>
      <c r="AG130" s="147">
        <f>SUMPRODUCT(-(Bens!$B$4:$B$103=Analítico!$B130),-(Bens!$D$4:$D$103=Analítico!AG$1),(Bens!$G$4:$G$103))</f>
        <v>0</v>
      </c>
      <c r="AH130" s="147">
        <f>SUMPRODUCT(-(Bens!$B$4:$B$103=Analítico!$B130),-(Bens!$D$4:$D$103=Analítico!AH$1),(Bens!$G$4:$G$103))</f>
        <v>0</v>
      </c>
      <c r="AI130" s="147">
        <f>SUMPRODUCT(-(Bens!$B$4:$B$103=Analítico!$B130),-(Bens!$D$4:$D$103=Analítico!AI$1),(Bens!$G$4:$G$103))</f>
        <v>0</v>
      </c>
      <c r="AJ130" s="147">
        <f>SUMPRODUCT(-(Bens!$B$4:$B$103=Analítico!$B130),-(Bens!$D$4:$D$103=Analítico!AJ$1),(Bens!$G$4:$G$103))</f>
        <v>0</v>
      </c>
      <c r="AK130" s="147">
        <f>SUMPRODUCT(-(Bens!$B$4:$B$103=Analítico!$B130),-(Bens!$D$4:$D$103=Analítico!AK$1),(Bens!$G$4:$G$103))</f>
        <v>0</v>
      </c>
      <c r="AL130" s="147">
        <f>SUMPRODUCT(-(Bens!$B$4:$B$103=Analítico!$B130),-(Bens!$D$4:$D$103=Analítico!AL$1),(Bens!$G$4:$G$103))</f>
        <v>0</v>
      </c>
      <c r="AM130" s="147">
        <f>SUMPRODUCT(-(Bens!$B$4:$B$103=Analítico!$B130),-(Bens!$D$4:$D$103=Analítico!AM$1),(Bens!$G$4:$G$103))</f>
        <v>0</v>
      </c>
      <c r="AN130" s="147">
        <f>SUMPRODUCT(-(Bens!$B$4:$B$103=Analítico!$B130),-(Bens!$D$4:$D$103=Analítico!AN$1),(Bens!$G$4:$G$103))</f>
        <v>0</v>
      </c>
      <c r="AO130" s="147">
        <f>SUMPRODUCT(-(Bens!$B$4:$B$103=Analítico!$B130),-(Bens!$D$4:$D$103=Analítico!AO$1),(Bens!$G$4:$G$103))</f>
        <v>0</v>
      </c>
      <c r="AP130" s="147">
        <f>SUMPRODUCT(-(Bens!$B$4:$B$103=Analítico!$B130),-(Bens!$D$4:$D$103=Analítico!AP$1),(Bens!$G$4:$G$103))</f>
        <v>0</v>
      </c>
      <c r="AQ130" s="147">
        <f>SUMPRODUCT(-(Bens!$B$4:$B$103=Analítico!$B130),-(Bens!$D$4:$D$103=Analítico!AQ$1),(Bens!$G$4:$G$103))</f>
        <v>0</v>
      </c>
      <c r="AR130" s="147">
        <f>SUMPRODUCT(-(Bens!$B$4:$B$103=Analítico!$B130),-(Bens!$D$4:$D$103=Analítico!AR$1),(Bens!$G$4:$G$103))</f>
        <v>0</v>
      </c>
      <c r="AS130" s="147">
        <f>SUMPRODUCT(-(Bens!$B$4:$B$103=Analítico!$B130),-(Bens!$D$4:$D$103=Analítico!AS$1),(Bens!$G$4:$G$103))</f>
        <v>0</v>
      </c>
      <c r="AT130" s="147">
        <f>SUMPRODUCT(-(Bens!$B$4:$B$103=Analítico!$B130),-(Bens!$D$4:$D$103=Analítico!AT$1),(Bens!$G$4:$G$103))</f>
        <v>0</v>
      </c>
      <c r="AU130" s="147">
        <f>SUMPRODUCT(-(Bens!$B$4:$B$103=Analítico!$B130),-(Bens!$D$4:$D$103=Analítico!AU$1),(Bens!$G$4:$G$103))</f>
        <v>0</v>
      </c>
      <c r="AV130" s="147">
        <f>SUMPRODUCT(-(Bens!$B$4:$B$103=Analítico!$B130),-(Bens!$D$4:$D$103=Analítico!AV$1),(Bens!$G$4:$G$103))</f>
        <v>0</v>
      </c>
      <c r="AW130" s="147">
        <f>SUMPRODUCT(-(Bens!$B$4:$B$103=Analítico!$B130),-(Bens!$D$4:$D$103=Analítico!AW$1),(Bens!$G$4:$G$103))</f>
        <v>0</v>
      </c>
      <c r="AX130" s="147">
        <f>SUMPRODUCT(-(Bens!$B$4:$B$103=Analítico!$B130),-(Bens!$D$4:$D$103=Analítico!AX$1),(Bens!$G$4:$G$103))</f>
        <v>0</v>
      </c>
      <c r="AY130" s="147">
        <f>SUMPRODUCT(-(Bens!$B$4:$B$103=Analítico!$B130),-(Bens!$D$4:$D$103=Analítico!AY$1),(Bens!$G$4:$G$103))</f>
        <v>0</v>
      </c>
      <c r="AZ130" s="147">
        <f>SUMPRODUCT(-(Bens!$B$4:$B$103=Analítico!$B130),-(Bens!$D$4:$D$103=Analítico!AZ$1),(Bens!$G$4:$G$103))</f>
        <v>0</v>
      </c>
      <c r="BA130" s="147">
        <f>SUMPRODUCT(-(Bens!$B$4:$B$103=Analítico!$B130),-(Bens!$D$4:$D$103=Analítico!BA$1),(Bens!$G$4:$G$103))</f>
        <v>0</v>
      </c>
      <c r="BB130" s="147">
        <f>SUMPRODUCT(-(Bens!$B$4:$B$103=Analítico!$B130),-(Bens!$D$4:$D$103=Analítico!BB$1),(Bens!$G$4:$G$103))</f>
        <v>0</v>
      </c>
      <c r="BC130" s="147">
        <f>SUMPRODUCT(-(Bens!$B$4:$B$103=Analítico!$B130),-(Bens!$D$4:$D$103=Analítico!BC$1),(Bens!$G$4:$G$103))</f>
        <v>0</v>
      </c>
      <c r="BD130" s="147">
        <f>SUMPRODUCT(-(Bens!$B$4:$B$103=Analítico!$B130),-(Bens!$D$4:$D$103=Analítico!BD$1),(Bens!$G$4:$G$103))</f>
        <v>0</v>
      </c>
      <c r="BE130" s="147">
        <f>SUMPRODUCT(-(Bens!$B$4:$B$103=Analítico!$B130),-(Bens!$D$4:$D$103=Analítico!BE$1),(Bens!$G$4:$G$103))</f>
        <v>0</v>
      </c>
      <c r="BF130" s="147">
        <f>SUMPRODUCT(-(Bens!$B$4:$B$103=Analítico!$B130),-(Bens!$D$4:$D$103=Analítico!BF$1),(Bens!$G$4:$G$103))</f>
        <v>0</v>
      </c>
      <c r="BG130" s="147">
        <f>SUMPRODUCT(-(Bens!$B$4:$B$103=Analítico!$B130),-(Bens!$D$4:$D$103=Analítico!BG$1),(Bens!$G$4:$G$103))</f>
        <v>0</v>
      </c>
      <c r="BH130" s="147">
        <f>SUMPRODUCT(-(Bens!$B$4:$B$103=Analítico!$B130),-(Bens!$D$4:$D$103=Analítico!BH$1),(Bens!$G$4:$G$103))</f>
        <v>0</v>
      </c>
      <c r="BI130" s="147">
        <f>SUMPRODUCT(-(Bens!$B$4:$B$103=Analítico!$B130),-(Bens!$D$4:$D$103=Analítico!BI$1),(Bens!$G$4:$G$103))</f>
        <v>0</v>
      </c>
      <c r="BJ130" s="147">
        <f>SUMPRODUCT(-(Bens!$B$4:$B$103=Analítico!$B130),-(Bens!$D$4:$D$103=Analítico!BJ$1),(Bens!$G$4:$G$103))</f>
        <v>0</v>
      </c>
      <c r="BK130" s="143">
        <f t="shared" si="97"/>
        <v>0</v>
      </c>
      <c r="BL130" s="152">
        <f t="shared" ca="1" si="98"/>
        <v>0</v>
      </c>
      <c r="BV130" s="3"/>
      <c r="BW130" s="3"/>
    </row>
    <row r="131" spans="1:75" s="98" customFormat="1" ht="23.25" customHeight="1" thickBot="1">
      <c r="A131" s="77"/>
      <c r="B131" s="90" t="s">
        <v>368</v>
      </c>
      <c r="C131" s="78">
        <f t="shared" ref="C131:BK131" si="99">SUBTOTAL(109,C118:C130)</f>
        <v>130000</v>
      </c>
      <c r="D131" s="78">
        <f t="shared" si="99"/>
        <v>300000</v>
      </c>
      <c r="E131" s="78">
        <f t="shared" si="99"/>
        <v>0</v>
      </c>
      <c r="F131" s="78">
        <f t="shared" si="99"/>
        <v>0</v>
      </c>
      <c r="G131" s="78">
        <f t="shared" si="99"/>
        <v>0</v>
      </c>
      <c r="H131" s="78">
        <f t="shared" si="99"/>
        <v>290000</v>
      </c>
      <c r="I131" s="78">
        <f t="shared" si="99"/>
        <v>0</v>
      </c>
      <c r="J131" s="78">
        <f t="shared" si="99"/>
        <v>0</v>
      </c>
      <c r="K131" s="78">
        <f t="shared" si="99"/>
        <v>0</v>
      </c>
      <c r="L131" s="78">
        <f t="shared" si="99"/>
        <v>0</v>
      </c>
      <c r="M131" s="78">
        <f t="shared" si="99"/>
        <v>0</v>
      </c>
      <c r="N131" s="78">
        <f t="shared" si="99"/>
        <v>0</v>
      </c>
      <c r="O131" s="78">
        <f t="shared" si="99"/>
        <v>0</v>
      </c>
      <c r="P131" s="78">
        <f t="shared" si="99"/>
        <v>0</v>
      </c>
      <c r="Q131" s="78">
        <f t="shared" si="99"/>
        <v>0</v>
      </c>
      <c r="R131" s="78">
        <f t="shared" si="99"/>
        <v>0</v>
      </c>
      <c r="S131" s="78">
        <f t="shared" si="99"/>
        <v>0</v>
      </c>
      <c r="T131" s="78">
        <f t="shared" si="99"/>
        <v>0</v>
      </c>
      <c r="U131" s="78">
        <f t="shared" si="99"/>
        <v>0</v>
      </c>
      <c r="V131" s="78">
        <f t="shared" si="99"/>
        <v>0</v>
      </c>
      <c r="W131" s="78">
        <f t="shared" si="99"/>
        <v>0</v>
      </c>
      <c r="X131" s="78">
        <f t="shared" si="99"/>
        <v>0</v>
      </c>
      <c r="Y131" s="78">
        <f t="shared" si="99"/>
        <v>0</v>
      </c>
      <c r="Z131" s="78">
        <f t="shared" ref="Z131:AK131" si="100">SUBTOTAL(109,Z118:Z130)</f>
        <v>0</v>
      </c>
      <c r="AA131" s="78">
        <f t="shared" si="100"/>
        <v>0</v>
      </c>
      <c r="AB131" s="78">
        <f t="shared" si="100"/>
        <v>0</v>
      </c>
      <c r="AC131" s="78">
        <f t="shared" si="100"/>
        <v>0</v>
      </c>
      <c r="AD131" s="78">
        <f t="shared" si="100"/>
        <v>0</v>
      </c>
      <c r="AE131" s="78">
        <f t="shared" si="100"/>
        <v>0</v>
      </c>
      <c r="AF131" s="78">
        <f t="shared" si="100"/>
        <v>0</v>
      </c>
      <c r="AG131" s="78">
        <f t="shared" si="100"/>
        <v>0</v>
      </c>
      <c r="AH131" s="78">
        <f t="shared" si="100"/>
        <v>0</v>
      </c>
      <c r="AI131" s="78">
        <f t="shared" si="100"/>
        <v>0</v>
      </c>
      <c r="AJ131" s="78">
        <f t="shared" si="100"/>
        <v>0</v>
      </c>
      <c r="AK131" s="78">
        <f t="shared" si="100"/>
        <v>0</v>
      </c>
      <c r="AL131" s="78">
        <f t="shared" ref="AL131:AS131" si="101">SUBTOTAL(109,AL118:AL130)</f>
        <v>0</v>
      </c>
      <c r="AM131" s="78">
        <f t="shared" si="101"/>
        <v>0</v>
      </c>
      <c r="AN131" s="78">
        <f t="shared" si="101"/>
        <v>0</v>
      </c>
      <c r="AO131" s="78">
        <f t="shared" si="101"/>
        <v>0</v>
      </c>
      <c r="AP131" s="78">
        <f t="shared" si="101"/>
        <v>0</v>
      </c>
      <c r="AQ131" s="78">
        <f t="shared" si="101"/>
        <v>0</v>
      </c>
      <c r="AR131" s="78">
        <f t="shared" si="101"/>
        <v>0</v>
      </c>
      <c r="AS131" s="78">
        <f t="shared" si="101"/>
        <v>0</v>
      </c>
      <c r="AT131" s="78">
        <f t="shared" ref="AT131:BJ131" si="102">SUBTOTAL(109,AT118:AT130)</f>
        <v>0</v>
      </c>
      <c r="AU131" s="78">
        <f t="shared" si="102"/>
        <v>0</v>
      </c>
      <c r="AV131" s="78">
        <f t="shared" si="102"/>
        <v>0</v>
      </c>
      <c r="AW131" s="78">
        <f t="shared" si="102"/>
        <v>0</v>
      </c>
      <c r="AX131" s="78">
        <f t="shared" si="102"/>
        <v>0</v>
      </c>
      <c r="AY131" s="78">
        <f t="shared" si="102"/>
        <v>0</v>
      </c>
      <c r="AZ131" s="78">
        <f t="shared" si="102"/>
        <v>0</v>
      </c>
      <c r="BA131" s="78">
        <f t="shared" si="102"/>
        <v>0</v>
      </c>
      <c r="BB131" s="78">
        <f t="shared" si="102"/>
        <v>0</v>
      </c>
      <c r="BC131" s="78">
        <f t="shared" si="102"/>
        <v>0</v>
      </c>
      <c r="BD131" s="78">
        <f t="shared" si="102"/>
        <v>0</v>
      </c>
      <c r="BE131" s="78">
        <f t="shared" si="102"/>
        <v>0</v>
      </c>
      <c r="BF131" s="78">
        <f t="shared" si="102"/>
        <v>0</v>
      </c>
      <c r="BG131" s="78">
        <f t="shared" si="102"/>
        <v>0</v>
      </c>
      <c r="BH131" s="78">
        <f t="shared" si="102"/>
        <v>0</v>
      </c>
      <c r="BI131" s="78">
        <f t="shared" si="102"/>
        <v>0</v>
      </c>
      <c r="BJ131" s="78">
        <f t="shared" si="102"/>
        <v>0</v>
      </c>
      <c r="BK131" s="78">
        <f t="shared" si="99"/>
        <v>720000</v>
      </c>
      <c r="BL131" s="105">
        <f t="shared" ca="1" si="98"/>
        <v>3.4285714286505876E-2</v>
      </c>
      <c r="BV131" s="3"/>
      <c r="BW131" s="3"/>
    </row>
    <row r="132" spans="1:75" s="98" customFormat="1" ht="23.25" customHeight="1" thickBot="1">
      <c r="A132" s="92" t="s">
        <v>38</v>
      </c>
      <c r="B132" s="70" t="s">
        <v>39</v>
      </c>
      <c r="C132" s="212">
        <v>0</v>
      </c>
      <c r="D132" s="212">
        <v>0</v>
      </c>
      <c r="E132" s="212">
        <v>0</v>
      </c>
      <c r="F132" s="212">
        <v>0</v>
      </c>
      <c r="G132" s="212">
        <v>0</v>
      </c>
      <c r="H132" s="212">
        <v>0</v>
      </c>
      <c r="I132" s="212">
        <v>0</v>
      </c>
      <c r="J132" s="212">
        <v>0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0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2">
        <v>0</v>
      </c>
      <c r="AC132" s="212">
        <v>0</v>
      </c>
      <c r="AD132" s="212">
        <v>0</v>
      </c>
      <c r="AE132" s="212">
        <v>0</v>
      </c>
      <c r="AF132" s="212">
        <v>0</v>
      </c>
      <c r="AG132" s="212">
        <v>0</v>
      </c>
      <c r="AH132" s="212">
        <v>0</v>
      </c>
      <c r="AI132" s="212">
        <v>0</v>
      </c>
      <c r="AJ132" s="212">
        <v>0</v>
      </c>
      <c r="AK132" s="212">
        <v>0</v>
      </c>
      <c r="AL132" s="212">
        <v>0</v>
      </c>
      <c r="AM132" s="212">
        <v>0</v>
      </c>
      <c r="AN132" s="212">
        <v>0</v>
      </c>
      <c r="AO132" s="212">
        <v>0</v>
      </c>
      <c r="AP132" s="212">
        <v>0</v>
      </c>
      <c r="AQ132" s="212">
        <v>0</v>
      </c>
      <c r="AR132" s="212">
        <v>0</v>
      </c>
      <c r="AS132" s="212">
        <v>0</v>
      </c>
      <c r="AT132" s="212">
        <v>0</v>
      </c>
      <c r="AU132" s="212">
        <v>0</v>
      </c>
      <c r="AV132" s="212">
        <v>0</v>
      </c>
      <c r="AW132" s="212">
        <v>0</v>
      </c>
      <c r="AX132" s="212">
        <v>0</v>
      </c>
      <c r="AY132" s="212">
        <v>0</v>
      </c>
      <c r="AZ132" s="212">
        <v>0</v>
      </c>
      <c r="BA132" s="212">
        <v>0</v>
      </c>
      <c r="BB132" s="212">
        <v>0</v>
      </c>
      <c r="BC132" s="212">
        <v>0</v>
      </c>
      <c r="BD132" s="212">
        <v>0</v>
      </c>
      <c r="BE132" s="212">
        <v>0</v>
      </c>
      <c r="BF132" s="212">
        <v>0</v>
      </c>
      <c r="BG132" s="212">
        <v>0</v>
      </c>
      <c r="BH132" s="212">
        <v>0</v>
      </c>
      <c r="BI132" s="212">
        <v>0</v>
      </c>
      <c r="BJ132" s="212">
        <v>0</v>
      </c>
      <c r="BK132" s="91">
        <f>SUM(C132:BJ132)</f>
        <v>0</v>
      </c>
      <c r="BL132" s="123">
        <f t="shared" ref="BL132" ca="1" si="103">IF($BK$134=0,0,BK132/$BK$134)</f>
        <v>0</v>
      </c>
      <c r="BV132" s="3"/>
      <c r="BW132" s="3"/>
    </row>
    <row r="133" spans="1:75" s="98" customFormat="1" ht="23.25" customHeight="1" thickBot="1">
      <c r="A133" s="92" t="s">
        <v>40</v>
      </c>
      <c r="B133" s="70" t="s">
        <v>41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91">
        <f>Desmobilização!H204</f>
        <v>35000</v>
      </c>
      <c r="BL133" s="123">
        <f t="shared" ref="BL133" ca="1" si="104">IF($BK$134=0,0,BK133/$BK$134)</f>
        <v>1.6666666667051468E-3</v>
      </c>
      <c r="BV133" s="3"/>
      <c r="BW133" s="3"/>
    </row>
    <row r="134" spans="1:75" s="98" customFormat="1" ht="23.25" customHeight="1" thickBot="1">
      <c r="A134" s="422" t="s">
        <v>395</v>
      </c>
      <c r="B134" s="422"/>
      <c r="C134" s="91">
        <f ca="1">SUBTOTAL(109,C19:C133)</f>
        <v>294841.29000000004</v>
      </c>
      <c r="D134" s="91">
        <f t="shared" ref="D134:AK134" ca="1" si="105">SUBTOTAL(109,D19:D133)</f>
        <v>469997.54000000004</v>
      </c>
      <c r="E134" s="91">
        <f t="shared" ca="1" si="105"/>
        <v>191360.87333333332</v>
      </c>
      <c r="F134" s="91">
        <f t="shared" ca="1" si="105"/>
        <v>293218.68333333335</v>
      </c>
      <c r="G134" s="91">
        <f t="shared" ca="1" si="105"/>
        <v>249655.48333333334</v>
      </c>
      <c r="H134" s="91">
        <f t="shared" ca="1" si="105"/>
        <v>609693.47463333339</v>
      </c>
      <c r="I134" s="91">
        <f t="shared" ca="1" si="105"/>
        <v>363693.47463333339</v>
      </c>
      <c r="J134" s="91">
        <f t="shared" ca="1" si="105"/>
        <v>371675.65393733326</v>
      </c>
      <c r="K134" s="91">
        <f t="shared" ca="1" si="105"/>
        <v>378675.65393733326</v>
      </c>
      <c r="L134" s="91">
        <f t="shared" ca="1" si="105"/>
        <v>358675.65393733326</v>
      </c>
      <c r="M134" s="91">
        <f t="shared" ca="1" si="105"/>
        <v>351675.65393733326</v>
      </c>
      <c r="N134" s="91">
        <f t="shared" ca="1" si="105"/>
        <v>379675.65393733326</v>
      </c>
      <c r="O134" s="91">
        <f t="shared" ca="1" si="105"/>
        <v>395025.71527066658</v>
      </c>
      <c r="P134" s="91">
        <f t="shared" ca="1" si="105"/>
        <v>380861.4295563809</v>
      </c>
      <c r="Q134" s="91">
        <f t="shared" ca="1" si="105"/>
        <v>389311.22955638083</v>
      </c>
      <c r="R134" s="91">
        <f t="shared" ca="1" si="105"/>
        <v>673734.48555638082</v>
      </c>
      <c r="S134" s="91">
        <f t="shared" ca="1" si="105"/>
        <v>646545.52555638086</v>
      </c>
      <c r="T134" s="91">
        <f t="shared" ca="1" si="105"/>
        <v>717959.03835638089</v>
      </c>
      <c r="U134" s="91">
        <f t="shared" ca="1" si="105"/>
        <v>710400.70502304763</v>
      </c>
      <c r="V134" s="91">
        <f t="shared" ca="1" si="105"/>
        <v>438160.56102728768</v>
      </c>
      <c r="W134" s="91">
        <f t="shared" ca="1" si="105"/>
        <v>345744.84674157336</v>
      </c>
      <c r="X134" s="91">
        <f t="shared" ca="1" si="105"/>
        <v>338474.6059967734</v>
      </c>
      <c r="Y134" s="91">
        <f t="shared" ca="1" si="105"/>
        <v>618841.27564177336</v>
      </c>
      <c r="Z134" s="91">
        <f t="shared" ca="1" si="105"/>
        <v>617022.88364177337</v>
      </c>
      <c r="AA134" s="91">
        <f t="shared" ca="1" si="105"/>
        <v>626373.81298177328</v>
      </c>
      <c r="AB134" s="91">
        <f t="shared" ca="1" si="105"/>
        <v>307422.26778177341</v>
      </c>
      <c r="AC134" s="91">
        <f t="shared" ca="1" si="105"/>
        <v>327269.47978177347</v>
      </c>
      <c r="AD134" s="91">
        <f t="shared" ca="1" si="105"/>
        <v>746301.28738177335</v>
      </c>
      <c r="AE134" s="91">
        <f t="shared" ca="1" si="105"/>
        <v>773139.3415409734</v>
      </c>
      <c r="AF134" s="91">
        <f t="shared" ca="1" si="105"/>
        <v>802016.61864474008</v>
      </c>
      <c r="AG134" s="91">
        <f t="shared" ca="1" si="105"/>
        <v>717016.61864474008</v>
      </c>
      <c r="AH134" s="91">
        <f t="shared" ca="1" si="105"/>
        <v>731960.43103124632</v>
      </c>
      <c r="AI134" s="91">
        <f t="shared" ca="1" si="105"/>
        <v>373580.18103124649</v>
      </c>
      <c r="AJ134" s="91">
        <f t="shared" ca="1" si="105"/>
        <v>321972.97684964642</v>
      </c>
      <c r="AK134" s="91">
        <f t="shared" ca="1" si="105"/>
        <v>394306.31094964646</v>
      </c>
      <c r="AL134" s="91">
        <f t="shared" ref="AL134:AS134" ca="1" si="106">SUBTOTAL(109,AL19:AL133)</f>
        <v>330448.81542964641</v>
      </c>
      <c r="AM134" s="91">
        <f t="shared" ca="1" si="106"/>
        <v>323487.53698104649</v>
      </c>
      <c r="AN134" s="91">
        <f t="shared" ca="1" si="106"/>
        <v>323184.16498104646</v>
      </c>
      <c r="AO134" s="91">
        <f t="shared" ca="1" si="106"/>
        <v>311461.24673807982</v>
      </c>
      <c r="AP134" s="91">
        <f t="shared" ca="1" si="106"/>
        <v>360187.79705807986</v>
      </c>
      <c r="AQ134" s="91">
        <f t="shared" ca="1" si="106"/>
        <v>309194.46861283184</v>
      </c>
      <c r="AR134" s="91">
        <f t="shared" ca="1" si="106"/>
        <v>338680.94826877984</v>
      </c>
      <c r="AS134" s="91">
        <f t="shared" ca="1" si="106"/>
        <v>338680.94826877984</v>
      </c>
      <c r="AT134" s="91">
        <f t="shared" ref="AT134:BJ134" ca="1" si="107">SUBTOTAL(109,AT19:AT133)</f>
        <v>356862.95714758057</v>
      </c>
      <c r="AU134" s="91">
        <f t="shared" ca="1" si="107"/>
        <v>315241.47234037821</v>
      </c>
      <c r="AV134" s="91">
        <f t="shared" ca="1" si="107"/>
        <v>314219.29048088059</v>
      </c>
      <c r="AW134" s="91">
        <f t="shared" ca="1" si="107"/>
        <v>314219.29048088059</v>
      </c>
      <c r="AX134" s="91">
        <f t="shared" ca="1" si="107"/>
        <v>322850.34522968059</v>
      </c>
      <c r="AY134" s="91">
        <f t="shared" ca="1" si="107"/>
        <v>0</v>
      </c>
      <c r="AZ134" s="91">
        <f t="shared" ca="1" si="107"/>
        <v>0</v>
      </c>
      <c r="BA134" s="91">
        <f t="shared" ca="1" si="107"/>
        <v>0</v>
      </c>
      <c r="BB134" s="91">
        <f t="shared" ca="1" si="107"/>
        <v>0</v>
      </c>
      <c r="BC134" s="91">
        <f t="shared" ca="1" si="107"/>
        <v>0</v>
      </c>
      <c r="BD134" s="91">
        <f t="shared" ca="1" si="107"/>
        <v>0</v>
      </c>
      <c r="BE134" s="91">
        <f t="shared" ca="1" si="107"/>
        <v>0</v>
      </c>
      <c r="BF134" s="91">
        <f t="shared" ca="1" si="107"/>
        <v>0</v>
      </c>
      <c r="BG134" s="91">
        <f t="shared" ca="1" si="107"/>
        <v>0</v>
      </c>
      <c r="BH134" s="91">
        <f t="shared" ca="1" si="107"/>
        <v>0</v>
      </c>
      <c r="BI134" s="91">
        <f t="shared" ca="1" si="107"/>
        <v>0</v>
      </c>
      <c r="BJ134" s="91">
        <f t="shared" ca="1" si="107"/>
        <v>0</v>
      </c>
      <c r="BK134" s="91">
        <f ca="1">SUBTOTAL(109,BK19:BK133)</f>
        <v>20999999.99951515</v>
      </c>
      <c r="BL134" s="123">
        <f ca="1">IF($BK$134=0,0,BK134/$BK$134)</f>
        <v>1</v>
      </c>
      <c r="BV134" s="3"/>
      <c r="BW134" s="3"/>
    </row>
    <row r="135" spans="1:75" s="98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238"/>
      <c r="BV135" s="3"/>
      <c r="BW135" s="3"/>
    </row>
    <row r="136" spans="1:75" s="98" customFormat="1">
      <c r="A136" s="3"/>
      <c r="B136" s="3"/>
      <c r="C136" s="3"/>
      <c r="BL136" s="239"/>
      <c r="BV136" s="3"/>
      <c r="BW136" s="3"/>
    </row>
    <row r="137" spans="1:75" s="98" customFormat="1">
      <c r="A137" s="3"/>
      <c r="B137" s="3"/>
      <c r="C137" s="3"/>
      <c r="BL137" s="239"/>
      <c r="BV137" s="3"/>
      <c r="BW137" s="3"/>
    </row>
    <row r="138" spans="1:75" s="98" customFormat="1">
      <c r="A138" s="3"/>
      <c r="B138" s="3"/>
      <c r="C138" s="3"/>
      <c r="BL138" s="239"/>
      <c r="BV138" s="3"/>
      <c r="BW138" s="3"/>
    </row>
    <row r="139" spans="1:75" s="98" customFormat="1">
      <c r="A139" s="3"/>
      <c r="B139" s="3"/>
      <c r="C139" s="3"/>
      <c r="BL139" s="239"/>
      <c r="BV139" s="3"/>
      <c r="BW139" s="3"/>
    </row>
    <row r="140" spans="1:75" s="98" customFormat="1">
      <c r="A140" s="3"/>
      <c r="B140" s="3"/>
      <c r="C140" s="3"/>
      <c r="BL140" s="239"/>
      <c r="BV140" s="3"/>
      <c r="BW140" s="3"/>
    </row>
    <row r="141" spans="1:75" s="98" customFormat="1">
      <c r="A141" s="3"/>
      <c r="B141" s="3"/>
      <c r="C141" s="3"/>
      <c r="BL141" s="239"/>
      <c r="BV141" s="3"/>
      <c r="BW141" s="3"/>
    </row>
  </sheetData>
  <sheetProtection algorithmName="SHA-512" hashValue="Hy9QaeZceoeSE67NyO4w5nCzSOPlxxzfWap80ZUzVSYfnb8ZZyH2/eo6EH3u0A//YOGfWpTAUTcs3SHn0vckjA==" saltValue="frd0bUr5T1BEH/TbAx7DUA==" spinCount="100000" sheet="1" objects="1" scenarios="1" formatColumns="0" formatRows="0" insertRows="0" deleteRows="0"/>
  <dataConsolidate/>
  <mergeCells count="6">
    <mergeCell ref="AA3:BJ3"/>
    <mergeCell ref="O2:Z2"/>
    <mergeCell ref="C2:N2"/>
    <mergeCell ref="A134:B134"/>
    <mergeCell ref="C3:N3"/>
    <mergeCell ref="O3:Z3"/>
  </mergeCells>
  <phoneticPr fontId="18" type="noConversion"/>
  <pageMargins left="0.19685039370078741" right="0.19685039370078741" top="0.59055118110236227" bottom="0.59055118110236227" header="0" footer="0"/>
  <headerFooter>
    <oddFooter>Página &amp;P de &amp;N</oddFooter>
  </headerFooter>
  <colBreaks count="4" manualBreakCount="4">
    <brk id="14" min="1" max="132" man="1"/>
    <brk id="26" min="1" max="132" man="1"/>
    <brk id="38" min="1" max="133" man="1"/>
    <brk id="50" min="1" max="133" man="1"/>
  </colBreaks>
  <ignoredErrors>
    <ignoredError sqref="C39 BK54:BL114 C54:Y114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3" tint="-0.249977111117893"/>
    <pageSetUpPr fitToPage="1"/>
  </sheetPr>
  <dimension ref="A1:AF144"/>
  <sheetViews>
    <sheetView zoomScale="130" zoomScaleNormal="130" zoomScaleSheetLayoutView="80" zoomScalePageLayoutView="130" workbookViewId="0">
      <pane xSplit="5" ySplit="5" topLeftCell="F133" activePane="bottomRight" state="frozen"/>
      <selection pane="bottomRight" activeCell="D108" sqref="D108"/>
      <selection pane="bottomLeft" activeCell="F4" sqref="F4:F6"/>
      <selection pane="topRight" activeCell="F4" sqref="F4:F6"/>
    </sheetView>
  </sheetViews>
  <sheetFormatPr defaultColWidth="17" defaultRowHeight="30" customHeight="1"/>
  <cols>
    <col min="1" max="1" width="4.42578125" style="3" bestFit="1" customWidth="1"/>
    <col min="2" max="2" width="29.85546875" style="3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3" width="10.85546875" style="3" customWidth="1"/>
    <col min="14" max="14" width="10.42578125" style="3" customWidth="1"/>
    <col min="15" max="15" width="11.28515625" style="3" customWidth="1"/>
    <col min="16" max="16" width="10" style="4" customWidth="1"/>
    <col min="17" max="17" width="10" style="3" customWidth="1"/>
    <col min="18" max="18" width="10" style="4" customWidth="1"/>
    <col min="19" max="20" width="10" style="3" customWidth="1"/>
    <col min="21" max="22" width="11.7109375" style="3" customWidth="1"/>
    <col min="23" max="24" width="17" style="3"/>
    <col min="25" max="29" width="17" style="3" hidden="1" customWidth="1"/>
    <col min="30" max="16384" width="17" style="3"/>
  </cols>
  <sheetData>
    <row r="1" spans="1:32" s="98" customFormat="1" ht="34.5" customHeight="1">
      <c r="A1" s="420" t="str">
        <f>Capa!A1</f>
        <v>Memória de Cálculo
Termo de Parceria nº 51/2021 celebrado entre o Instituto Estadual de Florestas - OEP e o Instituto Ekos Brasil (OSCIP)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Y1" s="13" t="s">
        <v>228</v>
      </c>
      <c r="Z1" s="3" t="str">
        <f ca="1">CELL("endereço",OFFSET($O$5,1,MATCH($Y1,$P$5:$T$5,0)))</f>
        <v>$P$6</v>
      </c>
      <c r="AA1" s="3" t="str">
        <f ca="1">CONCATENATE(Z1,":$",MID(Z1,2,1),"$105")</f>
        <v>$P$6:$P$105</v>
      </c>
      <c r="AB1" s="3"/>
      <c r="AC1" s="3"/>
    </row>
    <row r="2" spans="1:32" s="98" customFormat="1" ht="30" customHeight="1">
      <c r="A2" s="439" t="s">
        <v>396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Y2" s="13" t="s">
        <v>230</v>
      </c>
      <c r="Z2" s="3" t="str">
        <f t="shared" ref="Z2:Z7" ca="1" si="0">CELL("endereço",OFFSET($O$5,1,MATCH($Y2,$P$5:$T$5,0)))</f>
        <v>$Q$6</v>
      </c>
      <c r="AA2" s="3" t="str">
        <f t="shared" ref="AA2:AA7" ca="1" si="1">CONCATENATE(Z2,":$",MID(Z2,2,1),"$105")</f>
        <v>$Q$6:$Q$105</v>
      </c>
      <c r="AB2" s="3" t="str">
        <f ca="1">CELL("endereço",OFFSET($G$111,1,MATCH($Y2,$H$111:$K$111,0)))</f>
        <v>$I$112</v>
      </c>
      <c r="AC2" s="3" t="str">
        <f ca="1">CONCATENATE(AB2,":$",MID(AB2,2,1),"$121")</f>
        <v>$I$112:$I$121</v>
      </c>
    </row>
    <row r="3" spans="1:32" s="98" customFormat="1" ht="16.899999999999999" customHeight="1" thickBot="1">
      <c r="A3" s="416" t="s">
        <v>397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Y3" s="13" t="s">
        <v>233</v>
      </c>
      <c r="Z3" s="3" t="e">
        <f t="shared" ca="1" si="0"/>
        <v>#N/A</v>
      </c>
      <c r="AA3" s="3" t="e">
        <f t="shared" ca="1" si="1"/>
        <v>#N/A</v>
      </c>
      <c r="AB3" s="3" t="e">
        <f t="shared" ref="AB3:AB7" ca="1" si="2">CELL("endereço",OFFSET($G$111,1,MATCH($Y3,$H$111:$K$111,0)))</f>
        <v>#N/A</v>
      </c>
      <c r="AC3" s="3" t="e">
        <f t="shared" ref="AC3:AC7" ca="1" si="3">CONCATENATE(AB3,":$",MID(AB3,2,1),"$121")</f>
        <v>#N/A</v>
      </c>
    </row>
    <row r="4" spans="1:32" s="99" customFormat="1" ht="30" customHeight="1">
      <c r="A4" s="423" t="s">
        <v>44</v>
      </c>
      <c r="B4" s="423" t="s">
        <v>398</v>
      </c>
      <c r="C4" s="423" t="s">
        <v>399</v>
      </c>
      <c r="D4" s="423" t="s">
        <v>400</v>
      </c>
      <c r="E4" s="445" t="s">
        <v>401</v>
      </c>
      <c r="F4" s="433" t="s">
        <v>30</v>
      </c>
      <c r="G4" s="423"/>
      <c r="H4" s="423"/>
      <c r="I4" s="423"/>
      <c r="J4" s="423"/>
      <c r="K4" s="423"/>
      <c r="L4" s="423"/>
      <c r="M4" s="423"/>
      <c r="N4" s="423"/>
      <c r="O4" s="445"/>
      <c r="P4" s="423" t="s">
        <v>32</v>
      </c>
      <c r="Q4" s="423"/>
      <c r="R4" s="423"/>
      <c r="S4" s="423"/>
      <c r="T4" s="423"/>
      <c r="U4" s="423"/>
      <c r="V4" s="433" t="s">
        <v>402</v>
      </c>
      <c r="Y4" s="13" t="s">
        <v>235</v>
      </c>
      <c r="Z4" s="3" t="str">
        <f t="shared" ca="1" si="0"/>
        <v>$R$6</v>
      </c>
      <c r="AA4" s="3" t="str">
        <f t="shared" ca="1" si="1"/>
        <v>$R$6:$R$105</v>
      </c>
      <c r="AB4" s="3" t="str">
        <f t="shared" ca="1" si="2"/>
        <v>$H$112</v>
      </c>
      <c r="AC4" s="3" t="str">
        <f t="shared" ca="1" si="3"/>
        <v>$H$112:$H$121</v>
      </c>
    </row>
    <row r="5" spans="1:32" s="99" customFormat="1" ht="38.25" customHeight="1" thickBot="1">
      <c r="A5" s="424"/>
      <c r="B5" s="424"/>
      <c r="C5" s="424"/>
      <c r="D5" s="424"/>
      <c r="E5" s="447"/>
      <c r="F5" s="162" t="s">
        <v>190</v>
      </c>
      <c r="G5" s="159" t="s">
        <v>193</v>
      </c>
      <c r="H5" s="159" t="s">
        <v>196</v>
      </c>
      <c r="I5" s="159" t="s">
        <v>199</v>
      </c>
      <c r="J5" s="159" t="s">
        <v>202</v>
      </c>
      <c r="K5" s="159" t="s">
        <v>206</v>
      </c>
      <c r="L5" s="159" t="s">
        <v>211</v>
      </c>
      <c r="M5" s="159" t="s">
        <v>215</v>
      </c>
      <c r="N5" s="159" t="s">
        <v>224</v>
      </c>
      <c r="O5" s="163" t="s">
        <v>5</v>
      </c>
      <c r="P5" s="156" t="s">
        <v>228</v>
      </c>
      <c r="Q5" s="156" t="s">
        <v>230</v>
      </c>
      <c r="R5" s="156" t="s">
        <v>235</v>
      </c>
      <c r="S5" s="156"/>
      <c r="T5" s="156"/>
      <c r="U5" s="159" t="s">
        <v>5</v>
      </c>
      <c r="V5" s="434"/>
      <c r="X5" s="99" t="s">
        <v>403</v>
      </c>
      <c r="Y5" s="13" t="s">
        <v>237</v>
      </c>
      <c r="Z5" s="3" t="e">
        <f t="shared" ca="1" si="0"/>
        <v>#N/A</v>
      </c>
      <c r="AA5" s="3" t="e">
        <f t="shared" ca="1" si="1"/>
        <v>#N/A</v>
      </c>
      <c r="AB5" s="3" t="e">
        <f t="shared" ca="1" si="2"/>
        <v>#N/A</v>
      </c>
      <c r="AC5" s="3" t="e">
        <f t="shared" ca="1" si="3"/>
        <v>#N/A</v>
      </c>
      <c r="AD5" s="99" t="s">
        <v>404</v>
      </c>
      <c r="AE5" s="99" t="s">
        <v>405</v>
      </c>
      <c r="AF5" s="99" t="s">
        <v>222</v>
      </c>
    </row>
    <row r="6" spans="1:32" s="98" customFormat="1" ht="12.75">
      <c r="A6" s="187">
        <v>1</v>
      </c>
      <c r="B6" s="66" t="s">
        <v>406</v>
      </c>
      <c r="C6" s="302">
        <v>1</v>
      </c>
      <c r="D6" s="110">
        <v>5800</v>
      </c>
      <c r="E6" s="160">
        <f>C6*D6</f>
        <v>5800</v>
      </c>
      <c r="F6" s="164">
        <f>(E6+J6+L6+K6+M6)*26.5%</f>
        <v>1963.9444444444443</v>
      </c>
      <c r="G6" s="96">
        <f>(E6+J6+L6+K6+M6)*1%</f>
        <v>74.1111111111111</v>
      </c>
      <c r="H6" s="96">
        <f>(E6+J6+L6+K6+M6)*8%</f>
        <v>592.8888888888888</v>
      </c>
      <c r="I6" s="96">
        <f>H6/2</f>
        <v>296.4444444444444</v>
      </c>
      <c r="J6" s="96">
        <f>E6/12</f>
        <v>483.33333333333331</v>
      </c>
      <c r="K6" s="96">
        <f>E6/12</f>
        <v>483.33333333333331</v>
      </c>
      <c r="L6" s="96">
        <f>K6/3</f>
        <v>161.11111111111111</v>
      </c>
      <c r="M6" s="96">
        <f>E6/12</f>
        <v>483.33333333333331</v>
      </c>
      <c r="N6" s="96">
        <v>0</v>
      </c>
      <c r="O6" s="165">
        <f t="shared" ref="O6:O24" si="4">SUM(F6:N6)</f>
        <v>4538.5</v>
      </c>
      <c r="P6" s="96">
        <f t="shared" ref="P6:P9" si="5">200*C6</f>
        <v>200</v>
      </c>
      <c r="Q6" s="96">
        <f>20*20*C6</f>
        <v>400</v>
      </c>
      <c r="R6" s="96">
        <f>100*C6</f>
        <v>100</v>
      </c>
      <c r="S6" s="96">
        <v>0</v>
      </c>
      <c r="T6" s="96">
        <v>0</v>
      </c>
      <c r="U6" s="143">
        <f>SUM(P6:T6)</f>
        <v>700</v>
      </c>
      <c r="V6" s="222">
        <f>E6+O6+U6</f>
        <v>11038.5</v>
      </c>
      <c r="W6" s="98">
        <f>V6/E6</f>
        <v>1.9031896551724139</v>
      </c>
      <c r="X6" s="342">
        <f>V6/C6</f>
        <v>11038.5</v>
      </c>
      <c r="Y6" s="13" t="s">
        <v>239</v>
      </c>
      <c r="Z6" s="3" t="e">
        <f t="shared" ca="1" si="0"/>
        <v>#N/A</v>
      </c>
      <c r="AA6" s="3" t="e">
        <f t="shared" ca="1" si="1"/>
        <v>#N/A</v>
      </c>
      <c r="AB6" s="3" t="e">
        <f t="shared" ca="1" si="2"/>
        <v>#N/A</v>
      </c>
      <c r="AC6" s="3" t="e">
        <f t="shared" ca="1" si="3"/>
        <v>#N/A</v>
      </c>
      <c r="AD6" s="342">
        <f>12*X6</f>
        <v>132462</v>
      </c>
      <c r="AE6" s="342">
        <f>48*X6</f>
        <v>529848</v>
      </c>
      <c r="AF6" s="98">
        <v>60</v>
      </c>
    </row>
    <row r="7" spans="1:32" s="98" customFormat="1" ht="12.75">
      <c r="A7" s="187">
        <v>2</v>
      </c>
      <c r="B7" s="66" t="s">
        <v>407</v>
      </c>
      <c r="C7" s="302">
        <v>1</v>
      </c>
      <c r="D7" s="110">
        <v>5400</v>
      </c>
      <c r="E7" s="160">
        <f t="shared" ref="E7:E70" si="6">C7*D7</f>
        <v>5400</v>
      </c>
      <c r="F7" s="164">
        <f t="shared" ref="F7:F9" si="7">(E7+J7+L7+K7+M7)*26.5%</f>
        <v>1828.5</v>
      </c>
      <c r="G7" s="96">
        <f>(E7+J7+L7+K7+M7)*1%</f>
        <v>69</v>
      </c>
      <c r="H7" s="96">
        <f t="shared" ref="H7:H12" si="8">(E7+J7+L7+K7+M7)*8%</f>
        <v>552</v>
      </c>
      <c r="I7" s="96">
        <f t="shared" ref="I7:I12" si="9">H7/2</f>
        <v>276</v>
      </c>
      <c r="J7" s="96">
        <f t="shared" ref="J7:J12" si="10">E7/12</f>
        <v>450</v>
      </c>
      <c r="K7" s="96">
        <f t="shared" ref="K7:K12" si="11">E7/12</f>
        <v>450</v>
      </c>
      <c r="L7" s="96">
        <f t="shared" ref="L7:L12" si="12">K7/3</f>
        <v>150</v>
      </c>
      <c r="M7" s="96">
        <f t="shared" ref="M7:M70" si="13">E7/12</f>
        <v>450</v>
      </c>
      <c r="N7" s="96">
        <v>0</v>
      </c>
      <c r="O7" s="165">
        <f t="shared" si="4"/>
        <v>4225.5</v>
      </c>
      <c r="P7" s="96">
        <f t="shared" si="5"/>
        <v>200</v>
      </c>
      <c r="Q7" s="96">
        <f t="shared" ref="Q7:Q9" si="14">20*20*C7</f>
        <v>400</v>
      </c>
      <c r="R7" s="96">
        <f t="shared" ref="R7:R9" si="15">100*C7</f>
        <v>100</v>
      </c>
      <c r="S7" s="96">
        <v>0</v>
      </c>
      <c r="T7" s="96">
        <v>0</v>
      </c>
      <c r="U7" s="143">
        <f t="shared" ref="U7:U70" si="16">SUM(P7:T7)</f>
        <v>700</v>
      </c>
      <c r="V7" s="222">
        <f t="shared" ref="V7:V70" si="17">E7+O7+U7</f>
        <v>10325.5</v>
      </c>
      <c r="W7" s="98">
        <f t="shared" ref="W7:W15" si="18">V7/E7</f>
        <v>1.9121296296296297</v>
      </c>
      <c r="X7" s="342">
        <f t="shared" ref="X7:X9" si="19">V7/C7</f>
        <v>10325.5</v>
      </c>
      <c r="Y7" s="33" t="s">
        <v>241</v>
      </c>
      <c r="Z7" s="3" t="e">
        <f t="shared" ca="1" si="0"/>
        <v>#N/A</v>
      </c>
      <c r="AA7" s="3" t="e">
        <f t="shared" ca="1" si="1"/>
        <v>#N/A</v>
      </c>
      <c r="AB7" s="3" t="e">
        <f t="shared" ca="1" si="2"/>
        <v>#N/A</v>
      </c>
      <c r="AC7" s="3" t="e">
        <f t="shared" ca="1" si="3"/>
        <v>#N/A</v>
      </c>
      <c r="AD7" s="342">
        <f t="shared" ref="AD7:AD15" si="20">12*X7</f>
        <v>123906</v>
      </c>
      <c r="AE7" s="342">
        <f t="shared" ref="AE7:AE15" si="21">48*X7</f>
        <v>495624</v>
      </c>
      <c r="AF7" s="98">
        <f>AF6</f>
        <v>60</v>
      </c>
    </row>
    <row r="8" spans="1:32" s="98" customFormat="1" ht="12.75">
      <c r="A8" s="187">
        <v>3</v>
      </c>
      <c r="B8" s="66" t="s">
        <v>408</v>
      </c>
      <c r="C8" s="302">
        <v>1</v>
      </c>
      <c r="D8" s="110">
        <f>D7</f>
        <v>5400</v>
      </c>
      <c r="E8" s="160">
        <f t="shared" si="6"/>
        <v>5400</v>
      </c>
      <c r="F8" s="164">
        <f t="shared" si="7"/>
        <v>1828.5</v>
      </c>
      <c r="G8" s="96">
        <f t="shared" ref="G8:G12" si="22">(E8+J8+L8+K8+M8)*1%</f>
        <v>69</v>
      </c>
      <c r="H8" s="96">
        <f t="shared" si="8"/>
        <v>552</v>
      </c>
      <c r="I8" s="96">
        <f t="shared" si="9"/>
        <v>276</v>
      </c>
      <c r="J8" s="96">
        <f t="shared" si="10"/>
        <v>450</v>
      </c>
      <c r="K8" s="96">
        <f t="shared" si="11"/>
        <v>450</v>
      </c>
      <c r="L8" s="96">
        <f t="shared" si="12"/>
        <v>150</v>
      </c>
      <c r="M8" s="96">
        <f t="shared" si="13"/>
        <v>450</v>
      </c>
      <c r="N8" s="96">
        <v>0</v>
      </c>
      <c r="O8" s="165">
        <f t="shared" si="4"/>
        <v>4225.5</v>
      </c>
      <c r="P8" s="96">
        <f t="shared" si="5"/>
        <v>200</v>
      </c>
      <c r="Q8" s="96">
        <f t="shared" si="14"/>
        <v>400</v>
      </c>
      <c r="R8" s="96">
        <f t="shared" si="15"/>
        <v>100</v>
      </c>
      <c r="S8" s="96">
        <v>0</v>
      </c>
      <c r="T8" s="96">
        <v>0</v>
      </c>
      <c r="U8" s="143">
        <f t="shared" si="16"/>
        <v>700</v>
      </c>
      <c r="V8" s="222">
        <f t="shared" si="17"/>
        <v>10325.5</v>
      </c>
      <c r="W8" s="98">
        <f t="shared" si="18"/>
        <v>1.9121296296296297</v>
      </c>
      <c r="X8" s="342">
        <f t="shared" si="19"/>
        <v>10325.5</v>
      </c>
      <c r="AD8" s="342">
        <f t="shared" si="20"/>
        <v>123906</v>
      </c>
      <c r="AE8" s="342">
        <f t="shared" si="21"/>
        <v>495624</v>
      </c>
      <c r="AF8" s="98">
        <f t="shared" ref="AF8:AF20" si="23">AF7</f>
        <v>60</v>
      </c>
    </row>
    <row r="9" spans="1:32" s="98" customFormat="1" ht="12.75">
      <c r="A9" s="187">
        <v>4</v>
      </c>
      <c r="B9" s="66" t="s">
        <v>409</v>
      </c>
      <c r="C9" s="302">
        <v>1</v>
      </c>
      <c r="D9" s="110">
        <v>2000</v>
      </c>
      <c r="E9" s="160">
        <f t="shared" si="6"/>
        <v>2000</v>
      </c>
      <c r="F9" s="164">
        <f t="shared" si="7"/>
        <v>677.22222222222217</v>
      </c>
      <c r="G9" s="96">
        <f t="shared" si="22"/>
        <v>25.555555555555554</v>
      </c>
      <c r="H9" s="96">
        <f t="shared" si="8"/>
        <v>204.44444444444443</v>
      </c>
      <c r="I9" s="96">
        <f t="shared" si="9"/>
        <v>102.22222222222221</v>
      </c>
      <c r="J9" s="96">
        <f t="shared" si="10"/>
        <v>166.66666666666666</v>
      </c>
      <c r="K9" s="96">
        <f t="shared" si="11"/>
        <v>166.66666666666666</v>
      </c>
      <c r="L9" s="96">
        <f t="shared" si="12"/>
        <v>55.55555555555555</v>
      </c>
      <c r="M9" s="96">
        <f t="shared" si="13"/>
        <v>166.66666666666666</v>
      </c>
      <c r="N9" s="96">
        <v>0</v>
      </c>
      <c r="O9" s="165">
        <f t="shared" si="4"/>
        <v>1565.0000000000002</v>
      </c>
      <c r="P9" s="96">
        <f t="shared" si="5"/>
        <v>200</v>
      </c>
      <c r="Q9" s="96">
        <f t="shared" si="14"/>
        <v>400</v>
      </c>
      <c r="R9" s="96">
        <f t="shared" si="15"/>
        <v>100</v>
      </c>
      <c r="S9" s="96">
        <v>0</v>
      </c>
      <c r="T9" s="96">
        <v>0</v>
      </c>
      <c r="U9" s="143">
        <f t="shared" si="16"/>
        <v>700</v>
      </c>
      <c r="V9" s="222">
        <f t="shared" si="17"/>
        <v>4265</v>
      </c>
      <c r="W9" s="98">
        <f t="shared" si="18"/>
        <v>2.1324999999999998</v>
      </c>
      <c r="X9" s="342">
        <f t="shared" si="19"/>
        <v>4265</v>
      </c>
      <c r="AD9" s="342">
        <f t="shared" si="20"/>
        <v>51180</v>
      </c>
      <c r="AE9" s="342">
        <f t="shared" si="21"/>
        <v>204720</v>
      </c>
      <c r="AF9" s="98">
        <f t="shared" si="23"/>
        <v>60</v>
      </c>
    </row>
    <row r="10" spans="1:32" s="98" customFormat="1" ht="12.75">
      <c r="A10" s="187">
        <v>5</v>
      </c>
      <c r="B10" s="66" t="s">
        <v>410</v>
      </c>
      <c r="C10" s="302">
        <v>1</v>
      </c>
      <c r="D10" s="110">
        <v>2700</v>
      </c>
      <c r="E10" s="160">
        <f t="shared" ref="E10:E17" si="24">C10*D10</f>
        <v>2700</v>
      </c>
      <c r="F10" s="164">
        <f t="shared" ref="F10:F15" si="25">(E10+J10+L10+K10+M10)*26.5%</f>
        <v>914.25</v>
      </c>
      <c r="G10" s="96">
        <f t="shared" si="22"/>
        <v>34.5</v>
      </c>
      <c r="H10" s="96">
        <f t="shared" si="8"/>
        <v>276</v>
      </c>
      <c r="I10" s="96">
        <f t="shared" si="9"/>
        <v>138</v>
      </c>
      <c r="J10" s="96">
        <f t="shared" si="10"/>
        <v>225</v>
      </c>
      <c r="K10" s="96">
        <f t="shared" si="11"/>
        <v>225</v>
      </c>
      <c r="L10" s="96">
        <f t="shared" si="12"/>
        <v>75</v>
      </c>
      <c r="M10" s="96">
        <f t="shared" si="13"/>
        <v>225</v>
      </c>
      <c r="N10" s="96">
        <v>0</v>
      </c>
      <c r="O10" s="165">
        <f t="shared" si="4"/>
        <v>2112.75</v>
      </c>
      <c r="P10" s="96">
        <f t="shared" ref="P10:P15" si="26">200*C10</f>
        <v>200</v>
      </c>
      <c r="Q10" s="96">
        <f t="shared" ref="Q10:Q15" si="27">20*20*C10</f>
        <v>400</v>
      </c>
      <c r="R10" s="96">
        <f t="shared" ref="R10:R15" si="28">100*C10</f>
        <v>100</v>
      </c>
      <c r="S10" s="96">
        <v>0</v>
      </c>
      <c r="T10" s="96">
        <v>0</v>
      </c>
      <c r="U10" s="143">
        <f t="shared" si="16"/>
        <v>700</v>
      </c>
      <c r="V10" s="222">
        <f t="shared" si="17"/>
        <v>5512.75</v>
      </c>
      <c r="W10" s="98">
        <f t="shared" si="18"/>
        <v>2.0417592592592593</v>
      </c>
      <c r="X10" s="342">
        <f t="shared" ref="X10:X15" si="29">V10/C10</f>
        <v>5512.75</v>
      </c>
      <c r="AD10" s="342">
        <f t="shared" si="20"/>
        <v>66153</v>
      </c>
      <c r="AE10" s="342">
        <f t="shared" si="21"/>
        <v>264612</v>
      </c>
      <c r="AF10" s="98">
        <f t="shared" si="23"/>
        <v>60</v>
      </c>
    </row>
    <row r="11" spans="1:32" s="98" customFormat="1" ht="12.75">
      <c r="A11" s="187">
        <v>6</v>
      </c>
      <c r="B11" s="66" t="s">
        <v>411</v>
      </c>
      <c r="C11" s="302">
        <v>6</v>
      </c>
      <c r="D11" s="110">
        <v>1589.34</v>
      </c>
      <c r="E11" s="160">
        <f t="shared" si="24"/>
        <v>9536.0399999999991</v>
      </c>
      <c r="F11" s="164">
        <f t="shared" si="25"/>
        <v>3229.0090999999998</v>
      </c>
      <c r="G11" s="96">
        <f t="shared" si="22"/>
        <v>121.84939999999999</v>
      </c>
      <c r="H11" s="96">
        <f t="shared" si="8"/>
        <v>974.79519999999991</v>
      </c>
      <c r="I11" s="96">
        <f t="shared" si="9"/>
        <v>487.39759999999995</v>
      </c>
      <c r="J11" s="96">
        <f t="shared" si="10"/>
        <v>794.67</v>
      </c>
      <c r="K11" s="96">
        <f t="shared" si="11"/>
        <v>794.67</v>
      </c>
      <c r="L11" s="96">
        <f t="shared" si="12"/>
        <v>264.89</v>
      </c>
      <c r="M11" s="96">
        <f t="shared" si="13"/>
        <v>794.67</v>
      </c>
      <c r="N11" s="96">
        <v>0</v>
      </c>
      <c r="O11" s="165">
        <f t="shared" si="4"/>
        <v>7461.9513000000006</v>
      </c>
      <c r="P11" s="96">
        <f t="shared" si="26"/>
        <v>1200</v>
      </c>
      <c r="Q11" s="96">
        <f t="shared" si="27"/>
        <v>2400</v>
      </c>
      <c r="R11" s="96">
        <f t="shared" si="28"/>
        <v>600</v>
      </c>
      <c r="S11" s="96">
        <v>0</v>
      </c>
      <c r="T11" s="96">
        <v>0</v>
      </c>
      <c r="U11" s="143">
        <f t="shared" si="16"/>
        <v>4200</v>
      </c>
      <c r="V11" s="222">
        <f t="shared" si="17"/>
        <v>21197.991300000002</v>
      </c>
      <c r="W11" s="98">
        <f t="shared" si="18"/>
        <v>2.2229343941510318</v>
      </c>
      <c r="X11" s="342">
        <f t="shared" si="29"/>
        <v>3532.9985500000003</v>
      </c>
      <c r="AD11" s="342">
        <f t="shared" si="20"/>
        <v>42395.982600000003</v>
      </c>
      <c r="AE11" s="342">
        <f t="shared" si="21"/>
        <v>169583.93040000001</v>
      </c>
      <c r="AF11" s="98">
        <f t="shared" si="23"/>
        <v>60</v>
      </c>
    </row>
    <row r="12" spans="1:32" s="98" customFormat="1" ht="12.75">
      <c r="A12" s="187">
        <v>7</v>
      </c>
      <c r="B12" s="66" t="str">
        <f>B11</f>
        <v>R - Agente de Serviço de Parque</v>
      </c>
      <c r="C12" s="302">
        <v>5</v>
      </c>
      <c r="D12" s="110">
        <f>D11</f>
        <v>1589.34</v>
      </c>
      <c r="E12" s="160">
        <f t="shared" si="24"/>
        <v>7946.7</v>
      </c>
      <c r="F12" s="164">
        <f t="shared" si="25"/>
        <v>2690.840916666667</v>
      </c>
      <c r="G12" s="96">
        <f t="shared" si="22"/>
        <v>101.54116666666667</v>
      </c>
      <c r="H12" s="96">
        <f t="shared" si="8"/>
        <v>812.32933333333335</v>
      </c>
      <c r="I12" s="96">
        <f t="shared" si="9"/>
        <v>406.16466666666668</v>
      </c>
      <c r="J12" s="96">
        <f t="shared" si="10"/>
        <v>662.22500000000002</v>
      </c>
      <c r="K12" s="96">
        <f t="shared" si="11"/>
        <v>662.22500000000002</v>
      </c>
      <c r="L12" s="96">
        <f t="shared" si="12"/>
        <v>220.74166666666667</v>
      </c>
      <c r="M12" s="96">
        <f t="shared" si="13"/>
        <v>662.22500000000002</v>
      </c>
      <c r="N12" s="96">
        <v>0</v>
      </c>
      <c r="O12" s="165">
        <f t="shared" si="4"/>
        <v>6218.2927500000014</v>
      </c>
      <c r="P12" s="96">
        <f t="shared" si="26"/>
        <v>1000</v>
      </c>
      <c r="Q12" s="96">
        <f t="shared" si="27"/>
        <v>2000</v>
      </c>
      <c r="R12" s="96">
        <f t="shared" si="28"/>
        <v>500</v>
      </c>
      <c r="S12" s="96">
        <v>0</v>
      </c>
      <c r="T12" s="96">
        <v>0</v>
      </c>
      <c r="U12" s="143">
        <f t="shared" si="16"/>
        <v>3500</v>
      </c>
      <c r="V12" s="222">
        <f t="shared" si="17"/>
        <v>17664.992750000001</v>
      </c>
      <c r="W12" s="98">
        <f t="shared" si="18"/>
        <v>2.2229343941510313</v>
      </c>
      <c r="X12" s="342">
        <f t="shared" si="29"/>
        <v>3532.9985500000003</v>
      </c>
      <c r="AD12" s="342">
        <f t="shared" si="20"/>
        <v>42395.982600000003</v>
      </c>
      <c r="AE12" s="342">
        <f t="shared" si="21"/>
        <v>169583.93040000001</v>
      </c>
      <c r="AF12" s="98">
        <f t="shared" si="23"/>
        <v>60</v>
      </c>
    </row>
    <row r="13" spans="1:32" s="98" customFormat="1" ht="12.75">
      <c r="A13" s="187">
        <v>8</v>
      </c>
      <c r="B13" s="66" t="s">
        <v>412</v>
      </c>
      <c r="C13" s="302">
        <v>1</v>
      </c>
      <c r="D13" s="110">
        <f>25%*18000</f>
        <v>4500</v>
      </c>
      <c r="E13" s="160">
        <f t="shared" si="24"/>
        <v>4500</v>
      </c>
      <c r="F13" s="164">
        <f t="shared" si="25"/>
        <v>1523.75</v>
      </c>
      <c r="G13" s="96">
        <f t="shared" ref="G13:G14" si="30">(E13+J13+L13+K13+M13)*1%</f>
        <v>57.5</v>
      </c>
      <c r="H13" s="96">
        <f t="shared" ref="H13:H14" si="31">(E13+J13+L13+K13+M13)*8%</f>
        <v>460</v>
      </c>
      <c r="I13" s="96">
        <f t="shared" ref="I13:I14" si="32">H13/2</f>
        <v>230</v>
      </c>
      <c r="J13" s="96">
        <f t="shared" ref="J13:J14" si="33">E13/12</f>
        <v>375</v>
      </c>
      <c r="K13" s="96">
        <f t="shared" ref="K13:K14" si="34">E13/12</f>
        <v>375</v>
      </c>
      <c r="L13" s="96">
        <f t="shared" ref="L13:L14" si="35">K13/3</f>
        <v>125</v>
      </c>
      <c r="M13" s="96">
        <f t="shared" si="13"/>
        <v>375</v>
      </c>
      <c r="N13" s="96">
        <v>0</v>
      </c>
      <c r="O13" s="165">
        <f t="shared" si="4"/>
        <v>3521.25</v>
      </c>
      <c r="P13" s="96">
        <f t="shared" si="26"/>
        <v>200</v>
      </c>
      <c r="Q13" s="96">
        <f t="shared" si="27"/>
        <v>400</v>
      </c>
      <c r="R13" s="96">
        <f t="shared" si="28"/>
        <v>100</v>
      </c>
      <c r="S13" s="96">
        <v>0</v>
      </c>
      <c r="T13" s="96">
        <v>0</v>
      </c>
      <c r="U13" s="143">
        <f t="shared" si="16"/>
        <v>700</v>
      </c>
      <c r="V13" s="222">
        <f t="shared" si="17"/>
        <v>8721.25</v>
      </c>
      <c r="W13" s="98">
        <f t="shared" si="18"/>
        <v>1.9380555555555556</v>
      </c>
      <c r="X13" s="342">
        <f t="shared" si="29"/>
        <v>8721.25</v>
      </c>
      <c r="AD13" s="342">
        <f t="shared" si="20"/>
        <v>104655</v>
      </c>
      <c r="AE13" s="342">
        <f t="shared" si="21"/>
        <v>418620</v>
      </c>
    </row>
    <row r="14" spans="1:32" s="98" customFormat="1" ht="22.5">
      <c r="A14" s="187">
        <v>9</v>
      </c>
      <c r="B14" s="66" t="s">
        <v>413</v>
      </c>
      <c r="C14" s="302">
        <v>1</v>
      </c>
      <c r="D14" s="110">
        <f>50%*18000</f>
        <v>9000</v>
      </c>
      <c r="E14" s="160">
        <f t="shared" si="24"/>
        <v>9000</v>
      </c>
      <c r="F14" s="164">
        <f t="shared" si="25"/>
        <v>3047.5</v>
      </c>
      <c r="G14" s="96">
        <f t="shared" si="30"/>
        <v>115</v>
      </c>
      <c r="H14" s="96">
        <f t="shared" si="31"/>
        <v>920</v>
      </c>
      <c r="I14" s="96">
        <f t="shared" si="32"/>
        <v>460</v>
      </c>
      <c r="J14" s="96">
        <f t="shared" si="33"/>
        <v>750</v>
      </c>
      <c r="K14" s="96">
        <f t="shared" si="34"/>
        <v>750</v>
      </c>
      <c r="L14" s="96">
        <f t="shared" si="35"/>
        <v>250</v>
      </c>
      <c r="M14" s="96">
        <f t="shared" si="13"/>
        <v>750</v>
      </c>
      <c r="N14" s="96">
        <v>0</v>
      </c>
      <c r="O14" s="165">
        <f t="shared" si="4"/>
        <v>7042.5</v>
      </c>
      <c r="P14" s="96">
        <f t="shared" si="26"/>
        <v>200</v>
      </c>
      <c r="Q14" s="96">
        <f t="shared" si="27"/>
        <v>400</v>
      </c>
      <c r="R14" s="96">
        <f t="shared" si="28"/>
        <v>100</v>
      </c>
      <c r="S14" s="96">
        <v>0</v>
      </c>
      <c r="T14" s="96">
        <v>0</v>
      </c>
      <c r="U14" s="143">
        <f t="shared" si="16"/>
        <v>700</v>
      </c>
      <c r="V14" s="222">
        <f t="shared" si="17"/>
        <v>16742.5</v>
      </c>
      <c r="W14" s="98">
        <f t="shared" si="18"/>
        <v>1.8602777777777777</v>
      </c>
      <c r="X14" s="342">
        <f t="shared" si="29"/>
        <v>16742.5</v>
      </c>
      <c r="AD14" s="342">
        <f t="shared" si="20"/>
        <v>200910</v>
      </c>
      <c r="AE14" s="342">
        <f t="shared" si="21"/>
        <v>803640</v>
      </c>
    </row>
    <row r="15" spans="1:32" s="98" customFormat="1" ht="12.75">
      <c r="A15" s="187">
        <v>10</v>
      </c>
      <c r="B15" s="66" t="s">
        <v>414</v>
      </c>
      <c r="C15" s="302">
        <v>1</v>
      </c>
      <c r="D15" s="110">
        <v>16000</v>
      </c>
      <c r="E15" s="160">
        <f t="shared" si="24"/>
        <v>16000</v>
      </c>
      <c r="F15" s="164">
        <f t="shared" si="25"/>
        <v>5417.7777777777774</v>
      </c>
      <c r="G15" s="96">
        <f t="shared" ref="G15:G16" si="36">(E15+J15+L15+K15+M15)*1%</f>
        <v>204.44444444444443</v>
      </c>
      <c r="H15" s="96">
        <f t="shared" ref="H15:H16" si="37">(E15+J15+L15+K15+M15)*8%</f>
        <v>1635.5555555555554</v>
      </c>
      <c r="I15" s="96">
        <f t="shared" ref="I15:I16" si="38">H15/2</f>
        <v>817.77777777777771</v>
      </c>
      <c r="J15" s="96">
        <f t="shared" ref="J15:J16" si="39">E15/12</f>
        <v>1333.3333333333333</v>
      </c>
      <c r="K15" s="96">
        <f t="shared" ref="K15:K16" si="40">E15/12</f>
        <v>1333.3333333333333</v>
      </c>
      <c r="L15" s="96">
        <f t="shared" ref="L15:L16" si="41">K15/3</f>
        <v>444.4444444444444</v>
      </c>
      <c r="M15" s="96">
        <f t="shared" si="13"/>
        <v>1333.3333333333333</v>
      </c>
      <c r="N15" s="96">
        <v>0</v>
      </c>
      <c r="O15" s="165">
        <f t="shared" si="4"/>
        <v>12520.000000000002</v>
      </c>
      <c r="P15" s="96">
        <f t="shared" si="26"/>
        <v>200</v>
      </c>
      <c r="Q15" s="96">
        <f t="shared" si="27"/>
        <v>400</v>
      </c>
      <c r="R15" s="96">
        <f t="shared" si="28"/>
        <v>100</v>
      </c>
      <c r="S15" s="96">
        <v>0</v>
      </c>
      <c r="T15" s="96">
        <v>0</v>
      </c>
      <c r="U15" s="143">
        <f t="shared" si="16"/>
        <v>700</v>
      </c>
      <c r="V15" s="222">
        <f t="shared" si="17"/>
        <v>29220</v>
      </c>
      <c r="W15" s="98">
        <f t="shared" si="18"/>
        <v>1.8262499999999999</v>
      </c>
      <c r="X15" s="342">
        <f t="shared" si="29"/>
        <v>29220</v>
      </c>
      <c r="AD15" s="342">
        <f t="shared" si="20"/>
        <v>350640</v>
      </c>
      <c r="AE15" s="342">
        <f t="shared" si="21"/>
        <v>1402560</v>
      </c>
      <c r="AF15" s="98">
        <v>60</v>
      </c>
    </row>
    <row r="16" spans="1:32" s="98" customFormat="1" ht="22.5">
      <c r="A16" s="187">
        <v>11</v>
      </c>
      <c r="B16" s="66" t="s">
        <v>415</v>
      </c>
      <c r="C16" s="302">
        <v>1</v>
      </c>
      <c r="D16" s="110">
        <v>16000</v>
      </c>
      <c r="E16" s="160">
        <f t="shared" si="24"/>
        <v>16000</v>
      </c>
      <c r="F16" s="164">
        <f t="shared" ref="F16:F17" si="42">(E16+J16+L16+K16+M16)*26.5%</f>
        <v>5417.7777777777774</v>
      </c>
      <c r="G16" s="96">
        <f t="shared" si="36"/>
        <v>204.44444444444443</v>
      </c>
      <c r="H16" s="96">
        <f t="shared" si="37"/>
        <v>1635.5555555555554</v>
      </c>
      <c r="I16" s="96">
        <f t="shared" si="38"/>
        <v>817.77777777777771</v>
      </c>
      <c r="J16" s="96">
        <f t="shared" si="39"/>
        <v>1333.3333333333333</v>
      </c>
      <c r="K16" s="96">
        <f t="shared" si="40"/>
        <v>1333.3333333333333</v>
      </c>
      <c r="L16" s="96">
        <f t="shared" si="41"/>
        <v>444.4444444444444</v>
      </c>
      <c r="M16" s="96">
        <f t="shared" si="13"/>
        <v>1333.3333333333333</v>
      </c>
      <c r="N16" s="96">
        <v>0</v>
      </c>
      <c r="O16" s="165">
        <f t="shared" si="4"/>
        <v>12520.000000000002</v>
      </c>
      <c r="P16" s="96">
        <f t="shared" ref="P16:P79" si="43">200*C16</f>
        <v>200</v>
      </c>
      <c r="Q16" s="96">
        <f t="shared" ref="Q16:Q79" si="44">20*20*C16</f>
        <v>400</v>
      </c>
      <c r="R16" s="96">
        <f t="shared" ref="R16:R79" si="45">100*C16</f>
        <v>100</v>
      </c>
      <c r="S16" s="96">
        <v>0</v>
      </c>
      <c r="T16" s="96">
        <v>0</v>
      </c>
      <c r="U16" s="143">
        <f t="shared" si="16"/>
        <v>700</v>
      </c>
      <c r="V16" s="222">
        <f t="shared" si="17"/>
        <v>29220</v>
      </c>
      <c r="W16" s="98">
        <f t="shared" ref="W16:W20" si="46">V16/E16</f>
        <v>1.8262499999999999</v>
      </c>
      <c r="X16" s="342">
        <f t="shared" ref="X16:X17" si="47">V16/C16</f>
        <v>29220</v>
      </c>
      <c r="AD16" s="342">
        <f t="shared" ref="AD16:AD20" si="48">12*X16</f>
        <v>350640</v>
      </c>
      <c r="AE16" s="342">
        <f t="shared" ref="AE16:AE20" si="49">48*X16</f>
        <v>1402560</v>
      </c>
      <c r="AF16" s="98">
        <f t="shared" si="23"/>
        <v>60</v>
      </c>
    </row>
    <row r="17" spans="1:32" s="98" customFormat="1" ht="12.75">
      <c r="A17" s="187">
        <v>12</v>
      </c>
      <c r="B17" s="66" t="s">
        <v>416</v>
      </c>
      <c r="C17" s="302">
        <v>2</v>
      </c>
      <c r="D17" s="110">
        <v>7800</v>
      </c>
      <c r="E17" s="160">
        <f t="shared" si="24"/>
        <v>15600</v>
      </c>
      <c r="F17" s="164">
        <f t="shared" si="42"/>
        <v>5282.333333333333</v>
      </c>
      <c r="G17" s="96">
        <f t="shared" ref="G17" si="50">(E17+J17+L17+K17+M17)*1%</f>
        <v>199.33333333333331</v>
      </c>
      <c r="H17" s="96">
        <f t="shared" ref="H17" si="51">(E17+J17+L17+K17+M17)*8%</f>
        <v>1594.6666666666665</v>
      </c>
      <c r="I17" s="96">
        <f t="shared" ref="I17" si="52">H17/2</f>
        <v>797.33333333333326</v>
      </c>
      <c r="J17" s="96">
        <f t="shared" ref="J17" si="53">E17/12</f>
        <v>1300</v>
      </c>
      <c r="K17" s="96">
        <f t="shared" ref="K17" si="54">E17/12</f>
        <v>1300</v>
      </c>
      <c r="L17" s="96">
        <f t="shared" ref="L17" si="55">K17/3</f>
        <v>433.33333333333331</v>
      </c>
      <c r="M17" s="96">
        <f t="shared" si="13"/>
        <v>1300</v>
      </c>
      <c r="N17" s="96">
        <v>0</v>
      </c>
      <c r="O17" s="165">
        <f t="shared" si="4"/>
        <v>12206.999999999998</v>
      </c>
      <c r="P17" s="96">
        <f t="shared" si="43"/>
        <v>400</v>
      </c>
      <c r="Q17" s="96">
        <f t="shared" si="44"/>
        <v>800</v>
      </c>
      <c r="R17" s="96">
        <f t="shared" si="45"/>
        <v>200</v>
      </c>
      <c r="S17" s="96">
        <v>0</v>
      </c>
      <c r="T17" s="96">
        <v>0</v>
      </c>
      <c r="U17" s="143">
        <f t="shared" si="16"/>
        <v>1400</v>
      </c>
      <c r="V17" s="222">
        <f t="shared" si="17"/>
        <v>29207</v>
      </c>
      <c r="W17" s="98">
        <f t="shared" si="46"/>
        <v>1.8722435897435898</v>
      </c>
      <c r="X17" s="342">
        <f t="shared" si="47"/>
        <v>14603.5</v>
      </c>
      <c r="AD17" s="342">
        <f t="shared" si="48"/>
        <v>175242</v>
      </c>
      <c r="AE17" s="342">
        <f t="shared" si="49"/>
        <v>700968</v>
      </c>
      <c r="AF17" s="98">
        <f t="shared" si="23"/>
        <v>60</v>
      </c>
    </row>
    <row r="18" spans="1:32" s="98" customFormat="1" ht="12.75">
      <c r="A18" s="187">
        <v>13</v>
      </c>
      <c r="B18" s="66" t="s">
        <v>417</v>
      </c>
      <c r="C18" s="302">
        <v>1</v>
      </c>
      <c r="D18" s="110">
        <v>6000</v>
      </c>
      <c r="E18" s="160">
        <f>C18*D18</f>
        <v>6000</v>
      </c>
      <c r="F18" s="164">
        <f t="shared" ref="F18:F81" si="56">(E18+J18+L18+K18+M18)*26.5%</f>
        <v>2031.6666666666667</v>
      </c>
      <c r="G18" s="96">
        <f t="shared" ref="G18:G81" si="57">(E18+J18+L18+K18+M18)*1%</f>
        <v>76.666666666666671</v>
      </c>
      <c r="H18" s="96">
        <f t="shared" ref="H18:H81" si="58">(E18+J18+L18+K18+M18)*8%</f>
        <v>613.33333333333337</v>
      </c>
      <c r="I18" s="96">
        <f t="shared" ref="I18:I81" si="59">H18/2</f>
        <v>306.66666666666669</v>
      </c>
      <c r="J18" s="96">
        <f t="shared" ref="J18:J81" si="60">E18/12</f>
        <v>500</v>
      </c>
      <c r="K18" s="96">
        <f t="shared" ref="K18:K81" si="61">E18/12</f>
        <v>500</v>
      </c>
      <c r="L18" s="96">
        <f t="shared" ref="L18:L81" si="62">K18/3</f>
        <v>166.66666666666666</v>
      </c>
      <c r="M18" s="96">
        <f t="shared" si="13"/>
        <v>500</v>
      </c>
      <c r="N18" s="96">
        <v>0</v>
      </c>
      <c r="O18" s="165">
        <f t="shared" si="4"/>
        <v>4695</v>
      </c>
      <c r="P18" s="96">
        <f>200*C18</f>
        <v>200</v>
      </c>
      <c r="Q18" s="96">
        <f>20*20*C18</f>
        <v>400</v>
      </c>
      <c r="R18" s="96">
        <f>100*C18</f>
        <v>100</v>
      </c>
      <c r="S18" s="96">
        <v>0</v>
      </c>
      <c r="T18" s="96">
        <v>0</v>
      </c>
      <c r="U18" s="143">
        <f t="shared" si="16"/>
        <v>700</v>
      </c>
      <c r="V18" s="222">
        <f t="shared" si="17"/>
        <v>11395</v>
      </c>
      <c r="W18" s="98">
        <f t="shared" si="46"/>
        <v>1.8991666666666667</v>
      </c>
      <c r="X18" s="342">
        <f>V18/C18</f>
        <v>11395</v>
      </c>
      <c r="AD18" s="342">
        <f t="shared" si="48"/>
        <v>136740</v>
      </c>
      <c r="AE18" s="342">
        <f t="shared" si="49"/>
        <v>546960</v>
      </c>
      <c r="AF18" s="98">
        <f t="shared" si="23"/>
        <v>60</v>
      </c>
    </row>
    <row r="19" spans="1:32" s="98" customFormat="1" ht="13.5" thickBot="1">
      <c r="A19" s="187">
        <v>14</v>
      </c>
      <c r="B19" s="66" t="s">
        <v>418</v>
      </c>
      <c r="C19" s="302">
        <v>1</v>
      </c>
      <c r="D19" s="110">
        <v>2500</v>
      </c>
      <c r="E19" s="160">
        <f>C19*D19</f>
        <v>2500</v>
      </c>
      <c r="F19" s="164">
        <f t="shared" si="56"/>
        <v>846.52777777777794</v>
      </c>
      <c r="G19" s="96">
        <f t="shared" si="57"/>
        <v>31.94444444444445</v>
      </c>
      <c r="H19" s="96">
        <f t="shared" si="58"/>
        <v>255.5555555555556</v>
      </c>
      <c r="I19" s="96">
        <f t="shared" si="59"/>
        <v>127.7777777777778</v>
      </c>
      <c r="J19" s="96">
        <f t="shared" si="60"/>
        <v>208.33333333333334</v>
      </c>
      <c r="K19" s="96">
        <f t="shared" si="61"/>
        <v>208.33333333333334</v>
      </c>
      <c r="L19" s="96">
        <f t="shared" si="62"/>
        <v>69.444444444444443</v>
      </c>
      <c r="M19" s="96">
        <f t="shared" si="13"/>
        <v>208.33333333333334</v>
      </c>
      <c r="N19" s="96">
        <v>0</v>
      </c>
      <c r="O19" s="165">
        <f t="shared" si="4"/>
        <v>1956.25</v>
      </c>
      <c r="P19" s="96">
        <f>200*C19</f>
        <v>200</v>
      </c>
      <c r="Q19" s="96">
        <f>20*20*C19</f>
        <v>400</v>
      </c>
      <c r="R19" s="96">
        <f>100*C19</f>
        <v>100</v>
      </c>
      <c r="S19" s="96">
        <v>0</v>
      </c>
      <c r="T19" s="96">
        <v>0</v>
      </c>
      <c r="U19" s="143">
        <f t="shared" si="16"/>
        <v>700</v>
      </c>
      <c r="V19" s="222">
        <f t="shared" si="17"/>
        <v>5156.25</v>
      </c>
      <c r="X19" s="342">
        <f>V19/C19</f>
        <v>5156.25</v>
      </c>
      <c r="AD19" s="342">
        <f t="shared" si="48"/>
        <v>61875</v>
      </c>
      <c r="AE19" s="342">
        <f t="shared" si="49"/>
        <v>247500</v>
      </c>
      <c r="AF19" s="98">
        <f t="shared" si="23"/>
        <v>60</v>
      </c>
    </row>
    <row r="20" spans="1:32" s="98" customFormat="1" ht="12.75" hidden="1">
      <c r="A20" s="187">
        <v>14</v>
      </c>
      <c r="B20" s="66"/>
      <c r="C20" s="302"/>
      <c r="D20" s="110"/>
      <c r="E20" s="160">
        <f>C20*D20</f>
        <v>0</v>
      </c>
      <c r="F20" s="164">
        <f t="shared" si="56"/>
        <v>0</v>
      </c>
      <c r="G20" s="96">
        <f t="shared" si="57"/>
        <v>0</v>
      </c>
      <c r="H20" s="96">
        <f t="shared" si="58"/>
        <v>0</v>
      </c>
      <c r="I20" s="96">
        <f t="shared" si="59"/>
        <v>0</v>
      </c>
      <c r="J20" s="96">
        <f t="shared" si="60"/>
        <v>0</v>
      </c>
      <c r="K20" s="96">
        <f t="shared" si="61"/>
        <v>0</v>
      </c>
      <c r="L20" s="96">
        <f t="shared" si="62"/>
        <v>0</v>
      </c>
      <c r="M20" s="96">
        <f t="shared" si="13"/>
        <v>0</v>
      </c>
      <c r="N20" s="96">
        <v>0</v>
      </c>
      <c r="O20" s="165">
        <f t="shared" si="4"/>
        <v>0</v>
      </c>
      <c r="P20" s="96">
        <f>200*C20</f>
        <v>0</v>
      </c>
      <c r="Q20" s="96">
        <f>20*20*C20</f>
        <v>0</v>
      </c>
      <c r="R20" s="96">
        <f>100*C20</f>
        <v>0</v>
      </c>
      <c r="S20" s="96">
        <v>0</v>
      </c>
      <c r="T20" s="96">
        <v>0</v>
      </c>
      <c r="U20" s="143">
        <f t="shared" si="16"/>
        <v>0</v>
      </c>
      <c r="V20" s="222">
        <f t="shared" si="17"/>
        <v>0</v>
      </c>
      <c r="W20" s="98" t="e">
        <f t="shared" si="46"/>
        <v>#DIV/0!</v>
      </c>
      <c r="X20" s="342" t="e">
        <f>V20/C20</f>
        <v>#DIV/0!</v>
      </c>
      <c r="AD20" s="342" t="e">
        <f t="shared" si="48"/>
        <v>#DIV/0!</v>
      </c>
      <c r="AE20" s="342" t="e">
        <f t="shared" si="49"/>
        <v>#DIV/0!</v>
      </c>
      <c r="AF20" s="98">
        <f t="shared" si="23"/>
        <v>60</v>
      </c>
    </row>
    <row r="21" spans="1:32" s="98" customFormat="1" ht="12.75" hidden="1">
      <c r="A21" s="187">
        <v>16</v>
      </c>
      <c r="B21" s="66"/>
      <c r="C21" s="302"/>
      <c r="D21" s="110"/>
      <c r="E21" s="160">
        <f t="shared" si="6"/>
        <v>0</v>
      </c>
      <c r="F21" s="164">
        <f t="shared" si="56"/>
        <v>0</v>
      </c>
      <c r="G21" s="96">
        <f t="shared" si="57"/>
        <v>0</v>
      </c>
      <c r="H21" s="96">
        <f t="shared" si="58"/>
        <v>0</v>
      </c>
      <c r="I21" s="96">
        <f t="shared" si="59"/>
        <v>0</v>
      </c>
      <c r="J21" s="96">
        <f t="shared" si="60"/>
        <v>0</v>
      </c>
      <c r="K21" s="96">
        <f t="shared" si="61"/>
        <v>0</v>
      </c>
      <c r="L21" s="96">
        <f t="shared" si="62"/>
        <v>0</v>
      </c>
      <c r="M21" s="96">
        <f t="shared" si="13"/>
        <v>0</v>
      </c>
      <c r="N21" s="96">
        <v>0</v>
      </c>
      <c r="O21" s="165">
        <f t="shared" si="4"/>
        <v>0</v>
      </c>
      <c r="P21" s="96">
        <f t="shared" si="43"/>
        <v>0</v>
      </c>
      <c r="Q21" s="96">
        <f t="shared" si="44"/>
        <v>0</v>
      </c>
      <c r="R21" s="96">
        <f t="shared" si="45"/>
        <v>0</v>
      </c>
      <c r="S21" s="96">
        <v>0</v>
      </c>
      <c r="T21" s="96">
        <v>0</v>
      </c>
      <c r="U21" s="143">
        <f t="shared" si="16"/>
        <v>0</v>
      </c>
      <c r="V21" s="222">
        <f t="shared" si="17"/>
        <v>0</v>
      </c>
    </row>
    <row r="22" spans="1:32" s="98" customFormat="1" ht="12.75" hidden="1">
      <c r="A22" s="187">
        <v>17</v>
      </c>
      <c r="B22" s="66"/>
      <c r="C22" s="302"/>
      <c r="D22" s="110"/>
      <c r="E22" s="160">
        <f t="shared" si="6"/>
        <v>0</v>
      </c>
      <c r="F22" s="164">
        <f t="shared" si="56"/>
        <v>0</v>
      </c>
      <c r="G22" s="96">
        <f t="shared" si="57"/>
        <v>0</v>
      </c>
      <c r="H22" s="96">
        <f t="shared" si="58"/>
        <v>0</v>
      </c>
      <c r="I22" s="96">
        <f t="shared" si="59"/>
        <v>0</v>
      </c>
      <c r="J22" s="96">
        <f t="shared" si="60"/>
        <v>0</v>
      </c>
      <c r="K22" s="96">
        <f t="shared" si="61"/>
        <v>0</v>
      </c>
      <c r="L22" s="96">
        <f t="shared" si="62"/>
        <v>0</v>
      </c>
      <c r="M22" s="96">
        <f t="shared" si="13"/>
        <v>0</v>
      </c>
      <c r="N22" s="96">
        <v>0</v>
      </c>
      <c r="O22" s="165">
        <f t="shared" si="4"/>
        <v>0</v>
      </c>
      <c r="P22" s="96">
        <f t="shared" si="43"/>
        <v>0</v>
      </c>
      <c r="Q22" s="96">
        <f t="shared" si="44"/>
        <v>0</v>
      </c>
      <c r="R22" s="96">
        <f t="shared" si="45"/>
        <v>0</v>
      </c>
      <c r="S22" s="96">
        <v>0</v>
      </c>
      <c r="T22" s="96">
        <v>0</v>
      </c>
      <c r="U22" s="143">
        <f t="shared" si="16"/>
        <v>0</v>
      </c>
      <c r="V22" s="222">
        <f t="shared" si="17"/>
        <v>0</v>
      </c>
    </row>
    <row r="23" spans="1:32" s="98" customFormat="1" ht="12.75" hidden="1">
      <c r="A23" s="187">
        <v>18</v>
      </c>
      <c r="B23" s="66"/>
      <c r="C23" s="302"/>
      <c r="D23" s="110"/>
      <c r="E23" s="160">
        <f t="shared" si="6"/>
        <v>0</v>
      </c>
      <c r="F23" s="164">
        <f t="shared" si="56"/>
        <v>0</v>
      </c>
      <c r="G23" s="96">
        <f t="shared" si="57"/>
        <v>0</v>
      </c>
      <c r="H23" s="96">
        <f t="shared" si="58"/>
        <v>0</v>
      </c>
      <c r="I23" s="96">
        <f t="shared" si="59"/>
        <v>0</v>
      </c>
      <c r="J23" s="96">
        <f t="shared" si="60"/>
        <v>0</v>
      </c>
      <c r="K23" s="96">
        <f t="shared" si="61"/>
        <v>0</v>
      </c>
      <c r="L23" s="96">
        <f t="shared" si="62"/>
        <v>0</v>
      </c>
      <c r="M23" s="96">
        <f t="shared" si="13"/>
        <v>0</v>
      </c>
      <c r="N23" s="96">
        <v>0</v>
      </c>
      <c r="O23" s="165">
        <f t="shared" si="4"/>
        <v>0</v>
      </c>
      <c r="P23" s="96">
        <f t="shared" si="43"/>
        <v>0</v>
      </c>
      <c r="Q23" s="96">
        <f t="shared" si="44"/>
        <v>0</v>
      </c>
      <c r="R23" s="96">
        <f t="shared" si="45"/>
        <v>0</v>
      </c>
      <c r="S23" s="96">
        <v>0</v>
      </c>
      <c r="T23" s="96">
        <v>0</v>
      </c>
      <c r="U23" s="143">
        <f t="shared" si="16"/>
        <v>0</v>
      </c>
      <c r="V23" s="222">
        <f t="shared" si="17"/>
        <v>0</v>
      </c>
    </row>
    <row r="24" spans="1:32" s="98" customFormat="1" ht="12.75" hidden="1">
      <c r="A24" s="187">
        <v>19</v>
      </c>
      <c r="B24" s="66"/>
      <c r="C24" s="302"/>
      <c r="D24" s="110"/>
      <c r="E24" s="160">
        <f t="shared" si="6"/>
        <v>0</v>
      </c>
      <c r="F24" s="164">
        <f t="shared" si="56"/>
        <v>0</v>
      </c>
      <c r="G24" s="96">
        <f t="shared" si="57"/>
        <v>0</v>
      </c>
      <c r="H24" s="96">
        <f t="shared" si="58"/>
        <v>0</v>
      </c>
      <c r="I24" s="96">
        <f t="shared" si="59"/>
        <v>0</v>
      </c>
      <c r="J24" s="96">
        <f t="shared" si="60"/>
        <v>0</v>
      </c>
      <c r="K24" s="96">
        <f t="shared" si="61"/>
        <v>0</v>
      </c>
      <c r="L24" s="96">
        <f t="shared" si="62"/>
        <v>0</v>
      </c>
      <c r="M24" s="96">
        <f t="shared" si="13"/>
        <v>0</v>
      </c>
      <c r="N24" s="96">
        <v>0</v>
      </c>
      <c r="O24" s="165">
        <f t="shared" si="4"/>
        <v>0</v>
      </c>
      <c r="P24" s="96">
        <f t="shared" si="43"/>
        <v>0</v>
      </c>
      <c r="Q24" s="96">
        <f t="shared" si="44"/>
        <v>0</v>
      </c>
      <c r="R24" s="96">
        <f t="shared" si="45"/>
        <v>0</v>
      </c>
      <c r="S24" s="96">
        <v>0</v>
      </c>
      <c r="T24" s="96">
        <v>0</v>
      </c>
      <c r="U24" s="143">
        <f t="shared" si="16"/>
        <v>0</v>
      </c>
      <c r="V24" s="222">
        <f t="shared" si="17"/>
        <v>0</v>
      </c>
    </row>
    <row r="25" spans="1:32" s="98" customFormat="1" ht="12.75" hidden="1">
      <c r="A25" s="187">
        <v>20</v>
      </c>
      <c r="B25" s="66"/>
      <c r="C25" s="302"/>
      <c r="D25" s="110"/>
      <c r="E25" s="160">
        <f t="shared" si="6"/>
        <v>0</v>
      </c>
      <c r="F25" s="164">
        <f t="shared" si="56"/>
        <v>0</v>
      </c>
      <c r="G25" s="96">
        <f t="shared" si="57"/>
        <v>0</v>
      </c>
      <c r="H25" s="96">
        <f t="shared" si="58"/>
        <v>0</v>
      </c>
      <c r="I25" s="96">
        <f t="shared" si="59"/>
        <v>0</v>
      </c>
      <c r="J25" s="96">
        <f t="shared" si="60"/>
        <v>0</v>
      </c>
      <c r="K25" s="96">
        <f t="shared" si="61"/>
        <v>0</v>
      </c>
      <c r="L25" s="96">
        <f t="shared" si="62"/>
        <v>0</v>
      </c>
      <c r="M25" s="96">
        <f t="shared" si="13"/>
        <v>0</v>
      </c>
      <c r="N25" s="96">
        <v>0</v>
      </c>
      <c r="O25" s="165">
        <f t="shared" ref="O25:O70" si="63">SUM(F25:N25)</f>
        <v>0</v>
      </c>
      <c r="P25" s="96">
        <f t="shared" si="43"/>
        <v>0</v>
      </c>
      <c r="Q25" s="96">
        <f t="shared" si="44"/>
        <v>0</v>
      </c>
      <c r="R25" s="96">
        <f t="shared" si="45"/>
        <v>0</v>
      </c>
      <c r="S25" s="96">
        <v>0</v>
      </c>
      <c r="T25" s="96">
        <v>0</v>
      </c>
      <c r="U25" s="143">
        <f t="shared" si="16"/>
        <v>0</v>
      </c>
      <c r="V25" s="222">
        <f t="shared" si="17"/>
        <v>0</v>
      </c>
    </row>
    <row r="26" spans="1:32" s="98" customFormat="1" ht="12.75" hidden="1">
      <c r="A26" s="187">
        <v>21</v>
      </c>
      <c r="B26" s="66"/>
      <c r="C26" s="302"/>
      <c r="D26" s="110"/>
      <c r="E26" s="160">
        <f t="shared" si="6"/>
        <v>0</v>
      </c>
      <c r="F26" s="164">
        <f t="shared" si="56"/>
        <v>0</v>
      </c>
      <c r="G26" s="96">
        <f t="shared" si="57"/>
        <v>0</v>
      </c>
      <c r="H26" s="96">
        <f t="shared" si="58"/>
        <v>0</v>
      </c>
      <c r="I26" s="96">
        <f t="shared" si="59"/>
        <v>0</v>
      </c>
      <c r="J26" s="96">
        <f t="shared" si="60"/>
        <v>0</v>
      </c>
      <c r="K26" s="96">
        <f t="shared" si="61"/>
        <v>0</v>
      </c>
      <c r="L26" s="96">
        <f t="shared" si="62"/>
        <v>0</v>
      </c>
      <c r="M26" s="96">
        <f t="shared" si="13"/>
        <v>0</v>
      </c>
      <c r="N26" s="96">
        <v>0</v>
      </c>
      <c r="O26" s="165">
        <f t="shared" si="63"/>
        <v>0</v>
      </c>
      <c r="P26" s="96">
        <f t="shared" si="43"/>
        <v>0</v>
      </c>
      <c r="Q26" s="96">
        <f t="shared" si="44"/>
        <v>0</v>
      </c>
      <c r="R26" s="96">
        <f t="shared" si="45"/>
        <v>0</v>
      </c>
      <c r="S26" s="96">
        <v>0</v>
      </c>
      <c r="T26" s="96">
        <v>0</v>
      </c>
      <c r="U26" s="143">
        <f t="shared" si="16"/>
        <v>0</v>
      </c>
      <c r="V26" s="222">
        <f t="shared" si="17"/>
        <v>0</v>
      </c>
    </row>
    <row r="27" spans="1:32" s="98" customFormat="1" ht="12.75" hidden="1">
      <c r="A27" s="187">
        <v>22</v>
      </c>
      <c r="B27" s="66"/>
      <c r="C27" s="302"/>
      <c r="D27" s="110"/>
      <c r="E27" s="160">
        <f t="shared" si="6"/>
        <v>0</v>
      </c>
      <c r="F27" s="164">
        <f t="shared" si="56"/>
        <v>0</v>
      </c>
      <c r="G27" s="96">
        <f t="shared" si="57"/>
        <v>0</v>
      </c>
      <c r="H27" s="96">
        <f t="shared" si="58"/>
        <v>0</v>
      </c>
      <c r="I27" s="96">
        <f t="shared" si="59"/>
        <v>0</v>
      </c>
      <c r="J27" s="96">
        <f t="shared" si="60"/>
        <v>0</v>
      </c>
      <c r="K27" s="96">
        <f t="shared" si="61"/>
        <v>0</v>
      </c>
      <c r="L27" s="96">
        <f t="shared" si="62"/>
        <v>0</v>
      </c>
      <c r="M27" s="96">
        <f t="shared" si="13"/>
        <v>0</v>
      </c>
      <c r="N27" s="96">
        <v>0</v>
      </c>
      <c r="O27" s="165">
        <f t="shared" si="63"/>
        <v>0</v>
      </c>
      <c r="P27" s="96">
        <f t="shared" si="43"/>
        <v>0</v>
      </c>
      <c r="Q27" s="96">
        <f t="shared" si="44"/>
        <v>0</v>
      </c>
      <c r="R27" s="96">
        <f t="shared" si="45"/>
        <v>0</v>
      </c>
      <c r="S27" s="96">
        <v>0</v>
      </c>
      <c r="T27" s="96">
        <v>0</v>
      </c>
      <c r="U27" s="143">
        <f t="shared" si="16"/>
        <v>0</v>
      </c>
      <c r="V27" s="222">
        <f t="shared" si="17"/>
        <v>0</v>
      </c>
    </row>
    <row r="28" spans="1:32" s="98" customFormat="1" ht="12.75" hidden="1">
      <c r="A28" s="187">
        <v>23</v>
      </c>
      <c r="B28" s="66"/>
      <c r="C28" s="302"/>
      <c r="D28" s="110"/>
      <c r="E28" s="160">
        <f t="shared" si="6"/>
        <v>0</v>
      </c>
      <c r="F28" s="164">
        <f t="shared" si="56"/>
        <v>0</v>
      </c>
      <c r="G28" s="96">
        <f t="shared" si="57"/>
        <v>0</v>
      </c>
      <c r="H28" s="96">
        <f t="shared" si="58"/>
        <v>0</v>
      </c>
      <c r="I28" s="96">
        <f t="shared" si="59"/>
        <v>0</v>
      </c>
      <c r="J28" s="96">
        <f t="shared" si="60"/>
        <v>0</v>
      </c>
      <c r="K28" s="96">
        <f t="shared" si="61"/>
        <v>0</v>
      </c>
      <c r="L28" s="96">
        <f t="shared" si="62"/>
        <v>0</v>
      </c>
      <c r="M28" s="96">
        <f t="shared" si="13"/>
        <v>0</v>
      </c>
      <c r="N28" s="96">
        <v>0</v>
      </c>
      <c r="O28" s="165">
        <f t="shared" si="63"/>
        <v>0</v>
      </c>
      <c r="P28" s="96">
        <f t="shared" si="43"/>
        <v>0</v>
      </c>
      <c r="Q28" s="96">
        <f t="shared" si="44"/>
        <v>0</v>
      </c>
      <c r="R28" s="96">
        <f t="shared" si="45"/>
        <v>0</v>
      </c>
      <c r="S28" s="96">
        <v>0</v>
      </c>
      <c r="T28" s="96">
        <v>0</v>
      </c>
      <c r="U28" s="143">
        <f t="shared" si="16"/>
        <v>0</v>
      </c>
      <c r="V28" s="222">
        <f t="shared" si="17"/>
        <v>0</v>
      </c>
    </row>
    <row r="29" spans="1:32" s="98" customFormat="1" ht="12.75" hidden="1">
      <c r="A29" s="187">
        <v>24</v>
      </c>
      <c r="B29" s="66"/>
      <c r="C29" s="302"/>
      <c r="D29" s="110"/>
      <c r="E29" s="160">
        <f t="shared" si="6"/>
        <v>0</v>
      </c>
      <c r="F29" s="164">
        <f t="shared" si="56"/>
        <v>0</v>
      </c>
      <c r="G29" s="96">
        <f t="shared" si="57"/>
        <v>0</v>
      </c>
      <c r="H29" s="96">
        <f t="shared" si="58"/>
        <v>0</v>
      </c>
      <c r="I29" s="96">
        <f t="shared" si="59"/>
        <v>0</v>
      </c>
      <c r="J29" s="96">
        <f t="shared" si="60"/>
        <v>0</v>
      </c>
      <c r="K29" s="96">
        <f t="shared" si="61"/>
        <v>0</v>
      </c>
      <c r="L29" s="96">
        <f t="shared" si="62"/>
        <v>0</v>
      </c>
      <c r="M29" s="96">
        <f t="shared" si="13"/>
        <v>0</v>
      </c>
      <c r="N29" s="96">
        <v>0</v>
      </c>
      <c r="O29" s="165">
        <f t="shared" si="63"/>
        <v>0</v>
      </c>
      <c r="P29" s="96">
        <f t="shared" si="43"/>
        <v>0</v>
      </c>
      <c r="Q29" s="96">
        <f t="shared" si="44"/>
        <v>0</v>
      </c>
      <c r="R29" s="96">
        <f t="shared" si="45"/>
        <v>0</v>
      </c>
      <c r="S29" s="96">
        <v>0</v>
      </c>
      <c r="T29" s="96">
        <v>0</v>
      </c>
      <c r="U29" s="143">
        <f t="shared" si="16"/>
        <v>0</v>
      </c>
      <c r="V29" s="222">
        <f t="shared" si="17"/>
        <v>0</v>
      </c>
    </row>
    <row r="30" spans="1:32" s="98" customFormat="1" ht="12.75" hidden="1">
      <c r="A30" s="187">
        <v>25</v>
      </c>
      <c r="B30" s="66"/>
      <c r="C30" s="302"/>
      <c r="D30" s="110"/>
      <c r="E30" s="160">
        <f t="shared" si="6"/>
        <v>0</v>
      </c>
      <c r="F30" s="164">
        <f t="shared" si="56"/>
        <v>0</v>
      </c>
      <c r="G30" s="96">
        <f t="shared" si="57"/>
        <v>0</v>
      </c>
      <c r="H30" s="96">
        <f t="shared" si="58"/>
        <v>0</v>
      </c>
      <c r="I30" s="96">
        <f t="shared" si="59"/>
        <v>0</v>
      </c>
      <c r="J30" s="96">
        <f t="shared" si="60"/>
        <v>0</v>
      </c>
      <c r="K30" s="96">
        <f t="shared" si="61"/>
        <v>0</v>
      </c>
      <c r="L30" s="96">
        <f t="shared" si="62"/>
        <v>0</v>
      </c>
      <c r="M30" s="96">
        <f t="shared" si="13"/>
        <v>0</v>
      </c>
      <c r="N30" s="96">
        <v>0</v>
      </c>
      <c r="O30" s="165">
        <f t="shared" si="63"/>
        <v>0</v>
      </c>
      <c r="P30" s="96">
        <f t="shared" si="43"/>
        <v>0</v>
      </c>
      <c r="Q30" s="96">
        <f t="shared" si="44"/>
        <v>0</v>
      </c>
      <c r="R30" s="96">
        <f t="shared" si="45"/>
        <v>0</v>
      </c>
      <c r="S30" s="96">
        <v>0</v>
      </c>
      <c r="T30" s="96">
        <v>0</v>
      </c>
      <c r="U30" s="143">
        <f t="shared" si="16"/>
        <v>0</v>
      </c>
      <c r="V30" s="222">
        <f t="shared" si="17"/>
        <v>0</v>
      </c>
    </row>
    <row r="31" spans="1:32" s="98" customFormat="1" ht="12.75" hidden="1">
      <c r="A31" s="187">
        <v>26</v>
      </c>
      <c r="B31" s="66"/>
      <c r="C31" s="302"/>
      <c r="D31" s="110"/>
      <c r="E31" s="160">
        <f t="shared" si="6"/>
        <v>0</v>
      </c>
      <c r="F31" s="164">
        <f t="shared" si="56"/>
        <v>0</v>
      </c>
      <c r="G31" s="96">
        <f t="shared" si="57"/>
        <v>0</v>
      </c>
      <c r="H31" s="96">
        <f t="shared" si="58"/>
        <v>0</v>
      </c>
      <c r="I31" s="96">
        <f t="shared" si="59"/>
        <v>0</v>
      </c>
      <c r="J31" s="96">
        <f t="shared" si="60"/>
        <v>0</v>
      </c>
      <c r="K31" s="96">
        <f t="shared" si="61"/>
        <v>0</v>
      </c>
      <c r="L31" s="96">
        <f t="shared" si="62"/>
        <v>0</v>
      </c>
      <c r="M31" s="96">
        <f t="shared" si="13"/>
        <v>0</v>
      </c>
      <c r="N31" s="96">
        <v>0</v>
      </c>
      <c r="O31" s="165">
        <f t="shared" si="63"/>
        <v>0</v>
      </c>
      <c r="P31" s="96">
        <f t="shared" si="43"/>
        <v>0</v>
      </c>
      <c r="Q31" s="96">
        <f t="shared" si="44"/>
        <v>0</v>
      </c>
      <c r="R31" s="96">
        <f t="shared" si="45"/>
        <v>0</v>
      </c>
      <c r="S31" s="96">
        <v>0</v>
      </c>
      <c r="T31" s="96">
        <v>0</v>
      </c>
      <c r="U31" s="143">
        <f t="shared" si="16"/>
        <v>0</v>
      </c>
      <c r="V31" s="222">
        <f t="shared" si="17"/>
        <v>0</v>
      </c>
    </row>
    <row r="32" spans="1:32" s="98" customFormat="1" ht="12.75" hidden="1">
      <c r="A32" s="187">
        <v>27</v>
      </c>
      <c r="B32" s="66"/>
      <c r="C32" s="302"/>
      <c r="D32" s="110"/>
      <c r="E32" s="160">
        <f t="shared" si="6"/>
        <v>0</v>
      </c>
      <c r="F32" s="164">
        <f t="shared" si="56"/>
        <v>0</v>
      </c>
      <c r="G32" s="96">
        <f t="shared" si="57"/>
        <v>0</v>
      </c>
      <c r="H32" s="96">
        <f t="shared" si="58"/>
        <v>0</v>
      </c>
      <c r="I32" s="96">
        <f t="shared" si="59"/>
        <v>0</v>
      </c>
      <c r="J32" s="96">
        <f t="shared" si="60"/>
        <v>0</v>
      </c>
      <c r="K32" s="96">
        <f t="shared" si="61"/>
        <v>0</v>
      </c>
      <c r="L32" s="96">
        <f t="shared" si="62"/>
        <v>0</v>
      </c>
      <c r="M32" s="96">
        <f t="shared" si="13"/>
        <v>0</v>
      </c>
      <c r="N32" s="96">
        <v>0</v>
      </c>
      <c r="O32" s="165">
        <f t="shared" si="63"/>
        <v>0</v>
      </c>
      <c r="P32" s="96">
        <f t="shared" si="43"/>
        <v>0</v>
      </c>
      <c r="Q32" s="96">
        <f t="shared" si="44"/>
        <v>0</v>
      </c>
      <c r="R32" s="96">
        <f t="shared" si="45"/>
        <v>0</v>
      </c>
      <c r="S32" s="96">
        <v>0</v>
      </c>
      <c r="T32" s="96">
        <v>0</v>
      </c>
      <c r="U32" s="143">
        <f t="shared" si="16"/>
        <v>0</v>
      </c>
      <c r="V32" s="222">
        <f t="shared" si="17"/>
        <v>0</v>
      </c>
    </row>
    <row r="33" spans="1:22" s="98" customFormat="1" ht="12.75" hidden="1">
      <c r="A33" s="187">
        <v>28</v>
      </c>
      <c r="B33" s="66"/>
      <c r="C33" s="302"/>
      <c r="D33" s="110"/>
      <c r="E33" s="160">
        <f t="shared" si="6"/>
        <v>0</v>
      </c>
      <c r="F33" s="164">
        <f t="shared" si="56"/>
        <v>0</v>
      </c>
      <c r="G33" s="96">
        <f t="shared" si="57"/>
        <v>0</v>
      </c>
      <c r="H33" s="96">
        <f t="shared" si="58"/>
        <v>0</v>
      </c>
      <c r="I33" s="96">
        <f t="shared" si="59"/>
        <v>0</v>
      </c>
      <c r="J33" s="96">
        <f t="shared" si="60"/>
        <v>0</v>
      </c>
      <c r="K33" s="96">
        <f t="shared" si="61"/>
        <v>0</v>
      </c>
      <c r="L33" s="96">
        <f t="shared" si="62"/>
        <v>0</v>
      </c>
      <c r="M33" s="96">
        <f t="shared" si="13"/>
        <v>0</v>
      </c>
      <c r="N33" s="96">
        <v>0</v>
      </c>
      <c r="O33" s="165">
        <f t="shared" si="63"/>
        <v>0</v>
      </c>
      <c r="P33" s="96">
        <f t="shared" si="43"/>
        <v>0</v>
      </c>
      <c r="Q33" s="96">
        <f t="shared" si="44"/>
        <v>0</v>
      </c>
      <c r="R33" s="96">
        <f t="shared" si="45"/>
        <v>0</v>
      </c>
      <c r="S33" s="96">
        <v>0</v>
      </c>
      <c r="T33" s="96">
        <v>0</v>
      </c>
      <c r="U33" s="143">
        <f t="shared" si="16"/>
        <v>0</v>
      </c>
      <c r="V33" s="222">
        <f t="shared" si="17"/>
        <v>0</v>
      </c>
    </row>
    <row r="34" spans="1:22" s="98" customFormat="1" ht="12.75" hidden="1">
      <c r="A34" s="187">
        <v>29</v>
      </c>
      <c r="B34" s="66"/>
      <c r="C34" s="302"/>
      <c r="D34" s="110"/>
      <c r="E34" s="160">
        <f t="shared" si="6"/>
        <v>0</v>
      </c>
      <c r="F34" s="164">
        <f t="shared" si="56"/>
        <v>0</v>
      </c>
      <c r="G34" s="96">
        <f t="shared" si="57"/>
        <v>0</v>
      </c>
      <c r="H34" s="96">
        <f t="shared" si="58"/>
        <v>0</v>
      </c>
      <c r="I34" s="96">
        <f t="shared" si="59"/>
        <v>0</v>
      </c>
      <c r="J34" s="96">
        <f t="shared" si="60"/>
        <v>0</v>
      </c>
      <c r="K34" s="96">
        <f t="shared" si="61"/>
        <v>0</v>
      </c>
      <c r="L34" s="96">
        <f t="shared" si="62"/>
        <v>0</v>
      </c>
      <c r="M34" s="96">
        <f t="shared" si="13"/>
        <v>0</v>
      </c>
      <c r="N34" s="96">
        <v>0</v>
      </c>
      <c r="O34" s="165">
        <f t="shared" si="63"/>
        <v>0</v>
      </c>
      <c r="P34" s="96">
        <f t="shared" si="43"/>
        <v>0</v>
      </c>
      <c r="Q34" s="96">
        <f t="shared" si="44"/>
        <v>0</v>
      </c>
      <c r="R34" s="96">
        <f t="shared" si="45"/>
        <v>0</v>
      </c>
      <c r="S34" s="96">
        <v>0</v>
      </c>
      <c r="T34" s="96">
        <v>0</v>
      </c>
      <c r="U34" s="143">
        <f t="shared" si="16"/>
        <v>0</v>
      </c>
      <c r="V34" s="222">
        <f t="shared" si="17"/>
        <v>0</v>
      </c>
    </row>
    <row r="35" spans="1:22" s="98" customFormat="1" ht="12.75" hidden="1">
      <c r="A35" s="187">
        <v>30</v>
      </c>
      <c r="B35" s="66"/>
      <c r="C35" s="302"/>
      <c r="D35" s="110"/>
      <c r="E35" s="160">
        <f t="shared" si="6"/>
        <v>0</v>
      </c>
      <c r="F35" s="164">
        <f t="shared" si="56"/>
        <v>0</v>
      </c>
      <c r="G35" s="96">
        <f t="shared" si="57"/>
        <v>0</v>
      </c>
      <c r="H35" s="96">
        <f t="shared" si="58"/>
        <v>0</v>
      </c>
      <c r="I35" s="96">
        <f t="shared" si="59"/>
        <v>0</v>
      </c>
      <c r="J35" s="96">
        <f t="shared" si="60"/>
        <v>0</v>
      </c>
      <c r="K35" s="96">
        <f t="shared" si="61"/>
        <v>0</v>
      </c>
      <c r="L35" s="96">
        <f t="shared" si="62"/>
        <v>0</v>
      </c>
      <c r="M35" s="96">
        <f t="shared" si="13"/>
        <v>0</v>
      </c>
      <c r="N35" s="96">
        <v>0</v>
      </c>
      <c r="O35" s="165">
        <f t="shared" si="63"/>
        <v>0</v>
      </c>
      <c r="P35" s="96">
        <f t="shared" si="43"/>
        <v>0</v>
      </c>
      <c r="Q35" s="96">
        <f t="shared" si="44"/>
        <v>0</v>
      </c>
      <c r="R35" s="96">
        <f t="shared" si="45"/>
        <v>0</v>
      </c>
      <c r="S35" s="96">
        <v>0</v>
      </c>
      <c r="T35" s="96">
        <v>0</v>
      </c>
      <c r="U35" s="143">
        <f t="shared" si="16"/>
        <v>0</v>
      </c>
      <c r="V35" s="222">
        <f t="shared" si="17"/>
        <v>0</v>
      </c>
    </row>
    <row r="36" spans="1:22" s="98" customFormat="1" ht="12.75" hidden="1">
      <c r="A36" s="187">
        <v>31</v>
      </c>
      <c r="B36" s="66"/>
      <c r="C36" s="302"/>
      <c r="D36" s="110"/>
      <c r="E36" s="160">
        <f t="shared" si="6"/>
        <v>0</v>
      </c>
      <c r="F36" s="164">
        <f t="shared" si="56"/>
        <v>0</v>
      </c>
      <c r="G36" s="96">
        <f t="shared" si="57"/>
        <v>0</v>
      </c>
      <c r="H36" s="96">
        <f t="shared" si="58"/>
        <v>0</v>
      </c>
      <c r="I36" s="96">
        <f t="shared" si="59"/>
        <v>0</v>
      </c>
      <c r="J36" s="96">
        <f t="shared" si="60"/>
        <v>0</v>
      </c>
      <c r="K36" s="96">
        <f t="shared" si="61"/>
        <v>0</v>
      </c>
      <c r="L36" s="96">
        <f t="shared" si="62"/>
        <v>0</v>
      </c>
      <c r="M36" s="96">
        <f t="shared" si="13"/>
        <v>0</v>
      </c>
      <c r="N36" s="96">
        <v>0</v>
      </c>
      <c r="O36" s="165">
        <f t="shared" si="63"/>
        <v>0</v>
      </c>
      <c r="P36" s="96">
        <f t="shared" si="43"/>
        <v>0</v>
      </c>
      <c r="Q36" s="96">
        <f t="shared" si="44"/>
        <v>0</v>
      </c>
      <c r="R36" s="96">
        <f t="shared" si="45"/>
        <v>0</v>
      </c>
      <c r="S36" s="96">
        <v>0</v>
      </c>
      <c r="T36" s="96">
        <v>0</v>
      </c>
      <c r="U36" s="143">
        <f t="shared" si="16"/>
        <v>0</v>
      </c>
      <c r="V36" s="222">
        <f t="shared" si="17"/>
        <v>0</v>
      </c>
    </row>
    <row r="37" spans="1:22" s="98" customFormat="1" ht="12.75" hidden="1">
      <c r="A37" s="187">
        <v>32</v>
      </c>
      <c r="B37" s="66"/>
      <c r="C37" s="302"/>
      <c r="D37" s="110"/>
      <c r="E37" s="160">
        <f t="shared" si="6"/>
        <v>0</v>
      </c>
      <c r="F37" s="164">
        <f t="shared" si="56"/>
        <v>0</v>
      </c>
      <c r="G37" s="96">
        <f t="shared" si="57"/>
        <v>0</v>
      </c>
      <c r="H37" s="96">
        <f t="shared" si="58"/>
        <v>0</v>
      </c>
      <c r="I37" s="96">
        <f t="shared" si="59"/>
        <v>0</v>
      </c>
      <c r="J37" s="96">
        <f t="shared" si="60"/>
        <v>0</v>
      </c>
      <c r="K37" s="96">
        <f t="shared" si="61"/>
        <v>0</v>
      </c>
      <c r="L37" s="96">
        <f t="shared" si="62"/>
        <v>0</v>
      </c>
      <c r="M37" s="96">
        <f t="shared" si="13"/>
        <v>0</v>
      </c>
      <c r="N37" s="96">
        <v>0</v>
      </c>
      <c r="O37" s="165">
        <f t="shared" si="63"/>
        <v>0</v>
      </c>
      <c r="P37" s="96">
        <f t="shared" si="43"/>
        <v>0</v>
      </c>
      <c r="Q37" s="96">
        <f t="shared" si="44"/>
        <v>0</v>
      </c>
      <c r="R37" s="96">
        <f t="shared" si="45"/>
        <v>0</v>
      </c>
      <c r="S37" s="96">
        <v>0</v>
      </c>
      <c r="T37" s="96">
        <v>0</v>
      </c>
      <c r="U37" s="143">
        <f t="shared" si="16"/>
        <v>0</v>
      </c>
      <c r="V37" s="222">
        <f t="shared" si="17"/>
        <v>0</v>
      </c>
    </row>
    <row r="38" spans="1:22" s="98" customFormat="1" ht="12.75" hidden="1">
      <c r="A38" s="187">
        <v>33</v>
      </c>
      <c r="B38" s="66"/>
      <c r="C38" s="302"/>
      <c r="D38" s="110"/>
      <c r="E38" s="160">
        <f t="shared" si="6"/>
        <v>0</v>
      </c>
      <c r="F38" s="164">
        <f t="shared" si="56"/>
        <v>0</v>
      </c>
      <c r="G38" s="96">
        <f t="shared" si="57"/>
        <v>0</v>
      </c>
      <c r="H38" s="96">
        <f t="shared" si="58"/>
        <v>0</v>
      </c>
      <c r="I38" s="96">
        <f t="shared" si="59"/>
        <v>0</v>
      </c>
      <c r="J38" s="96">
        <f t="shared" si="60"/>
        <v>0</v>
      </c>
      <c r="K38" s="96">
        <f t="shared" si="61"/>
        <v>0</v>
      </c>
      <c r="L38" s="96">
        <f t="shared" si="62"/>
        <v>0</v>
      </c>
      <c r="M38" s="96">
        <f t="shared" si="13"/>
        <v>0</v>
      </c>
      <c r="N38" s="96">
        <v>0</v>
      </c>
      <c r="O38" s="165">
        <f t="shared" si="63"/>
        <v>0</v>
      </c>
      <c r="P38" s="96">
        <f t="shared" si="43"/>
        <v>0</v>
      </c>
      <c r="Q38" s="96">
        <f t="shared" si="44"/>
        <v>0</v>
      </c>
      <c r="R38" s="96">
        <f t="shared" si="45"/>
        <v>0</v>
      </c>
      <c r="S38" s="96">
        <v>0</v>
      </c>
      <c r="T38" s="96">
        <v>0</v>
      </c>
      <c r="U38" s="143">
        <f t="shared" si="16"/>
        <v>0</v>
      </c>
      <c r="V38" s="222">
        <f t="shared" si="17"/>
        <v>0</v>
      </c>
    </row>
    <row r="39" spans="1:22" s="98" customFormat="1" ht="12.75" hidden="1">
      <c r="A39" s="187">
        <v>34</v>
      </c>
      <c r="B39" s="66"/>
      <c r="C39" s="302"/>
      <c r="D39" s="110"/>
      <c r="E39" s="160">
        <f t="shared" si="6"/>
        <v>0</v>
      </c>
      <c r="F39" s="164">
        <f t="shared" si="56"/>
        <v>0</v>
      </c>
      <c r="G39" s="96">
        <f t="shared" si="57"/>
        <v>0</v>
      </c>
      <c r="H39" s="96">
        <f t="shared" si="58"/>
        <v>0</v>
      </c>
      <c r="I39" s="96">
        <f t="shared" si="59"/>
        <v>0</v>
      </c>
      <c r="J39" s="96">
        <f t="shared" si="60"/>
        <v>0</v>
      </c>
      <c r="K39" s="96">
        <f t="shared" si="61"/>
        <v>0</v>
      </c>
      <c r="L39" s="96">
        <f t="shared" si="62"/>
        <v>0</v>
      </c>
      <c r="M39" s="96">
        <f t="shared" si="13"/>
        <v>0</v>
      </c>
      <c r="N39" s="96">
        <v>0</v>
      </c>
      <c r="O39" s="165">
        <f t="shared" si="63"/>
        <v>0</v>
      </c>
      <c r="P39" s="96">
        <f t="shared" si="43"/>
        <v>0</v>
      </c>
      <c r="Q39" s="96">
        <f t="shared" si="44"/>
        <v>0</v>
      </c>
      <c r="R39" s="96">
        <f t="shared" si="45"/>
        <v>0</v>
      </c>
      <c r="S39" s="96">
        <v>0</v>
      </c>
      <c r="T39" s="96">
        <v>0</v>
      </c>
      <c r="U39" s="143">
        <f t="shared" si="16"/>
        <v>0</v>
      </c>
      <c r="V39" s="222">
        <f t="shared" si="17"/>
        <v>0</v>
      </c>
    </row>
    <row r="40" spans="1:22" s="98" customFormat="1" ht="12.75" hidden="1">
      <c r="A40" s="187">
        <v>35</v>
      </c>
      <c r="B40" s="66"/>
      <c r="C40" s="302"/>
      <c r="D40" s="110"/>
      <c r="E40" s="160">
        <f t="shared" si="6"/>
        <v>0</v>
      </c>
      <c r="F40" s="164">
        <f t="shared" si="56"/>
        <v>0</v>
      </c>
      <c r="G40" s="96">
        <f t="shared" si="57"/>
        <v>0</v>
      </c>
      <c r="H40" s="96">
        <f t="shared" si="58"/>
        <v>0</v>
      </c>
      <c r="I40" s="96">
        <f t="shared" si="59"/>
        <v>0</v>
      </c>
      <c r="J40" s="96">
        <f t="shared" si="60"/>
        <v>0</v>
      </c>
      <c r="K40" s="96">
        <f t="shared" si="61"/>
        <v>0</v>
      </c>
      <c r="L40" s="96">
        <f t="shared" si="62"/>
        <v>0</v>
      </c>
      <c r="M40" s="96">
        <f t="shared" si="13"/>
        <v>0</v>
      </c>
      <c r="N40" s="96">
        <v>0</v>
      </c>
      <c r="O40" s="165">
        <f t="shared" si="63"/>
        <v>0</v>
      </c>
      <c r="P40" s="96">
        <f t="shared" si="43"/>
        <v>0</v>
      </c>
      <c r="Q40" s="96">
        <f t="shared" si="44"/>
        <v>0</v>
      </c>
      <c r="R40" s="96">
        <f t="shared" si="45"/>
        <v>0</v>
      </c>
      <c r="S40" s="96">
        <v>0</v>
      </c>
      <c r="T40" s="96">
        <v>0</v>
      </c>
      <c r="U40" s="143">
        <f t="shared" si="16"/>
        <v>0</v>
      </c>
      <c r="V40" s="222">
        <f t="shared" si="17"/>
        <v>0</v>
      </c>
    </row>
    <row r="41" spans="1:22" s="98" customFormat="1" ht="12.75" hidden="1">
      <c r="A41" s="187">
        <v>36</v>
      </c>
      <c r="B41" s="66"/>
      <c r="C41" s="302"/>
      <c r="D41" s="110"/>
      <c r="E41" s="160">
        <f t="shared" si="6"/>
        <v>0</v>
      </c>
      <c r="F41" s="164">
        <f t="shared" si="56"/>
        <v>0</v>
      </c>
      <c r="G41" s="96">
        <f t="shared" si="57"/>
        <v>0</v>
      </c>
      <c r="H41" s="96">
        <f t="shared" si="58"/>
        <v>0</v>
      </c>
      <c r="I41" s="96">
        <f t="shared" si="59"/>
        <v>0</v>
      </c>
      <c r="J41" s="96">
        <f t="shared" si="60"/>
        <v>0</v>
      </c>
      <c r="K41" s="96">
        <f t="shared" si="61"/>
        <v>0</v>
      </c>
      <c r="L41" s="96">
        <f t="shared" si="62"/>
        <v>0</v>
      </c>
      <c r="M41" s="96">
        <f t="shared" si="13"/>
        <v>0</v>
      </c>
      <c r="N41" s="96">
        <v>0</v>
      </c>
      <c r="O41" s="165">
        <f t="shared" si="63"/>
        <v>0</v>
      </c>
      <c r="P41" s="96">
        <f t="shared" si="43"/>
        <v>0</v>
      </c>
      <c r="Q41" s="96">
        <f t="shared" si="44"/>
        <v>0</v>
      </c>
      <c r="R41" s="96">
        <f t="shared" si="45"/>
        <v>0</v>
      </c>
      <c r="S41" s="96">
        <v>0</v>
      </c>
      <c r="T41" s="96">
        <v>0</v>
      </c>
      <c r="U41" s="143">
        <f t="shared" si="16"/>
        <v>0</v>
      </c>
      <c r="V41" s="222">
        <f t="shared" si="17"/>
        <v>0</v>
      </c>
    </row>
    <row r="42" spans="1:22" s="98" customFormat="1" ht="12.75" hidden="1">
      <c r="A42" s="187">
        <v>37</v>
      </c>
      <c r="B42" s="66"/>
      <c r="C42" s="302"/>
      <c r="D42" s="110"/>
      <c r="E42" s="160">
        <f t="shared" si="6"/>
        <v>0</v>
      </c>
      <c r="F42" s="164">
        <f t="shared" si="56"/>
        <v>0</v>
      </c>
      <c r="G42" s="96">
        <f t="shared" si="57"/>
        <v>0</v>
      </c>
      <c r="H42" s="96">
        <f t="shared" si="58"/>
        <v>0</v>
      </c>
      <c r="I42" s="96">
        <f t="shared" si="59"/>
        <v>0</v>
      </c>
      <c r="J42" s="96">
        <f t="shared" si="60"/>
        <v>0</v>
      </c>
      <c r="K42" s="96">
        <f t="shared" si="61"/>
        <v>0</v>
      </c>
      <c r="L42" s="96">
        <f t="shared" si="62"/>
        <v>0</v>
      </c>
      <c r="M42" s="96">
        <f t="shared" si="13"/>
        <v>0</v>
      </c>
      <c r="N42" s="96">
        <v>0</v>
      </c>
      <c r="O42" s="165">
        <f t="shared" si="63"/>
        <v>0</v>
      </c>
      <c r="P42" s="96">
        <f t="shared" si="43"/>
        <v>0</v>
      </c>
      <c r="Q42" s="96">
        <f t="shared" si="44"/>
        <v>0</v>
      </c>
      <c r="R42" s="96">
        <f t="shared" si="45"/>
        <v>0</v>
      </c>
      <c r="S42" s="96">
        <v>0</v>
      </c>
      <c r="T42" s="96">
        <v>0</v>
      </c>
      <c r="U42" s="143">
        <f t="shared" si="16"/>
        <v>0</v>
      </c>
      <c r="V42" s="222">
        <f t="shared" si="17"/>
        <v>0</v>
      </c>
    </row>
    <row r="43" spans="1:22" s="98" customFormat="1" ht="12.75" hidden="1">
      <c r="A43" s="187">
        <v>38</v>
      </c>
      <c r="B43" s="66"/>
      <c r="C43" s="302"/>
      <c r="D43" s="110"/>
      <c r="E43" s="160">
        <f t="shared" si="6"/>
        <v>0</v>
      </c>
      <c r="F43" s="164">
        <f t="shared" si="56"/>
        <v>0</v>
      </c>
      <c r="G43" s="96">
        <f t="shared" si="57"/>
        <v>0</v>
      </c>
      <c r="H43" s="96">
        <f t="shared" si="58"/>
        <v>0</v>
      </c>
      <c r="I43" s="96">
        <f t="shared" si="59"/>
        <v>0</v>
      </c>
      <c r="J43" s="96">
        <f t="shared" si="60"/>
        <v>0</v>
      </c>
      <c r="K43" s="96">
        <f t="shared" si="61"/>
        <v>0</v>
      </c>
      <c r="L43" s="96">
        <f t="shared" si="62"/>
        <v>0</v>
      </c>
      <c r="M43" s="96">
        <f t="shared" si="13"/>
        <v>0</v>
      </c>
      <c r="N43" s="96">
        <v>0</v>
      </c>
      <c r="O43" s="165">
        <f t="shared" si="63"/>
        <v>0</v>
      </c>
      <c r="P43" s="96">
        <f t="shared" si="43"/>
        <v>0</v>
      </c>
      <c r="Q43" s="96">
        <f t="shared" si="44"/>
        <v>0</v>
      </c>
      <c r="R43" s="96">
        <f t="shared" si="45"/>
        <v>0</v>
      </c>
      <c r="S43" s="96">
        <v>0</v>
      </c>
      <c r="T43" s="96">
        <v>0</v>
      </c>
      <c r="U43" s="143">
        <f t="shared" si="16"/>
        <v>0</v>
      </c>
      <c r="V43" s="222">
        <f t="shared" si="17"/>
        <v>0</v>
      </c>
    </row>
    <row r="44" spans="1:22" s="98" customFormat="1" ht="12.75" hidden="1">
      <c r="A44" s="187">
        <v>39</v>
      </c>
      <c r="B44" s="66"/>
      <c r="C44" s="302"/>
      <c r="D44" s="110"/>
      <c r="E44" s="160">
        <f t="shared" si="6"/>
        <v>0</v>
      </c>
      <c r="F44" s="164">
        <f t="shared" si="56"/>
        <v>0</v>
      </c>
      <c r="G44" s="96">
        <f t="shared" si="57"/>
        <v>0</v>
      </c>
      <c r="H44" s="96">
        <f t="shared" si="58"/>
        <v>0</v>
      </c>
      <c r="I44" s="96">
        <f t="shared" si="59"/>
        <v>0</v>
      </c>
      <c r="J44" s="96">
        <f t="shared" si="60"/>
        <v>0</v>
      </c>
      <c r="K44" s="96">
        <f t="shared" si="61"/>
        <v>0</v>
      </c>
      <c r="L44" s="96">
        <f t="shared" si="62"/>
        <v>0</v>
      </c>
      <c r="M44" s="96">
        <f t="shared" si="13"/>
        <v>0</v>
      </c>
      <c r="N44" s="96">
        <v>0</v>
      </c>
      <c r="O44" s="165">
        <f t="shared" si="63"/>
        <v>0</v>
      </c>
      <c r="P44" s="96">
        <f t="shared" si="43"/>
        <v>0</v>
      </c>
      <c r="Q44" s="96">
        <f t="shared" si="44"/>
        <v>0</v>
      </c>
      <c r="R44" s="96">
        <f t="shared" si="45"/>
        <v>0</v>
      </c>
      <c r="S44" s="96">
        <v>0</v>
      </c>
      <c r="T44" s="96">
        <v>0</v>
      </c>
      <c r="U44" s="143">
        <f t="shared" si="16"/>
        <v>0</v>
      </c>
      <c r="V44" s="222">
        <f t="shared" si="17"/>
        <v>0</v>
      </c>
    </row>
    <row r="45" spans="1:22" s="98" customFormat="1" ht="12.75" hidden="1">
      <c r="A45" s="187">
        <v>40</v>
      </c>
      <c r="B45" s="66"/>
      <c r="C45" s="302"/>
      <c r="D45" s="110"/>
      <c r="E45" s="160">
        <f t="shared" si="6"/>
        <v>0</v>
      </c>
      <c r="F45" s="164">
        <f t="shared" si="56"/>
        <v>0</v>
      </c>
      <c r="G45" s="96">
        <f t="shared" si="57"/>
        <v>0</v>
      </c>
      <c r="H45" s="96">
        <f t="shared" si="58"/>
        <v>0</v>
      </c>
      <c r="I45" s="96">
        <f t="shared" si="59"/>
        <v>0</v>
      </c>
      <c r="J45" s="96">
        <f t="shared" si="60"/>
        <v>0</v>
      </c>
      <c r="K45" s="96">
        <f t="shared" si="61"/>
        <v>0</v>
      </c>
      <c r="L45" s="96">
        <f t="shared" si="62"/>
        <v>0</v>
      </c>
      <c r="M45" s="96">
        <f t="shared" si="13"/>
        <v>0</v>
      </c>
      <c r="N45" s="96">
        <v>0</v>
      </c>
      <c r="O45" s="165">
        <f t="shared" si="63"/>
        <v>0</v>
      </c>
      <c r="P45" s="96">
        <f t="shared" si="43"/>
        <v>0</v>
      </c>
      <c r="Q45" s="96">
        <f t="shared" si="44"/>
        <v>0</v>
      </c>
      <c r="R45" s="96">
        <f t="shared" si="45"/>
        <v>0</v>
      </c>
      <c r="S45" s="96">
        <v>0</v>
      </c>
      <c r="T45" s="96">
        <v>0</v>
      </c>
      <c r="U45" s="143">
        <f t="shared" si="16"/>
        <v>0</v>
      </c>
      <c r="V45" s="222">
        <f t="shared" si="17"/>
        <v>0</v>
      </c>
    </row>
    <row r="46" spans="1:22" s="98" customFormat="1" ht="12.75" hidden="1">
      <c r="A46" s="187">
        <v>41</v>
      </c>
      <c r="B46" s="66"/>
      <c r="C46" s="302"/>
      <c r="D46" s="110"/>
      <c r="E46" s="160">
        <f t="shared" si="6"/>
        <v>0</v>
      </c>
      <c r="F46" s="164">
        <f t="shared" si="56"/>
        <v>0</v>
      </c>
      <c r="G46" s="96">
        <f t="shared" si="57"/>
        <v>0</v>
      </c>
      <c r="H46" s="96">
        <f t="shared" si="58"/>
        <v>0</v>
      </c>
      <c r="I46" s="96">
        <f t="shared" si="59"/>
        <v>0</v>
      </c>
      <c r="J46" s="96">
        <f t="shared" si="60"/>
        <v>0</v>
      </c>
      <c r="K46" s="96">
        <f t="shared" si="61"/>
        <v>0</v>
      </c>
      <c r="L46" s="96">
        <f t="shared" si="62"/>
        <v>0</v>
      </c>
      <c r="M46" s="96">
        <f t="shared" si="13"/>
        <v>0</v>
      </c>
      <c r="N46" s="96">
        <v>0</v>
      </c>
      <c r="O46" s="165">
        <f t="shared" si="63"/>
        <v>0</v>
      </c>
      <c r="P46" s="96">
        <f t="shared" si="43"/>
        <v>0</v>
      </c>
      <c r="Q46" s="96">
        <f t="shared" si="44"/>
        <v>0</v>
      </c>
      <c r="R46" s="96">
        <f t="shared" si="45"/>
        <v>0</v>
      </c>
      <c r="S46" s="96">
        <v>0</v>
      </c>
      <c r="T46" s="96">
        <v>0</v>
      </c>
      <c r="U46" s="143">
        <f t="shared" si="16"/>
        <v>0</v>
      </c>
      <c r="V46" s="222">
        <f t="shared" si="17"/>
        <v>0</v>
      </c>
    </row>
    <row r="47" spans="1:22" s="98" customFormat="1" ht="12.75" hidden="1">
      <c r="A47" s="187">
        <v>42</v>
      </c>
      <c r="B47" s="66"/>
      <c r="C47" s="302"/>
      <c r="D47" s="110"/>
      <c r="E47" s="160">
        <f t="shared" si="6"/>
        <v>0</v>
      </c>
      <c r="F47" s="164">
        <f t="shared" si="56"/>
        <v>0</v>
      </c>
      <c r="G47" s="96">
        <f t="shared" si="57"/>
        <v>0</v>
      </c>
      <c r="H47" s="96">
        <f t="shared" si="58"/>
        <v>0</v>
      </c>
      <c r="I47" s="96">
        <f t="shared" si="59"/>
        <v>0</v>
      </c>
      <c r="J47" s="96">
        <f t="shared" si="60"/>
        <v>0</v>
      </c>
      <c r="K47" s="96">
        <f t="shared" si="61"/>
        <v>0</v>
      </c>
      <c r="L47" s="96">
        <f t="shared" si="62"/>
        <v>0</v>
      </c>
      <c r="M47" s="96">
        <f t="shared" si="13"/>
        <v>0</v>
      </c>
      <c r="N47" s="96">
        <v>0</v>
      </c>
      <c r="O47" s="165">
        <f t="shared" si="63"/>
        <v>0</v>
      </c>
      <c r="P47" s="96">
        <f t="shared" si="43"/>
        <v>0</v>
      </c>
      <c r="Q47" s="96">
        <f t="shared" si="44"/>
        <v>0</v>
      </c>
      <c r="R47" s="96">
        <f t="shared" si="45"/>
        <v>0</v>
      </c>
      <c r="S47" s="96">
        <v>0</v>
      </c>
      <c r="T47" s="96">
        <v>0</v>
      </c>
      <c r="U47" s="143">
        <f t="shared" si="16"/>
        <v>0</v>
      </c>
      <c r="V47" s="222">
        <f t="shared" si="17"/>
        <v>0</v>
      </c>
    </row>
    <row r="48" spans="1:22" s="98" customFormat="1" ht="12.75" hidden="1">
      <c r="A48" s="187">
        <v>43</v>
      </c>
      <c r="B48" s="66"/>
      <c r="C48" s="302"/>
      <c r="D48" s="110"/>
      <c r="E48" s="160">
        <f t="shared" si="6"/>
        <v>0</v>
      </c>
      <c r="F48" s="164">
        <f t="shared" si="56"/>
        <v>0</v>
      </c>
      <c r="G48" s="96">
        <f t="shared" si="57"/>
        <v>0</v>
      </c>
      <c r="H48" s="96">
        <f t="shared" si="58"/>
        <v>0</v>
      </c>
      <c r="I48" s="96">
        <f t="shared" si="59"/>
        <v>0</v>
      </c>
      <c r="J48" s="96">
        <f t="shared" si="60"/>
        <v>0</v>
      </c>
      <c r="K48" s="96">
        <f t="shared" si="61"/>
        <v>0</v>
      </c>
      <c r="L48" s="96">
        <f t="shared" si="62"/>
        <v>0</v>
      </c>
      <c r="M48" s="96">
        <f t="shared" si="13"/>
        <v>0</v>
      </c>
      <c r="N48" s="96">
        <v>0</v>
      </c>
      <c r="O48" s="165">
        <f t="shared" si="63"/>
        <v>0</v>
      </c>
      <c r="P48" s="96">
        <f t="shared" si="43"/>
        <v>0</v>
      </c>
      <c r="Q48" s="96">
        <f t="shared" si="44"/>
        <v>0</v>
      </c>
      <c r="R48" s="96">
        <f t="shared" si="45"/>
        <v>0</v>
      </c>
      <c r="S48" s="96">
        <v>0</v>
      </c>
      <c r="T48" s="96">
        <v>0</v>
      </c>
      <c r="U48" s="143">
        <f t="shared" si="16"/>
        <v>0</v>
      </c>
      <c r="V48" s="222">
        <f t="shared" si="17"/>
        <v>0</v>
      </c>
    </row>
    <row r="49" spans="1:22" s="98" customFormat="1" ht="12.75" hidden="1">
      <c r="A49" s="187">
        <v>44</v>
      </c>
      <c r="B49" s="66"/>
      <c r="C49" s="302"/>
      <c r="D49" s="110"/>
      <c r="E49" s="160">
        <f t="shared" si="6"/>
        <v>0</v>
      </c>
      <c r="F49" s="164">
        <f t="shared" si="56"/>
        <v>0</v>
      </c>
      <c r="G49" s="96">
        <f t="shared" si="57"/>
        <v>0</v>
      </c>
      <c r="H49" s="96">
        <f t="shared" si="58"/>
        <v>0</v>
      </c>
      <c r="I49" s="96">
        <f t="shared" si="59"/>
        <v>0</v>
      </c>
      <c r="J49" s="96">
        <f t="shared" si="60"/>
        <v>0</v>
      </c>
      <c r="K49" s="96">
        <f t="shared" si="61"/>
        <v>0</v>
      </c>
      <c r="L49" s="96">
        <f t="shared" si="62"/>
        <v>0</v>
      </c>
      <c r="M49" s="96">
        <f t="shared" si="13"/>
        <v>0</v>
      </c>
      <c r="N49" s="96">
        <v>0</v>
      </c>
      <c r="O49" s="165">
        <f t="shared" si="63"/>
        <v>0</v>
      </c>
      <c r="P49" s="96">
        <f t="shared" si="43"/>
        <v>0</v>
      </c>
      <c r="Q49" s="96">
        <f t="shared" si="44"/>
        <v>0</v>
      </c>
      <c r="R49" s="96">
        <f t="shared" si="45"/>
        <v>0</v>
      </c>
      <c r="S49" s="96">
        <v>0</v>
      </c>
      <c r="T49" s="96">
        <v>0</v>
      </c>
      <c r="U49" s="143">
        <f t="shared" si="16"/>
        <v>0</v>
      </c>
      <c r="V49" s="222">
        <f t="shared" si="17"/>
        <v>0</v>
      </c>
    </row>
    <row r="50" spans="1:22" s="98" customFormat="1" ht="12.75" hidden="1">
      <c r="A50" s="187">
        <v>45</v>
      </c>
      <c r="B50" s="66"/>
      <c r="C50" s="302"/>
      <c r="D50" s="110"/>
      <c r="E50" s="160">
        <f t="shared" si="6"/>
        <v>0</v>
      </c>
      <c r="F50" s="164">
        <f t="shared" si="56"/>
        <v>0</v>
      </c>
      <c r="G50" s="96">
        <f t="shared" si="57"/>
        <v>0</v>
      </c>
      <c r="H50" s="96">
        <f t="shared" si="58"/>
        <v>0</v>
      </c>
      <c r="I50" s="96">
        <f t="shared" si="59"/>
        <v>0</v>
      </c>
      <c r="J50" s="96">
        <f t="shared" si="60"/>
        <v>0</v>
      </c>
      <c r="K50" s="96">
        <f t="shared" si="61"/>
        <v>0</v>
      </c>
      <c r="L50" s="96">
        <f t="shared" si="62"/>
        <v>0</v>
      </c>
      <c r="M50" s="96">
        <f t="shared" si="13"/>
        <v>0</v>
      </c>
      <c r="N50" s="96">
        <v>0</v>
      </c>
      <c r="O50" s="165">
        <f t="shared" si="63"/>
        <v>0</v>
      </c>
      <c r="P50" s="96">
        <f t="shared" si="43"/>
        <v>0</v>
      </c>
      <c r="Q50" s="96">
        <f t="shared" si="44"/>
        <v>0</v>
      </c>
      <c r="R50" s="96">
        <f t="shared" si="45"/>
        <v>0</v>
      </c>
      <c r="S50" s="96">
        <v>0</v>
      </c>
      <c r="T50" s="96">
        <v>0</v>
      </c>
      <c r="U50" s="143">
        <f t="shared" si="16"/>
        <v>0</v>
      </c>
      <c r="V50" s="222">
        <f t="shared" si="17"/>
        <v>0</v>
      </c>
    </row>
    <row r="51" spans="1:22" s="98" customFormat="1" ht="12.75" hidden="1">
      <c r="A51" s="187">
        <v>46</v>
      </c>
      <c r="B51" s="66"/>
      <c r="C51" s="302"/>
      <c r="D51" s="110"/>
      <c r="E51" s="160">
        <f t="shared" si="6"/>
        <v>0</v>
      </c>
      <c r="F51" s="164">
        <f t="shared" si="56"/>
        <v>0</v>
      </c>
      <c r="G51" s="96">
        <f t="shared" si="57"/>
        <v>0</v>
      </c>
      <c r="H51" s="96">
        <f t="shared" si="58"/>
        <v>0</v>
      </c>
      <c r="I51" s="96">
        <f t="shared" si="59"/>
        <v>0</v>
      </c>
      <c r="J51" s="96">
        <f t="shared" si="60"/>
        <v>0</v>
      </c>
      <c r="K51" s="96">
        <f t="shared" si="61"/>
        <v>0</v>
      </c>
      <c r="L51" s="96">
        <f t="shared" si="62"/>
        <v>0</v>
      </c>
      <c r="M51" s="96">
        <f t="shared" si="13"/>
        <v>0</v>
      </c>
      <c r="N51" s="96">
        <v>0</v>
      </c>
      <c r="O51" s="165">
        <f t="shared" si="63"/>
        <v>0</v>
      </c>
      <c r="P51" s="96">
        <f t="shared" si="43"/>
        <v>0</v>
      </c>
      <c r="Q51" s="96">
        <f t="shared" si="44"/>
        <v>0</v>
      </c>
      <c r="R51" s="96">
        <f t="shared" si="45"/>
        <v>0</v>
      </c>
      <c r="S51" s="96">
        <v>0</v>
      </c>
      <c r="T51" s="96">
        <v>0</v>
      </c>
      <c r="U51" s="143">
        <f t="shared" si="16"/>
        <v>0</v>
      </c>
      <c r="V51" s="222">
        <f t="shared" si="17"/>
        <v>0</v>
      </c>
    </row>
    <row r="52" spans="1:22" s="98" customFormat="1" ht="12.75" hidden="1">
      <c r="A52" s="187">
        <v>47</v>
      </c>
      <c r="B52" s="66"/>
      <c r="C52" s="302"/>
      <c r="D52" s="110"/>
      <c r="E52" s="160">
        <f t="shared" si="6"/>
        <v>0</v>
      </c>
      <c r="F52" s="164">
        <f t="shared" si="56"/>
        <v>0</v>
      </c>
      <c r="G52" s="96">
        <f t="shared" si="57"/>
        <v>0</v>
      </c>
      <c r="H52" s="96">
        <f t="shared" si="58"/>
        <v>0</v>
      </c>
      <c r="I52" s="96">
        <f t="shared" si="59"/>
        <v>0</v>
      </c>
      <c r="J52" s="96">
        <f t="shared" si="60"/>
        <v>0</v>
      </c>
      <c r="K52" s="96">
        <f t="shared" si="61"/>
        <v>0</v>
      </c>
      <c r="L52" s="96">
        <f t="shared" si="62"/>
        <v>0</v>
      </c>
      <c r="M52" s="96">
        <f t="shared" si="13"/>
        <v>0</v>
      </c>
      <c r="N52" s="96">
        <v>0</v>
      </c>
      <c r="O52" s="165">
        <f t="shared" si="63"/>
        <v>0</v>
      </c>
      <c r="P52" s="96">
        <f t="shared" si="43"/>
        <v>0</v>
      </c>
      <c r="Q52" s="96">
        <f t="shared" si="44"/>
        <v>0</v>
      </c>
      <c r="R52" s="96">
        <f t="shared" si="45"/>
        <v>0</v>
      </c>
      <c r="S52" s="96">
        <v>0</v>
      </c>
      <c r="T52" s="96">
        <v>0</v>
      </c>
      <c r="U52" s="143">
        <f t="shared" si="16"/>
        <v>0</v>
      </c>
      <c r="V52" s="222">
        <f t="shared" si="17"/>
        <v>0</v>
      </c>
    </row>
    <row r="53" spans="1:22" s="98" customFormat="1" ht="12.75" hidden="1">
      <c r="A53" s="187">
        <v>48</v>
      </c>
      <c r="B53" s="66"/>
      <c r="C53" s="302"/>
      <c r="D53" s="110"/>
      <c r="E53" s="160">
        <f t="shared" si="6"/>
        <v>0</v>
      </c>
      <c r="F53" s="164">
        <f t="shared" si="56"/>
        <v>0</v>
      </c>
      <c r="G53" s="96">
        <f t="shared" si="57"/>
        <v>0</v>
      </c>
      <c r="H53" s="96">
        <f t="shared" si="58"/>
        <v>0</v>
      </c>
      <c r="I53" s="96">
        <f t="shared" si="59"/>
        <v>0</v>
      </c>
      <c r="J53" s="96">
        <f t="shared" si="60"/>
        <v>0</v>
      </c>
      <c r="K53" s="96">
        <f t="shared" si="61"/>
        <v>0</v>
      </c>
      <c r="L53" s="96">
        <f t="shared" si="62"/>
        <v>0</v>
      </c>
      <c r="M53" s="96">
        <f t="shared" si="13"/>
        <v>0</v>
      </c>
      <c r="N53" s="96">
        <v>0</v>
      </c>
      <c r="O53" s="165">
        <f t="shared" si="63"/>
        <v>0</v>
      </c>
      <c r="P53" s="96">
        <f t="shared" si="43"/>
        <v>0</v>
      </c>
      <c r="Q53" s="96">
        <f t="shared" si="44"/>
        <v>0</v>
      </c>
      <c r="R53" s="96">
        <f t="shared" si="45"/>
        <v>0</v>
      </c>
      <c r="S53" s="96">
        <v>0</v>
      </c>
      <c r="T53" s="96">
        <v>0</v>
      </c>
      <c r="U53" s="143">
        <f t="shared" si="16"/>
        <v>0</v>
      </c>
      <c r="V53" s="222">
        <f t="shared" si="17"/>
        <v>0</v>
      </c>
    </row>
    <row r="54" spans="1:22" s="98" customFormat="1" ht="12.75" hidden="1">
      <c r="A54" s="187">
        <v>49</v>
      </c>
      <c r="B54" s="66"/>
      <c r="C54" s="302"/>
      <c r="D54" s="110"/>
      <c r="E54" s="160">
        <f t="shared" si="6"/>
        <v>0</v>
      </c>
      <c r="F54" s="164">
        <f t="shared" si="56"/>
        <v>0</v>
      </c>
      <c r="G54" s="96">
        <f t="shared" si="57"/>
        <v>0</v>
      </c>
      <c r="H54" s="96">
        <f t="shared" si="58"/>
        <v>0</v>
      </c>
      <c r="I54" s="96">
        <f t="shared" si="59"/>
        <v>0</v>
      </c>
      <c r="J54" s="96">
        <f t="shared" si="60"/>
        <v>0</v>
      </c>
      <c r="K54" s="96">
        <f t="shared" si="61"/>
        <v>0</v>
      </c>
      <c r="L54" s="96">
        <f t="shared" si="62"/>
        <v>0</v>
      </c>
      <c r="M54" s="96">
        <f t="shared" si="13"/>
        <v>0</v>
      </c>
      <c r="N54" s="96">
        <v>0</v>
      </c>
      <c r="O54" s="165">
        <f t="shared" si="63"/>
        <v>0</v>
      </c>
      <c r="P54" s="96">
        <f t="shared" si="43"/>
        <v>0</v>
      </c>
      <c r="Q54" s="96">
        <f t="shared" si="44"/>
        <v>0</v>
      </c>
      <c r="R54" s="96">
        <f t="shared" si="45"/>
        <v>0</v>
      </c>
      <c r="S54" s="96">
        <v>0</v>
      </c>
      <c r="T54" s="96">
        <v>0</v>
      </c>
      <c r="U54" s="143">
        <f t="shared" si="16"/>
        <v>0</v>
      </c>
      <c r="V54" s="222">
        <f t="shared" si="17"/>
        <v>0</v>
      </c>
    </row>
    <row r="55" spans="1:22" s="98" customFormat="1" ht="12.75" hidden="1">
      <c r="A55" s="187">
        <v>50</v>
      </c>
      <c r="B55" s="66"/>
      <c r="C55" s="302"/>
      <c r="D55" s="110"/>
      <c r="E55" s="160">
        <f t="shared" si="6"/>
        <v>0</v>
      </c>
      <c r="F55" s="164">
        <f t="shared" si="56"/>
        <v>0</v>
      </c>
      <c r="G55" s="96">
        <f t="shared" si="57"/>
        <v>0</v>
      </c>
      <c r="H55" s="96">
        <f t="shared" si="58"/>
        <v>0</v>
      </c>
      <c r="I55" s="96">
        <f t="shared" si="59"/>
        <v>0</v>
      </c>
      <c r="J55" s="96">
        <f t="shared" si="60"/>
        <v>0</v>
      </c>
      <c r="K55" s="96">
        <f t="shared" si="61"/>
        <v>0</v>
      </c>
      <c r="L55" s="96">
        <f t="shared" si="62"/>
        <v>0</v>
      </c>
      <c r="M55" s="96">
        <f t="shared" si="13"/>
        <v>0</v>
      </c>
      <c r="N55" s="96">
        <v>0</v>
      </c>
      <c r="O55" s="165">
        <f t="shared" si="63"/>
        <v>0</v>
      </c>
      <c r="P55" s="96">
        <f t="shared" si="43"/>
        <v>0</v>
      </c>
      <c r="Q55" s="96">
        <f t="shared" si="44"/>
        <v>0</v>
      </c>
      <c r="R55" s="96">
        <f t="shared" si="45"/>
        <v>0</v>
      </c>
      <c r="S55" s="96">
        <v>0</v>
      </c>
      <c r="T55" s="96">
        <v>0</v>
      </c>
      <c r="U55" s="143">
        <f t="shared" si="16"/>
        <v>0</v>
      </c>
      <c r="V55" s="222">
        <f t="shared" si="17"/>
        <v>0</v>
      </c>
    </row>
    <row r="56" spans="1:22" s="98" customFormat="1" ht="12.75" hidden="1">
      <c r="A56" s="187">
        <v>51</v>
      </c>
      <c r="B56" s="66"/>
      <c r="C56" s="302"/>
      <c r="D56" s="110"/>
      <c r="E56" s="160">
        <f t="shared" si="6"/>
        <v>0</v>
      </c>
      <c r="F56" s="164">
        <f t="shared" si="56"/>
        <v>0</v>
      </c>
      <c r="G56" s="96">
        <f t="shared" si="57"/>
        <v>0</v>
      </c>
      <c r="H56" s="96">
        <f t="shared" si="58"/>
        <v>0</v>
      </c>
      <c r="I56" s="96">
        <f t="shared" si="59"/>
        <v>0</v>
      </c>
      <c r="J56" s="96">
        <f t="shared" si="60"/>
        <v>0</v>
      </c>
      <c r="K56" s="96">
        <f t="shared" si="61"/>
        <v>0</v>
      </c>
      <c r="L56" s="96">
        <f t="shared" si="62"/>
        <v>0</v>
      </c>
      <c r="M56" s="96">
        <f t="shared" si="13"/>
        <v>0</v>
      </c>
      <c r="N56" s="96">
        <v>0</v>
      </c>
      <c r="O56" s="165">
        <f t="shared" si="63"/>
        <v>0</v>
      </c>
      <c r="P56" s="96">
        <f t="shared" si="43"/>
        <v>0</v>
      </c>
      <c r="Q56" s="96">
        <f t="shared" si="44"/>
        <v>0</v>
      </c>
      <c r="R56" s="96">
        <f t="shared" si="45"/>
        <v>0</v>
      </c>
      <c r="S56" s="96">
        <v>0</v>
      </c>
      <c r="T56" s="96">
        <v>0</v>
      </c>
      <c r="U56" s="143">
        <f t="shared" si="16"/>
        <v>0</v>
      </c>
      <c r="V56" s="222">
        <f t="shared" si="17"/>
        <v>0</v>
      </c>
    </row>
    <row r="57" spans="1:22" s="98" customFormat="1" ht="12.75" hidden="1">
      <c r="A57" s="187">
        <v>52</v>
      </c>
      <c r="B57" s="66"/>
      <c r="C57" s="302"/>
      <c r="D57" s="110"/>
      <c r="E57" s="160">
        <f t="shared" si="6"/>
        <v>0</v>
      </c>
      <c r="F57" s="164">
        <f t="shared" si="56"/>
        <v>0</v>
      </c>
      <c r="G57" s="96">
        <f t="shared" si="57"/>
        <v>0</v>
      </c>
      <c r="H57" s="96">
        <f t="shared" si="58"/>
        <v>0</v>
      </c>
      <c r="I57" s="96">
        <f t="shared" si="59"/>
        <v>0</v>
      </c>
      <c r="J57" s="96">
        <f t="shared" si="60"/>
        <v>0</v>
      </c>
      <c r="K57" s="96">
        <f t="shared" si="61"/>
        <v>0</v>
      </c>
      <c r="L57" s="96">
        <f t="shared" si="62"/>
        <v>0</v>
      </c>
      <c r="M57" s="96">
        <f t="shared" si="13"/>
        <v>0</v>
      </c>
      <c r="N57" s="96">
        <v>0</v>
      </c>
      <c r="O57" s="165">
        <f t="shared" si="63"/>
        <v>0</v>
      </c>
      <c r="P57" s="96">
        <f t="shared" si="43"/>
        <v>0</v>
      </c>
      <c r="Q57" s="96">
        <f t="shared" si="44"/>
        <v>0</v>
      </c>
      <c r="R57" s="96">
        <f t="shared" si="45"/>
        <v>0</v>
      </c>
      <c r="S57" s="96">
        <v>0</v>
      </c>
      <c r="T57" s="96">
        <v>0</v>
      </c>
      <c r="U57" s="143">
        <f t="shared" si="16"/>
        <v>0</v>
      </c>
      <c r="V57" s="222">
        <f t="shared" si="17"/>
        <v>0</v>
      </c>
    </row>
    <row r="58" spans="1:22" s="98" customFormat="1" ht="12.75" hidden="1">
      <c r="A58" s="187">
        <v>53</v>
      </c>
      <c r="B58" s="66"/>
      <c r="C58" s="302"/>
      <c r="D58" s="110"/>
      <c r="E58" s="160">
        <f t="shared" si="6"/>
        <v>0</v>
      </c>
      <c r="F58" s="164">
        <f t="shared" si="56"/>
        <v>0</v>
      </c>
      <c r="G58" s="96">
        <f t="shared" si="57"/>
        <v>0</v>
      </c>
      <c r="H58" s="96">
        <f t="shared" si="58"/>
        <v>0</v>
      </c>
      <c r="I58" s="96">
        <f t="shared" si="59"/>
        <v>0</v>
      </c>
      <c r="J58" s="96">
        <f t="shared" si="60"/>
        <v>0</v>
      </c>
      <c r="K58" s="96">
        <f t="shared" si="61"/>
        <v>0</v>
      </c>
      <c r="L58" s="96">
        <f t="shared" si="62"/>
        <v>0</v>
      </c>
      <c r="M58" s="96">
        <f t="shared" si="13"/>
        <v>0</v>
      </c>
      <c r="N58" s="96">
        <v>0</v>
      </c>
      <c r="O58" s="165">
        <f t="shared" si="63"/>
        <v>0</v>
      </c>
      <c r="P58" s="96">
        <f t="shared" si="43"/>
        <v>0</v>
      </c>
      <c r="Q58" s="96">
        <f t="shared" si="44"/>
        <v>0</v>
      </c>
      <c r="R58" s="96">
        <f t="shared" si="45"/>
        <v>0</v>
      </c>
      <c r="S58" s="96">
        <v>0</v>
      </c>
      <c r="T58" s="96">
        <v>0</v>
      </c>
      <c r="U58" s="143">
        <f t="shared" si="16"/>
        <v>0</v>
      </c>
      <c r="V58" s="222">
        <f t="shared" si="17"/>
        <v>0</v>
      </c>
    </row>
    <row r="59" spans="1:22" s="98" customFormat="1" ht="12.75" hidden="1">
      <c r="A59" s="187">
        <v>54</v>
      </c>
      <c r="B59" s="66"/>
      <c r="C59" s="302"/>
      <c r="D59" s="110"/>
      <c r="E59" s="160">
        <f t="shared" si="6"/>
        <v>0</v>
      </c>
      <c r="F59" s="164">
        <f t="shared" si="56"/>
        <v>0</v>
      </c>
      <c r="G59" s="96">
        <f t="shared" si="57"/>
        <v>0</v>
      </c>
      <c r="H59" s="96">
        <f t="shared" si="58"/>
        <v>0</v>
      </c>
      <c r="I59" s="96">
        <f t="shared" si="59"/>
        <v>0</v>
      </c>
      <c r="J59" s="96">
        <f t="shared" si="60"/>
        <v>0</v>
      </c>
      <c r="K59" s="96">
        <f t="shared" si="61"/>
        <v>0</v>
      </c>
      <c r="L59" s="96">
        <f t="shared" si="62"/>
        <v>0</v>
      </c>
      <c r="M59" s="96">
        <f t="shared" si="13"/>
        <v>0</v>
      </c>
      <c r="N59" s="96">
        <v>0</v>
      </c>
      <c r="O59" s="165">
        <f t="shared" si="63"/>
        <v>0</v>
      </c>
      <c r="P59" s="96">
        <f t="shared" si="43"/>
        <v>0</v>
      </c>
      <c r="Q59" s="96">
        <f t="shared" si="44"/>
        <v>0</v>
      </c>
      <c r="R59" s="96">
        <f t="shared" si="45"/>
        <v>0</v>
      </c>
      <c r="S59" s="96">
        <v>0</v>
      </c>
      <c r="T59" s="96">
        <v>0</v>
      </c>
      <c r="U59" s="143">
        <f t="shared" si="16"/>
        <v>0</v>
      </c>
      <c r="V59" s="222">
        <f t="shared" si="17"/>
        <v>0</v>
      </c>
    </row>
    <row r="60" spans="1:22" s="98" customFormat="1" ht="12.75" hidden="1">
      <c r="A60" s="187">
        <v>55</v>
      </c>
      <c r="B60" s="66"/>
      <c r="C60" s="302"/>
      <c r="D60" s="110"/>
      <c r="E60" s="160">
        <f t="shared" si="6"/>
        <v>0</v>
      </c>
      <c r="F60" s="164">
        <f t="shared" si="56"/>
        <v>0</v>
      </c>
      <c r="G60" s="96">
        <f t="shared" si="57"/>
        <v>0</v>
      </c>
      <c r="H60" s="96">
        <f t="shared" si="58"/>
        <v>0</v>
      </c>
      <c r="I60" s="96">
        <f t="shared" si="59"/>
        <v>0</v>
      </c>
      <c r="J60" s="96">
        <f t="shared" si="60"/>
        <v>0</v>
      </c>
      <c r="K60" s="96">
        <f t="shared" si="61"/>
        <v>0</v>
      </c>
      <c r="L60" s="96">
        <f t="shared" si="62"/>
        <v>0</v>
      </c>
      <c r="M60" s="96">
        <f t="shared" si="13"/>
        <v>0</v>
      </c>
      <c r="N60" s="96">
        <v>0</v>
      </c>
      <c r="O60" s="165">
        <f t="shared" si="63"/>
        <v>0</v>
      </c>
      <c r="P60" s="96">
        <f t="shared" si="43"/>
        <v>0</v>
      </c>
      <c r="Q60" s="96">
        <f t="shared" si="44"/>
        <v>0</v>
      </c>
      <c r="R60" s="96">
        <f t="shared" si="45"/>
        <v>0</v>
      </c>
      <c r="S60" s="96">
        <v>0</v>
      </c>
      <c r="T60" s="96">
        <v>0</v>
      </c>
      <c r="U60" s="143">
        <f t="shared" si="16"/>
        <v>0</v>
      </c>
      <c r="V60" s="222">
        <f t="shared" si="17"/>
        <v>0</v>
      </c>
    </row>
    <row r="61" spans="1:22" s="98" customFormat="1" ht="12.75" hidden="1">
      <c r="A61" s="187">
        <v>56</v>
      </c>
      <c r="B61" s="66"/>
      <c r="C61" s="302"/>
      <c r="D61" s="110"/>
      <c r="E61" s="160">
        <f t="shared" si="6"/>
        <v>0</v>
      </c>
      <c r="F61" s="164">
        <f t="shared" si="56"/>
        <v>0</v>
      </c>
      <c r="G61" s="96">
        <f t="shared" si="57"/>
        <v>0</v>
      </c>
      <c r="H61" s="96">
        <f t="shared" si="58"/>
        <v>0</v>
      </c>
      <c r="I61" s="96">
        <f t="shared" si="59"/>
        <v>0</v>
      </c>
      <c r="J61" s="96">
        <f t="shared" si="60"/>
        <v>0</v>
      </c>
      <c r="K61" s="96">
        <f t="shared" si="61"/>
        <v>0</v>
      </c>
      <c r="L61" s="96">
        <f t="shared" si="62"/>
        <v>0</v>
      </c>
      <c r="M61" s="96">
        <f t="shared" si="13"/>
        <v>0</v>
      </c>
      <c r="N61" s="96">
        <v>0</v>
      </c>
      <c r="O61" s="165">
        <f t="shared" si="63"/>
        <v>0</v>
      </c>
      <c r="P61" s="96">
        <f t="shared" si="43"/>
        <v>0</v>
      </c>
      <c r="Q61" s="96">
        <f t="shared" si="44"/>
        <v>0</v>
      </c>
      <c r="R61" s="96">
        <f t="shared" si="45"/>
        <v>0</v>
      </c>
      <c r="S61" s="96">
        <v>0</v>
      </c>
      <c r="T61" s="96">
        <v>0</v>
      </c>
      <c r="U61" s="143">
        <f t="shared" si="16"/>
        <v>0</v>
      </c>
      <c r="V61" s="222">
        <f t="shared" si="17"/>
        <v>0</v>
      </c>
    </row>
    <row r="62" spans="1:22" s="98" customFormat="1" ht="12.75" hidden="1">
      <c r="A62" s="187">
        <v>57</v>
      </c>
      <c r="B62" s="66"/>
      <c r="C62" s="302"/>
      <c r="D62" s="110"/>
      <c r="E62" s="160">
        <f t="shared" si="6"/>
        <v>0</v>
      </c>
      <c r="F62" s="164">
        <f t="shared" si="56"/>
        <v>0</v>
      </c>
      <c r="G62" s="96">
        <f t="shared" si="57"/>
        <v>0</v>
      </c>
      <c r="H62" s="96">
        <f t="shared" si="58"/>
        <v>0</v>
      </c>
      <c r="I62" s="96">
        <f t="shared" si="59"/>
        <v>0</v>
      </c>
      <c r="J62" s="96">
        <f t="shared" si="60"/>
        <v>0</v>
      </c>
      <c r="K62" s="96">
        <f t="shared" si="61"/>
        <v>0</v>
      </c>
      <c r="L62" s="96">
        <f t="shared" si="62"/>
        <v>0</v>
      </c>
      <c r="M62" s="96">
        <f t="shared" si="13"/>
        <v>0</v>
      </c>
      <c r="N62" s="96">
        <v>0</v>
      </c>
      <c r="O62" s="165">
        <f t="shared" si="63"/>
        <v>0</v>
      </c>
      <c r="P62" s="96">
        <f t="shared" si="43"/>
        <v>0</v>
      </c>
      <c r="Q62" s="96">
        <f t="shared" si="44"/>
        <v>0</v>
      </c>
      <c r="R62" s="96">
        <f t="shared" si="45"/>
        <v>0</v>
      </c>
      <c r="S62" s="96">
        <v>0</v>
      </c>
      <c r="T62" s="96">
        <v>0</v>
      </c>
      <c r="U62" s="143">
        <f t="shared" si="16"/>
        <v>0</v>
      </c>
      <c r="V62" s="222">
        <f t="shared" si="17"/>
        <v>0</v>
      </c>
    </row>
    <row r="63" spans="1:22" s="98" customFormat="1" ht="12.75" hidden="1">
      <c r="A63" s="187">
        <v>58</v>
      </c>
      <c r="B63" s="66"/>
      <c r="C63" s="302"/>
      <c r="D63" s="110"/>
      <c r="E63" s="160">
        <f t="shared" si="6"/>
        <v>0</v>
      </c>
      <c r="F63" s="164">
        <f t="shared" si="56"/>
        <v>0</v>
      </c>
      <c r="G63" s="96">
        <f t="shared" si="57"/>
        <v>0</v>
      </c>
      <c r="H63" s="96">
        <f t="shared" si="58"/>
        <v>0</v>
      </c>
      <c r="I63" s="96">
        <f t="shared" si="59"/>
        <v>0</v>
      </c>
      <c r="J63" s="96">
        <f t="shared" si="60"/>
        <v>0</v>
      </c>
      <c r="K63" s="96">
        <f t="shared" si="61"/>
        <v>0</v>
      </c>
      <c r="L63" s="96">
        <f t="shared" si="62"/>
        <v>0</v>
      </c>
      <c r="M63" s="96">
        <f t="shared" si="13"/>
        <v>0</v>
      </c>
      <c r="N63" s="96">
        <v>0</v>
      </c>
      <c r="O63" s="165">
        <f t="shared" si="63"/>
        <v>0</v>
      </c>
      <c r="P63" s="96">
        <f t="shared" si="43"/>
        <v>0</v>
      </c>
      <c r="Q63" s="96">
        <f t="shared" si="44"/>
        <v>0</v>
      </c>
      <c r="R63" s="96">
        <f t="shared" si="45"/>
        <v>0</v>
      </c>
      <c r="S63" s="96">
        <v>0</v>
      </c>
      <c r="T63" s="96">
        <v>0</v>
      </c>
      <c r="U63" s="143">
        <f t="shared" si="16"/>
        <v>0</v>
      </c>
      <c r="V63" s="222">
        <f t="shared" si="17"/>
        <v>0</v>
      </c>
    </row>
    <row r="64" spans="1:22" s="98" customFormat="1" ht="12.75" hidden="1">
      <c r="A64" s="187">
        <v>59</v>
      </c>
      <c r="B64" s="66"/>
      <c r="C64" s="302"/>
      <c r="D64" s="110"/>
      <c r="E64" s="160">
        <f t="shared" si="6"/>
        <v>0</v>
      </c>
      <c r="F64" s="164">
        <f t="shared" si="56"/>
        <v>0</v>
      </c>
      <c r="G64" s="96">
        <f t="shared" si="57"/>
        <v>0</v>
      </c>
      <c r="H64" s="96">
        <f t="shared" si="58"/>
        <v>0</v>
      </c>
      <c r="I64" s="96">
        <f t="shared" si="59"/>
        <v>0</v>
      </c>
      <c r="J64" s="96">
        <f t="shared" si="60"/>
        <v>0</v>
      </c>
      <c r="K64" s="96">
        <f t="shared" si="61"/>
        <v>0</v>
      </c>
      <c r="L64" s="96">
        <f t="shared" si="62"/>
        <v>0</v>
      </c>
      <c r="M64" s="96">
        <f t="shared" si="13"/>
        <v>0</v>
      </c>
      <c r="N64" s="96">
        <v>0</v>
      </c>
      <c r="O64" s="165">
        <f t="shared" si="63"/>
        <v>0</v>
      </c>
      <c r="P64" s="96">
        <f t="shared" si="43"/>
        <v>0</v>
      </c>
      <c r="Q64" s="96">
        <f t="shared" si="44"/>
        <v>0</v>
      </c>
      <c r="R64" s="96">
        <f t="shared" si="45"/>
        <v>0</v>
      </c>
      <c r="S64" s="96">
        <v>0</v>
      </c>
      <c r="T64" s="96">
        <v>0</v>
      </c>
      <c r="U64" s="143">
        <f t="shared" si="16"/>
        <v>0</v>
      </c>
      <c r="V64" s="222">
        <f t="shared" si="17"/>
        <v>0</v>
      </c>
    </row>
    <row r="65" spans="1:22" s="98" customFormat="1" ht="12.75" hidden="1">
      <c r="A65" s="187">
        <v>60</v>
      </c>
      <c r="B65" s="66"/>
      <c r="C65" s="302"/>
      <c r="D65" s="110"/>
      <c r="E65" s="160">
        <f t="shared" si="6"/>
        <v>0</v>
      </c>
      <c r="F65" s="164">
        <f t="shared" si="56"/>
        <v>0</v>
      </c>
      <c r="G65" s="96">
        <f t="shared" si="57"/>
        <v>0</v>
      </c>
      <c r="H65" s="96">
        <f t="shared" si="58"/>
        <v>0</v>
      </c>
      <c r="I65" s="96">
        <f t="shared" si="59"/>
        <v>0</v>
      </c>
      <c r="J65" s="96">
        <f t="shared" si="60"/>
        <v>0</v>
      </c>
      <c r="K65" s="96">
        <f t="shared" si="61"/>
        <v>0</v>
      </c>
      <c r="L65" s="96">
        <f t="shared" si="62"/>
        <v>0</v>
      </c>
      <c r="M65" s="96">
        <f t="shared" si="13"/>
        <v>0</v>
      </c>
      <c r="N65" s="96">
        <v>0</v>
      </c>
      <c r="O65" s="165">
        <f t="shared" si="63"/>
        <v>0</v>
      </c>
      <c r="P65" s="96">
        <f t="shared" si="43"/>
        <v>0</v>
      </c>
      <c r="Q65" s="96">
        <f t="shared" si="44"/>
        <v>0</v>
      </c>
      <c r="R65" s="96">
        <f t="shared" si="45"/>
        <v>0</v>
      </c>
      <c r="S65" s="96">
        <v>0</v>
      </c>
      <c r="T65" s="96">
        <v>0</v>
      </c>
      <c r="U65" s="143">
        <f t="shared" si="16"/>
        <v>0</v>
      </c>
      <c r="V65" s="222">
        <f t="shared" si="17"/>
        <v>0</v>
      </c>
    </row>
    <row r="66" spans="1:22" s="98" customFormat="1" ht="12.75" hidden="1">
      <c r="A66" s="187">
        <v>61</v>
      </c>
      <c r="B66" s="66"/>
      <c r="C66" s="302"/>
      <c r="D66" s="110"/>
      <c r="E66" s="160">
        <f t="shared" si="6"/>
        <v>0</v>
      </c>
      <c r="F66" s="164">
        <f t="shared" si="56"/>
        <v>0</v>
      </c>
      <c r="G66" s="96">
        <f t="shared" si="57"/>
        <v>0</v>
      </c>
      <c r="H66" s="96">
        <f t="shared" si="58"/>
        <v>0</v>
      </c>
      <c r="I66" s="96">
        <f t="shared" si="59"/>
        <v>0</v>
      </c>
      <c r="J66" s="96">
        <f t="shared" si="60"/>
        <v>0</v>
      </c>
      <c r="K66" s="96">
        <f t="shared" si="61"/>
        <v>0</v>
      </c>
      <c r="L66" s="96">
        <f t="shared" si="62"/>
        <v>0</v>
      </c>
      <c r="M66" s="96">
        <f t="shared" si="13"/>
        <v>0</v>
      </c>
      <c r="N66" s="96">
        <v>0</v>
      </c>
      <c r="O66" s="165">
        <f t="shared" si="63"/>
        <v>0</v>
      </c>
      <c r="P66" s="96">
        <f t="shared" si="43"/>
        <v>0</v>
      </c>
      <c r="Q66" s="96">
        <f t="shared" si="44"/>
        <v>0</v>
      </c>
      <c r="R66" s="96">
        <f t="shared" si="45"/>
        <v>0</v>
      </c>
      <c r="S66" s="96">
        <v>0</v>
      </c>
      <c r="T66" s="96">
        <v>0</v>
      </c>
      <c r="U66" s="143">
        <f t="shared" si="16"/>
        <v>0</v>
      </c>
      <c r="V66" s="222">
        <f t="shared" si="17"/>
        <v>0</v>
      </c>
    </row>
    <row r="67" spans="1:22" s="98" customFormat="1" ht="12.75" hidden="1">
      <c r="A67" s="187">
        <v>62</v>
      </c>
      <c r="B67" s="66"/>
      <c r="C67" s="302"/>
      <c r="D67" s="110"/>
      <c r="E67" s="160">
        <f t="shared" si="6"/>
        <v>0</v>
      </c>
      <c r="F67" s="164">
        <f t="shared" si="56"/>
        <v>0</v>
      </c>
      <c r="G67" s="96">
        <f t="shared" si="57"/>
        <v>0</v>
      </c>
      <c r="H67" s="96">
        <f t="shared" si="58"/>
        <v>0</v>
      </c>
      <c r="I67" s="96">
        <f t="shared" si="59"/>
        <v>0</v>
      </c>
      <c r="J67" s="96">
        <f t="shared" si="60"/>
        <v>0</v>
      </c>
      <c r="K67" s="96">
        <f t="shared" si="61"/>
        <v>0</v>
      </c>
      <c r="L67" s="96">
        <f t="shared" si="62"/>
        <v>0</v>
      </c>
      <c r="M67" s="96">
        <f t="shared" si="13"/>
        <v>0</v>
      </c>
      <c r="N67" s="96">
        <v>0</v>
      </c>
      <c r="O67" s="165">
        <f t="shared" si="63"/>
        <v>0</v>
      </c>
      <c r="P67" s="96">
        <f t="shared" si="43"/>
        <v>0</v>
      </c>
      <c r="Q67" s="96">
        <f t="shared" si="44"/>
        <v>0</v>
      </c>
      <c r="R67" s="96">
        <f t="shared" si="45"/>
        <v>0</v>
      </c>
      <c r="S67" s="96">
        <v>0</v>
      </c>
      <c r="T67" s="96">
        <v>0</v>
      </c>
      <c r="U67" s="143">
        <f t="shared" si="16"/>
        <v>0</v>
      </c>
      <c r="V67" s="222">
        <f t="shared" si="17"/>
        <v>0</v>
      </c>
    </row>
    <row r="68" spans="1:22" s="98" customFormat="1" ht="12.75" hidden="1">
      <c r="A68" s="187">
        <v>63</v>
      </c>
      <c r="B68" s="66"/>
      <c r="C68" s="302"/>
      <c r="D68" s="110"/>
      <c r="E68" s="160">
        <f t="shared" si="6"/>
        <v>0</v>
      </c>
      <c r="F68" s="164">
        <f t="shared" si="56"/>
        <v>0</v>
      </c>
      <c r="G68" s="96">
        <f t="shared" si="57"/>
        <v>0</v>
      </c>
      <c r="H68" s="96">
        <f t="shared" si="58"/>
        <v>0</v>
      </c>
      <c r="I68" s="96">
        <f t="shared" si="59"/>
        <v>0</v>
      </c>
      <c r="J68" s="96">
        <f t="shared" si="60"/>
        <v>0</v>
      </c>
      <c r="K68" s="96">
        <f t="shared" si="61"/>
        <v>0</v>
      </c>
      <c r="L68" s="96">
        <f t="shared" si="62"/>
        <v>0</v>
      </c>
      <c r="M68" s="96">
        <f t="shared" si="13"/>
        <v>0</v>
      </c>
      <c r="N68" s="96">
        <v>0</v>
      </c>
      <c r="O68" s="165">
        <f t="shared" si="63"/>
        <v>0</v>
      </c>
      <c r="P68" s="96">
        <f t="shared" si="43"/>
        <v>0</v>
      </c>
      <c r="Q68" s="96">
        <f t="shared" si="44"/>
        <v>0</v>
      </c>
      <c r="R68" s="96">
        <f t="shared" si="45"/>
        <v>0</v>
      </c>
      <c r="S68" s="96">
        <v>0</v>
      </c>
      <c r="T68" s="96">
        <v>0</v>
      </c>
      <c r="U68" s="143">
        <f t="shared" si="16"/>
        <v>0</v>
      </c>
      <c r="V68" s="222">
        <f t="shared" si="17"/>
        <v>0</v>
      </c>
    </row>
    <row r="69" spans="1:22" s="98" customFormat="1" ht="12.75" hidden="1">
      <c r="A69" s="187">
        <v>64</v>
      </c>
      <c r="B69" s="66"/>
      <c r="C69" s="302"/>
      <c r="D69" s="110"/>
      <c r="E69" s="160">
        <f t="shared" si="6"/>
        <v>0</v>
      </c>
      <c r="F69" s="164">
        <f t="shared" si="56"/>
        <v>0</v>
      </c>
      <c r="G69" s="96">
        <f t="shared" si="57"/>
        <v>0</v>
      </c>
      <c r="H69" s="96">
        <f t="shared" si="58"/>
        <v>0</v>
      </c>
      <c r="I69" s="96">
        <f t="shared" si="59"/>
        <v>0</v>
      </c>
      <c r="J69" s="96">
        <f t="shared" si="60"/>
        <v>0</v>
      </c>
      <c r="K69" s="96">
        <f t="shared" si="61"/>
        <v>0</v>
      </c>
      <c r="L69" s="96">
        <f t="shared" si="62"/>
        <v>0</v>
      </c>
      <c r="M69" s="96">
        <f t="shared" si="13"/>
        <v>0</v>
      </c>
      <c r="N69" s="96">
        <v>0</v>
      </c>
      <c r="O69" s="165">
        <f t="shared" si="63"/>
        <v>0</v>
      </c>
      <c r="P69" s="96">
        <f t="shared" si="43"/>
        <v>0</v>
      </c>
      <c r="Q69" s="96">
        <f t="shared" si="44"/>
        <v>0</v>
      </c>
      <c r="R69" s="96">
        <f t="shared" si="45"/>
        <v>0</v>
      </c>
      <c r="S69" s="96">
        <v>0</v>
      </c>
      <c r="T69" s="96">
        <v>0</v>
      </c>
      <c r="U69" s="143">
        <f t="shared" si="16"/>
        <v>0</v>
      </c>
      <c r="V69" s="222">
        <f t="shared" si="17"/>
        <v>0</v>
      </c>
    </row>
    <row r="70" spans="1:22" s="98" customFormat="1" ht="12.75" hidden="1">
      <c r="A70" s="187">
        <v>65</v>
      </c>
      <c r="B70" s="66"/>
      <c r="C70" s="302"/>
      <c r="D70" s="110"/>
      <c r="E70" s="160">
        <f t="shared" si="6"/>
        <v>0</v>
      </c>
      <c r="F70" s="164">
        <f t="shared" si="56"/>
        <v>0</v>
      </c>
      <c r="G70" s="96">
        <f t="shared" si="57"/>
        <v>0</v>
      </c>
      <c r="H70" s="96">
        <f t="shared" si="58"/>
        <v>0</v>
      </c>
      <c r="I70" s="96">
        <f t="shared" si="59"/>
        <v>0</v>
      </c>
      <c r="J70" s="96">
        <f t="shared" si="60"/>
        <v>0</v>
      </c>
      <c r="K70" s="96">
        <f t="shared" si="61"/>
        <v>0</v>
      </c>
      <c r="L70" s="96">
        <f t="shared" si="62"/>
        <v>0</v>
      </c>
      <c r="M70" s="96">
        <f t="shared" si="13"/>
        <v>0</v>
      </c>
      <c r="N70" s="96">
        <v>0</v>
      </c>
      <c r="O70" s="165">
        <f t="shared" si="63"/>
        <v>0</v>
      </c>
      <c r="P70" s="96">
        <f t="shared" si="43"/>
        <v>0</v>
      </c>
      <c r="Q70" s="96">
        <f t="shared" si="44"/>
        <v>0</v>
      </c>
      <c r="R70" s="96">
        <f t="shared" si="45"/>
        <v>0</v>
      </c>
      <c r="S70" s="96">
        <v>0</v>
      </c>
      <c r="T70" s="96">
        <v>0</v>
      </c>
      <c r="U70" s="143">
        <f t="shared" si="16"/>
        <v>0</v>
      </c>
      <c r="V70" s="222">
        <f t="shared" si="17"/>
        <v>0</v>
      </c>
    </row>
    <row r="71" spans="1:22" s="98" customFormat="1" ht="12.75" hidden="1">
      <c r="A71" s="187">
        <v>66</v>
      </c>
      <c r="B71" s="66"/>
      <c r="C71" s="302"/>
      <c r="D71" s="110"/>
      <c r="E71" s="160">
        <f t="shared" ref="E71:E99" si="64">C71*D71</f>
        <v>0</v>
      </c>
      <c r="F71" s="164">
        <f t="shared" si="56"/>
        <v>0</v>
      </c>
      <c r="G71" s="96">
        <f t="shared" si="57"/>
        <v>0</v>
      </c>
      <c r="H71" s="96">
        <f t="shared" si="58"/>
        <v>0</v>
      </c>
      <c r="I71" s="96">
        <f t="shared" si="59"/>
        <v>0</v>
      </c>
      <c r="J71" s="96">
        <f t="shared" si="60"/>
        <v>0</v>
      </c>
      <c r="K71" s="96">
        <f t="shared" si="61"/>
        <v>0</v>
      </c>
      <c r="L71" s="96">
        <f t="shared" si="62"/>
        <v>0</v>
      </c>
      <c r="M71" s="96">
        <f t="shared" ref="M71:M105" si="65">E71/12</f>
        <v>0</v>
      </c>
      <c r="N71" s="96">
        <v>0</v>
      </c>
      <c r="O71" s="165">
        <f t="shared" ref="O71:O105" si="66">SUM(F71:N71)</f>
        <v>0</v>
      </c>
      <c r="P71" s="96">
        <f t="shared" si="43"/>
        <v>0</v>
      </c>
      <c r="Q71" s="96">
        <f t="shared" si="44"/>
        <v>0</v>
      </c>
      <c r="R71" s="96">
        <f t="shared" si="45"/>
        <v>0</v>
      </c>
      <c r="S71" s="96">
        <v>0</v>
      </c>
      <c r="T71" s="96">
        <v>0</v>
      </c>
      <c r="U71" s="143">
        <f t="shared" ref="U71:U105" si="67">SUM(P71:T71)</f>
        <v>0</v>
      </c>
      <c r="V71" s="222">
        <f t="shared" ref="V71:V105" si="68">E71+O71+U71</f>
        <v>0</v>
      </c>
    </row>
    <row r="72" spans="1:22" s="98" customFormat="1" ht="12.75" hidden="1">
      <c r="A72" s="187">
        <v>67</v>
      </c>
      <c r="B72" s="66"/>
      <c r="C72" s="302"/>
      <c r="D72" s="110"/>
      <c r="E72" s="160">
        <f t="shared" si="64"/>
        <v>0</v>
      </c>
      <c r="F72" s="164">
        <f t="shared" si="56"/>
        <v>0</v>
      </c>
      <c r="G72" s="96">
        <f t="shared" si="57"/>
        <v>0</v>
      </c>
      <c r="H72" s="96">
        <f t="shared" si="58"/>
        <v>0</v>
      </c>
      <c r="I72" s="96">
        <f t="shared" si="59"/>
        <v>0</v>
      </c>
      <c r="J72" s="96">
        <f t="shared" si="60"/>
        <v>0</v>
      </c>
      <c r="K72" s="96">
        <f t="shared" si="61"/>
        <v>0</v>
      </c>
      <c r="L72" s="96">
        <f t="shared" si="62"/>
        <v>0</v>
      </c>
      <c r="M72" s="96">
        <f t="shared" si="65"/>
        <v>0</v>
      </c>
      <c r="N72" s="96">
        <v>0</v>
      </c>
      <c r="O72" s="165">
        <f t="shared" si="66"/>
        <v>0</v>
      </c>
      <c r="P72" s="96">
        <f t="shared" si="43"/>
        <v>0</v>
      </c>
      <c r="Q72" s="96">
        <f t="shared" si="44"/>
        <v>0</v>
      </c>
      <c r="R72" s="96">
        <f t="shared" si="45"/>
        <v>0</v>
      </c>
      <c r="S72" s="96">
        <v>0</v>
      </c>
      <c r="T72" s="96">
        <v>0</v>
      </c>
      <c r="U72" s="143">
        <f t="shared" si="67"/>
        <v>0</v>
      </c>
      <c r="V72" s="222">
        <f t="shared" si="68"/>
        <v>0</v>
      </c>
    </row>
    <row r="73" spans="1:22" s="98" customFormat="1" ht="12.75" hidden="1">
      <c r="A73" s="187">
        <v>68</v>
      </c>
      <c r="B73" s="66"/>
      <c r="C73" s="302"/>
      <c r="D73" s="110"/>
      <c r="E73" s="160">
        <f t="shared" si="64"/>
        <v>0</v>
      </c>
      <c r="F73" s="164">
        <f t="shared" si="56"/>
        <v>0</v>
      </c>
      <c r="G73" s="96">
        <f t="shared" si="57"/>
        <v>0</v>
      </c>
      <c r="H73" s="96">
        <f t="shared" si="58"/>
        <v>0</v>
      </c>
      <c r="I73" s="96">
        <f t="shared" si="59"/>
        <v>0</v>
      </c>
      <c r="J73" s="96">
        <f t="shared" si="60"/>
        <v>0</v>
      </c>
      <c r="K73" s="96">
        <f t="shared" si="61"/>
        <v>0</v>
      </c>
      <c r="L73" s="96">
        <f t="shared" si="62"/>
        <v>0</v>
      </c>
      <c r="M73" s="96">
        <f t="shared" si="65"/>
        <v>0</v>
      </c>
      <c r="N73" s="96">
        <v>0</v>
      </c>
      <c r="O73" s="165">
        <f t="shared" si="66"/>
        <v>0</v>
      </c>
      <c r="P73" s="96">
        <f t="shared" si="43"/>
        <v>0</v>
      </c>
      <c r="Q73" s="96">
        <f t="shared" si="44"/>
        <v>0</v>
      </c>
      <c r="R73" s="96">
        <f t="shared" si="45"/>
        <v>0</v>
      </c>
      <c r="S73" s="96">
        <v>0</v>
      </c>
      <c r="T73" s="96">
        <v>0</v>
      </c>
      <c r="U73" s="143">
        <f t="shared" si="67"/>
        <v>0</v>
      </c>
      <c r="V73" s="222">
        <f t="shared" si="68"/>
        <v>0</v>
      </c>
    </row>
    <row r="74" spans="1:22" s="98" customFormat="1" ht="12.75" hidden="1">
      <c r="A74" s="187">
        <v>69</v>
      </c>
      <c r="B74" s="66"/>
      <c r="C74" s="302"/>
      <c r="D74" s="110"/>
      <c r="E74" s="160">
        <f t="shared" si="64"/>
        <v>0</v>
      </c>
      <c r="F74" s="164">
        <f t="shared" si="56"/>
        <v>0</v>
      </c>
      <c r="G74" s="96">
        <f t="shared" si="57"/>
        <v>0</v>
      </c>
      <c r="H74" s="96">
        <f t="shared" si="58"/>
        <v>0</v>
      </c>
      <c r="I74" s="96">
        <f t="shared" si="59"/>
        <v>0</v>
      </c>
      <c r="J74" s="96">
        <f t="shared" si="60"/>
        <v>0</v>
      </c>
      <c r="K74" s="96">
        <f t="shared" si="61"/>
        <v>0</v>
      </c>
      <c r="L74" s="96">
        <f t="shared" si="62"/>
        <v>0</v>
      </c>
      <c r="M74" s="96">
        <f t="shared" si="65"/>
        <v>0</v>
      </c>
      <c r="N74" s="96">
        <v>0</v>
      </c>
      <c r="O74" s="165">
        <f t="shared" si="66"/>
        <v>0</v>
      </c>
      <c r="P74" s="96">
        <f t="shared" si="43"/>
        <v>0</v>
      </c>
      <c r="Q74" s="96">
        <f t="shared" si="44"/>
        <v>0</v>
      </c>
      <c r="R74" s="96">
        <f t="shared" si="45"/>
        <v>0</v>
      </c>
      <c r="S74" s="96">
        <v>0</v>
      </c>
      <c r="T74" s="96">
        <v>0</v>
      </c>
      <c r="U74" s="143">
        <f t="shared" si="67"/>
        <v>0</v>
      </c>
      <c r="V74" s="222">
        <f t="shared" si="68"/>
        <v>0</v>
      </c>
    </row>
    <row r="75" spans="1:22" s="98" customFormat="1" ht="12.75" hidden="1">
      <c r="A75" s="187">
        <v>70</v>
      </c>
      <c r="B75" s="66"/>
      <c r="C75" s="302"/>
      <c r="D75" s="110"/>
      <c r="E75" s="160">
        <f t="shared" si="64"/>
        <v>0</v>
      </c>
      <c r="F75" s="164">
        <f t="shared" si="56"/>
        <v>0</v>
      </c>
      <c r="G75" s="96">
        <f t="shared" si="57"/>
        <v>0</v>
      </c>
      <c r="H75" s="96">
        <f t="shared" si="58"/>
        <v>0</v>
      </c>
      <c r="I75" s="96">
        <f t="shared" si="59"/>
        <v>0</v>
      </c>
      <c r="J75" s="96">
        <f t="shared" si="60"/>
        <v>0</v>
      </c>
      <c r="K75" s="96">
        <f t="shared" si="61"/>
        <v>0</v>
      </c>
      <c r="L75" s="96">
        <f t="shared" si="62"/>
        <v>0</v>
      </c>
      <c r="M75" s="96">
        <f t="shared" si="65"/>
        <v>0</v>
      </c>
      <c r="N75" s="96">
        <v>0</v>
      </c>
      <c r="O75" s="165">
        <f t="shared" si="66"/>
        <v>0</v>
      </c>
      <c r="P75" s="96">
        <f t="shared" si="43"/>
        <v>0</v>
      </c>
      <c r="Q75" s="96">
        <f t="shared" si="44"/>
        <v>0</v>
      </c>
      <c r="R75" s="96">
        <f t="shared" si="45"/>
        <v>0</v>
      </c>
      <c r="S75" s="96">
        <v>0</v>
      </c>
      <c r="T75" s="96">
        <v>0</v>
      </c>
      <c r="U75" s="143">
        <f t="shared" si="67"/>
        <v>0</v>
      </c>
      <c r="V75" s="222">
        <f t="shared" si="68"/>
        <v>0</v>
      </c>
    </row>
    <row r="76" spans="1:22" s="98" customFormat="1" ht="12.75" hidden="1">
      <c r="A76" s="187">
        <v>71</v>
      </c>
      <c r="B76" s="66"/>
      <c r="C76" s="302"/>
      <c r="D76" s="110"/>
      <c r="E76" s="160">
        <f t="shared" si="64"/>
        <v>0</v>
      </c>
      <c r="F76" s="164">
        <f t="shared" si="56"/>
        <v>0</v>
      </c>
      <c r="G76" s="96">
        <f t="shared" si="57"/>
        <v>0</v>
      </c>
      <c r="H76" s="96">
        <f t="shared" si="58"/>
        <v>0</v>
      </c>
      <c r="I76" s="96">
        <f t="shared" si="59"/>
        <v>0</v>
      </c>
      <c r="J76" s="96">
        <f t="shared" si="60"/>
        <v>0</v>
      </c>
      <c r="K76" s="96">
        <f t="shared" si="61"/>
        <v>0</v>
      </c>
      <c r="L76" s="96">
        <f t="shared" si="62"/>
        <v>0</v>
      </c>
      <c r="M76" s="96">
        <f t="shared" si="65"/>
        <v>0</v>
      </c>
      <c r="N76" s="96">
        <v>0</v>
      </c>
      <c r="O76" s="165">
        <f t="shared" si="66"/>
        <v>0</v>
      </c>
      <c r="P76" s="96">
        <f t="shared" si="43"/>
        <v>0</v>
      </c>
      <c r="Q76" s="96">
        <f t="shared" si="44"/>
        <v>0</v>
      </c>
      <c r="R76" s="96">
        <f t="shared" si="45"/>
        <v>0</v>
      </c>
      <c r="S76" s="96">
        <v>0</v>
      </c>
      <c r="T76" s="96">
        <v>0</v>
      </c>
      <c r="U76" s="143">
        <f t="shared" si="67"/>
        <v>0</v>
      </c>
      <c r="V76" s="222">
        <f t="shared" si="68"/>
        <v>0</v>
      </c>
    </row>
    <row r="77" spans="1:22" s="98" customFormat="1" ht="12.75" hidden="1">
      <c r="A77" s="187">
        <v>72</v>
      </c>
      <c r="B77" s="66"/>
      <c r="C77" s="302"/>
      <c r="D77" s="110"/>
      <c r="E77" s="160">
        <f t="shared" si="64"/>
        <v>0</v>
      </c>
      <c r="F77" s="164">
        <f t="shared" si="56"/>
        <v>0</v>
      </c>
      <c r="G77" s="96">
        <f t="shared" si="57"/>
        <v>0</v>
      </c>
      <c r="H77" s="96">
        <f t="shared" si="58"/>
        <v>0</v>
      </c>
      <c r="I77" s="96">
        <f t="shared" si="59"/>
        <v>0</v>
      </c>
      <c r="J77" s="96">
        <f t="shared" si="60"/>
        <v>0</v>
      </c>
      <c r="K77" s="96">
        <f t="shared" si="61"/>
        <v>0</v>
      </c>
      <c r="L77" s="96">
        <f t="shared" si="62"/>
        <v>0</v>
      </c>
      <c r="M77" s="96">
        <f t="shared" si="65"/>
        <v>0</v>
      </c>
      <c r="N77" s="96">
        <v>0</v>
      </c>
      <c r="O77" s="165">
        <f t="shared" si="66"/>
        <v>0</v>
      </c>
      <c r="P77" s="96">
        <f t="shared" si="43"/>
        <v>0</v>
      </c>
      <c r="Q77" s="96">
        <f t="shared" si="44"/>
        <v>0</v>
      </c>
      <c r="R77" s="96">
        <f t="shared" si="45"/>
        <v>0</v>
      </c>
      <c r="S77" s="96">
        <v>0</v>
      </c>
      <c r="T77" s="96">
        <v>0</v>
      </c>
      <c r="U77" s="143">
        <f t="shared" si="67"/>
        <v>0</v>
      </c>
      <c r="V77" s="222">
        <f t="shared" si="68"/>
        <v>0</v>
      </c>
    </row>
    <row r="78" spans="1:22" s="98" customFormat="1" ht="12.75" hidden="1">
      <c r="A78" s="187">
        <v>73</v>
      </c>
      <c r="B78" s="66"/>
      <c r="C78" s="302"/>
      <c r="D78" s="110"/>
      <c r="E78" s="160">
        <f t="shared" si="64"/>
        <v>0</v>
      </c>
      <c r="F78" s="164">
        <f t="shared" si="56"/>
        <v>0</v>
      </c>
      <c r="G78" s="96">
        <f t="shared" si="57"/>
        <v>0</v>
      </c>
      <c r="H78" s="96">
        <f t="shared" si="58"/>
        <v>0</v>
      </c>
      <c r="I78" s="96">
        <f t="shared" si="59"/>
        <v>0</v>
      </c>
      <c r="J78" s="96">
        <f t="shared" si="60"/>
        <v>0</v>
      </c>
      <c r="K78" s="96">
        <f t="shared" si="61"/>
        <v>0</v>
      </c>
      <c r="L78" s="96">
        <f t="shared" si="62"/>
        <v>0</v>
      </c>
      <c r="M78" s="96">
        <f t="shared" si="65"/>
        <v>0</v>
      </c>
      <c r="N78" s="96">
        <v>0</v>
      </c>
      <c r="O78" s="165">
        <f t="shared" si="66"/>
        <v>0</v>
      </c>
      <c r="P78" s="96">
        <f t="shared" si="43"/>
        <v>0</v>
      </c>
      <c r="Q78" s="96">
        <f t="shared" si="44"/>
        <v>0</v>
      </c>
      <c r="R78" s="96">
        <f t="shared" si="45"/>
        <v>0</v>
      </c>
      <c r="S78" s="96">
        <v>0</v>
      </c>
      <c r="T78" s="96">
        <v>0</v>
      </c>
      <c r="U78" s="143">
        <f t="shared" si="67"/>
        <v>0</v>
      </c>
      <c r="V78" s="222">
        <f t="shared" si="68"/>
        <v>0</v>
      </c>
    </row>
    <row r="79" spans="1:22" s="98" customFormat="1" ht="12.75" hidden="1">
      <c r="A79" s="187">
        <v>74</v>
      </c>
      <c r="B79" s="66"/>
      <c r="C79" s="302"/>
      <c r="D79" s="110"/>
      <c r="E79" s="160">
        <f t="shared" si="64"/>
        <v>0</v>
      </c>
      <c r="F79" s="164">
        <f t="shared" si="56"/>
        <v>0</v>
      </c>
      <c r="G79" s="96">
        <f t="shared" si="57"/>
        <v>0</v>
      </c>
      <c r="H79" s="96">
        <f t="shared" si="58"/>
        <v>0</v>
      </c>
      <c r="I79" s="96">
        <f t="shared" si="59"/>
        <v>0</v>
      </c>
      <c r="J79" s="96">
        <f t="shared" si="60"/>
        <v>0</v>
      </c>
      <c r="K79" s="96">
        <f t="shared" si="61"/>
        <v>0</v>
      </c>
      <c r="L79" s="96">
        <f t="shared" si="62"/>
        <v>0</v>
      </c>
      <c r="M79" s="96">
        <f t="shared" si="65"/>
        <v>0</v>
      </c>
      <c r="N79" s="96">
        <v>0</v>
      </c>
      <c r="O79" s="165">
        <f t="shared" si="66"/>
        <v>0</v>
      </c>
      <c r="P79" s="96">
        <f t="shared" si="43"/>
        <v>0</v>
      </c>
      <c r="Q79" s="96">
        <f t="shared" si="44"/>
        <v>0</v>
      </c>
      <c r="R79" s="96">
        <f t="shared" si="45"/>
        <v>0</v>
      </c>
      <c r="S79" s="96">
        <v>0</v>
      </c>
      <c r="T79" s="96">
        <v>0</v>
      </c>
      <c r="U79" s="143">
        <f t="shared" si="67"/>
        <v>0</v>
      </c>
      <c r="V79" s="222">
        <f t="shared" si="68"/>
        <v>0</v>
      </c>
    </row>
    <row r="80" spans="1:22" s="98" customFormat="1" ht="12.75" hidden="1">
      <c r="A80" s="187">
        <v>75</v>
      </c>
      <c r="B80" s="66"/>
      <c r="C80" s="302"/>
      <c r="D80" s="110"/>
      <c r="E80" s="160">
        <f t="shared" si="64"/>
        <v>0</v>
      </c>
      <c r="F80" s="164">
        <f t="shared" si="56"/>
        <v>0</v>
      </c>
      <c r="G80" s="96">
        <f t="shared" si="57"/>
        <v>0</v>
      </c>
      <c r="H80" s="96">
        <f t="shared" si="58"/>
        <v>0</v>
      </c>
      <c r="I80" s="96">
        <f t="shared" si="59"/>
        <v>0</v>
      </c>
      <c r="J80" s="96">
        <f t="shared" si="60"/>
        <v>0</v>
      </c>
      <c r="K80" s="96">
        <f t="shared" si="61"/>
        <v>0</v>
      </c>
      <c r="L80" s="96">
        <f t="shared" si="62"/>
        <v>0</v>
      </c>
      <c r="M80" s="96">
        <f t="shared" si="65"/>
        <v>0</v>
      </c>
      <c r="N80" s="96">
        <v>0</v>
      </c>
      <c r="O80" s="165">
        <f t="shared" si="66"/>
        <v>0</v>
      </c>
      <c r="P80" s="96">
        <f t="shared" ref="P80:P104" si="69">200*C80</f>
        <v>0</v>
      </c>
      <c r="Q80" s="96">
        <f t="shared" ref="Q80:Q104" si="70">20*20*C80</f>
        <v>0</v>
      </c>
      <c r="R80" s="96">
        <f t="shared" ref="R80:R104" si="71">100*C80</f>
        <v>0</v>
      </c>
      <c r="S80" s="96">
        <v>0</v>
      </c>
      <c r="T80" s="96">
        <v>0</v>
      </c>
      <c r="U80" s="143">
        <f t="shared" si="67"/>
        <v>0</v>
      </c>
      <c r="V80" s="222">
        <f t="shared" si="68"/>
        <v>0</v>
      </c>
    </row>
    <row r="81" spans="1:22" s="98" customFormat="1" ht="12.75" hidden="1">
      <c r="A81" s="187">
        <v>76</v>
      </c>
      <c r="B81" s="66"/>
      <c r="C81" s="302"/>
      <c r="D81" s="110"/>
      <c r="E81" s="160">
        <f t="shared" si="64"/>
        <v>0</v>
      </c>
      <c r="F81" s="164">
        <f t="shared" si="56"/>
        <v>0</v>
      </c>
      <c r="G81" s="96">
        <f t="shared" si="57"/>
        <v>0</v>
      </c>
      <c r="H81" s="96">
        <f t="shared" si="58"/>
        <v>0</v>
      </c>
      <c r="I81" s="96">
        <f t="shared" si="59"/>
        <v>0</v>
      </c>
      <c r="J81" s="96">
        <f t="shared" si="60"/>
        <v>0</v>
      </c>
      <c r="K81" s="96">
        <f t="shared" si="61"/>
        <v>0</v>
      </c>
      <c r="L81" s="96">
        <f t="shared" si="62"/>
        <v>0</v>
      </c>
      <c r="M81" s="96">
        <f t="shared" si="65"/>
        <v>0</v>
      </c>
      <c r="N81" s="96">
        <v>0</v>
      </c>
      <c r="O81" s="165">
        <f t="shared" si="66"/>
        <v>0</v>
      </c>
      <c r="P81" s="96">
        <f t="shared" si="69"/>
        <v>0</v>
      </c>
      <c r="Q81" s="96">
        <f t="shared" si="70"/>
        <v>0</v>
      </c>
      <c r="R81" s="96">
        <f t="shared" si="71"/>
        <v>0</v>
      </c>
      <c r="S81" s="96">
        <v>0</v>
      </c>
      <c r="T81" s="96">
        <v>0</v>
      </c>
      <c r="U81" s="143">
        <f t="shared" si="67"/>
        <v>0</v>
      </c>
      <c r="V81" s="222">
        <f t="shared" si="68"/>
        <v>0</v>
      </c>
    </row>
    <row r="82" spans="1:22" s="98" customFormat="1" ht="12.75" hidden="1">
      <c r="A82" s="187">
        <v>77</v>
      </c>
      <c r="B82" s="66"/>
      <c r="C82" s="302"/>
      <c r="D82" s="110"/>
      <c r="E82" s="160">
        <f t="shared" si="64"/>
        <v>0</v>
      </c>
      <c r="F82" s="164">
        <f t="shared" ref="F82:F104" si="72">(E82+J82+L82+K82+M82)*26.5%</f>
        <v>0</v>
      </c>
      <c r="G82" s="96">
        <f t="shared" ref="G82:G104" si="73">(E82+J82+L82+K82+M82)*1%</f>
        <v>0</v>
      </c>
      <c r="H82" s="96">
        <f t="shared" ref="H82:H104" si="74">(E82+J82+L82+K82+M82)*8%</f>
        <v>0</v>
      </c>
      <c r="I82" s="96">
        <f t="shared" ref="I82:I104" si="75">H82/2</f>
        <v>0</v>
      </c>
      <c r="J82" s="96">
        <f t="shared" ref="J82:J104" si="76">E82/12</f>
        <v>0</v>
      </c>
      <c r="K82" s="96">
        <f t="shared" ref="K82:K104" si="77">E82/12</f>
        <v>0</v>
      </c>
      <c r="L82" s="96">
        <f t="shared" ref="L82:L104" si="78">K82/3</f>
        <v>0</v>
      </c>
      <c r="M82" s="96">
        <f t="shared" si="65"/>
        <v>0</v>
      </c>
      <c r="N82" s="96">
        <v>0</v>
      </c>
      <c r="O82" s="165">
        <f t="shared" si="66"/>
        <v>0</v>
      </c>
      <c r="P82" s="96">
        <f t="shared" si="69"/>
        <v>0</v>
      </c>
      <c r="Q82" s="96">
        <f t="shared" si="70"/>
        <v>0</v>
      </c>
      <c r="R82" s="96">
        <f t="shared" si="71"/>
        <v>0</v>
      </c>
      <c r="S82" s="96">
        <v>0</v>
      </c>
      <c r="T82" s="96">
        <v>0</v>
      </c>
      <c r="U82" s="143">
        <f t="shared" si="67"/>
        <v>0</v>
      </c>
      <c r="V82" s="222">
        <f t="shared" si="68"/>
        <v>0</v>
      </c>
    </row>
    <row r="83" spans="1:22" s="98" customFormat="1" ht="12.75" hidden="1">
      <c r="A83" s="187">
        <v>78</v>
      </c>
      <c r="B83" s="66"/>
      <c r="C83" s="302"/>
      <c r="D83" s="110"/>
      <c r="E83" s="160">
        <f t="shared" si="64"/>
        <v>0</v>
      </c>
      <c r="F83" s="164">
        <f t="shared" si="72"/>
        <v>0</v>
      </c>
      <c r="G83" s="96">
        <f t="shared" si="73"/>
        <v>0</v>
      </c>
      <c r="H83" s="96">
        <f t="shared" si="74"/>
        <v>0</v>
      </c>
      <c r="I83" s="96">
        <f t="shared" si="75"/>
        <v>0</v>
      </c>
      <c r="J83" s="96">
        <f t="shared" si="76"/>
        <v>0</v>
      </c>
      <c r="K83" s="96">
        <f t="shared" si="77"/>
        <v>0</v>
      </c>
      <c r="L83" s="96">
        <f t="shared" si="78"/>
        <v>0</v>
      </c>
      <c r="M83" s="96">
        <f t="shared" si="65"/>
        <v>0</v>
      </c>
      <c r="N83" s="96">
        <v>0</v>
      </c>
      <c r="O83" s="165">
        <f t="shared" si="66"/>
        <v>0</v>
      </c>
      <c r="P83" s="96">
        <f t="shared" si="69"/>
        <v>0</v>
      </c>
      <c r="Q83" s="96">
        <f t="shared" si="70"/>
        <v>0</v>
      </c>
      <c r="R83" s="96">
        <f t="shared" si="71"/>
        <v>0</v>
      </c>
      <c r="S83" s="96">
        <v>0</v>
      </c>
      <c r="T83" s="96">
        <v>0</v>
      </c>
      <c r="U83" s="143">
        <f t="shared" si="67"/>
        <v>0</v>
      </c>
      <c r="V83" s="222">
        <f t="shared" si="68"/>
        <v>0</v>
      </c>
    </row>
    <row r="84" spans="1:22" s="98" customFormat="1" ht="12.75" hidden="1">
      <c r="A84" s="187">
        <v>79</v>
      </c>
      <c r="B84" s="66"/>
      <c r="C84" s="302"/>
      <c r="D84" s="110"/>
      <c r="E84" s="160">
        <f t="shared" si="64"/>
        <v>0</v>
      </c>
      <c r="F84" s="164">
        <f t="shared" si="72"/>
        <v>0</v>
      </c>
      <c r="G84" s="96">
        <f t="shared" si="73"/>
        <v>0</v>
      </c>
      <c r="H84" s="96">
        <f t="shared" si="74"/>
        <v>0</v>
      </c>
      <c r="I84" s="96">
        <f t="shared" si="75"/>
        <v>0</v>
      </c>
      <c r="J84" s="96">
        <f t="shared" si="76"/>
        <v>0</v>
      </c>
      <c r="K84" s="96">
        <f t="shared" si="77"/>
        <v>0</v>
      </c>
      <c r="L84" s="96">
        <f t="shared" si="78"/>
        <v>0</v>
      </c>
      <c r="M84" s="96">
        <f t="shared" si="65"/>
        <v>0</v>
      </c>
      <c r="N84" s="96">
        <v>0</v>
      </c>
      <c r="O84" s="165">
        <f t="shared" si="66"/>
        <v>0</v>
      </c>
      <c r="P84" s="96">
        <f t="shared" si="69"/>
        <v>0</v>
      </c>
      <c r="Q84" s="96">
        <f t="shared" si="70"/>
        <v>0</v>
      </c>
      <c r="R84" s="96">
        <f t="shared" si="71"/>
        <v>0</v>
      </c>
      <c r="S84" s="96">
        <v>0</v>
      </c>
      <c r="T84" s="96">
        <v>0</v>
      </c>
      <c r="U84" s="143">
        <f t="shared" si="67"/>
        <v>0</v>
      </c>
      <c r="V84" s="222">
        <f t="shared" si="68"/>
        <v>0</v>
      </c>
    </row>
    <row r="85" spans="1:22" s="98" customFormat="1" ht="12.75" hidden="1">
      <c r="A85" s="187">
        <v>80</v>
      </c>
      <c r="B85" s="66"/>
      <c r="C85" s="302"/>
      <c r="D85" s="110"/>
      <c r="E85" s="160">
        <f t="shared" si="64"/>
        <v>0</v>
      </c>
      <c r="F85" s="164">
        <f t="shared" si="72"/>
        <v>0</v>
      </c>
      <c r="G85" s="96">
        <f t="shared" si="73"/>
        <v>0</v>
      </c>
      <c r="H85" s="96">
        <f t="shared" si="74"/>
        <v>0</v>
      </c>
      <c r="I85" s="96">
        <f t="shared" si="75"/>
        <v>0</v>
      </c>
      <c r="J85" s="96">
        <f t="shared" si="76"/>
        <v>0</v>
      </c>
      <c r="K85" s="96">
        <f t="shared" si="77"/>
        <v>0</v>
      </c>
      <c r="L85" s="96">
        <f t="shared" si="78"/>
        <v>0</v>
      </c>
      <c r="M85" s="96">
        <f t="shared" si="65"/>
        <v>0</v>
      </c>
      <c r="N85" s="96">
        <v>0</v>
      </c>
      <c r="O85" s="165">
        <f t="shared" si="66"/>
        <v>0</v>
      </c>
      <c r="P85" s="96">
        <f t="shared" si="69"/>
        <v>0</v>
      </c>
      <c r="Q85" s="96">
        <f t="shared" si="70"/>
        <v>0</v>
      </c>
      <c r="R85" s="96">
        <f t="shared" si="71"/>
        <v>0</v>
      </c>
      <c r="S85" s="96">
        <v>0</v>
      </c>
      <c r="T85" s="96">
        <v>0</v>
      </c>
      <c r="U85" s="143">
        <f t="shared" si="67"/>
        <v>0</v>
      </c>
      <c r="V85" s="222">
        <f t="shared" si="68"/>
        <v>0</v>
      </c>
    </row>
    <row r="86" spans="1:22" s="98" customFormat="1" ht="12.75" hidden="1">
      <c r="A86" s="187">
        <v>81</v>
      </c>
      <c r="B86" s="66"/>
      <c r="C86" s="302"/>
      <c r="D86" s="110"/>
      <c r="E86" s="160">
        <f t="shared" si="64"/>
        <v>0</v>
      </c>
      <c r="F86" s="164">
        <f t="shared" si="72"/>
        <v>0</v>
      </c>
      <c r="G86" s="96">
        <f t="shared" si="73"/>
        <v>0</v>
      </c>
      <c r="H86" s="96">
        <f t="shared" si="74"/>
        <v>0</v>
      </c>
      <c r="I86" s="96">
        <f t="shared" si="75"/>
        <v>0</v>
      </c>
      <c r="J86" s="96">
        <f t="shared" si="76"/>
        <v>0</v>
      </c>
      <c r="K86" s="96">
        <f t="shared" si="77"/>
        <v>0</v>
      </c>
      <c r="L86" s="96">
        <f t="shared" si="78"/>
        <v>0</v>
      </c>
      <c r="M86" s="96">
        <f t="shared" si="65"/>
        <v>0</v>
      </c>
      <c r="N86" s="96">
        <v>0</v>
      </c>
      <c r="O86" s="165">
        <f t="shared" si="66"/>
        <v>0</v>
      </c>
      <c r="P86" s="96">
        <f t="shared" si="69"/>
        <v>0</v>
      </c>
      <c r="Q86" s="96">
        <f t="shared" si="70"/>
        <v>0</v>
      </c>
      <c r="R86" s="96">
        <f t="shared" si="71"/>
        <v>0</v>
      </c>
      <c r="S86" s="96">
        <v>0</v>
      </c>
      <c r="T86" s="96">
        <v>0</v>
      </c>
      <c r="U86" s="143">
        <f t="shared" si="67"/>
        <v>0</v>
      </c>
      <c r="V86" s="222">
        <f t="shared" si="68"/>
        <v>0</v>
      </c>
    </row>
    <row r="87" spans="1:22" s="98" customFormat="1" ht="12.75" hidden="1">
      <c r="A87" s="187">
        <v>82</v>
      </c>
      <c r="B87" s="66"/>
      <c r="C87" s="302"/>
      <c r="D87" s="110"/>
      <c r="E87" s="160">
        <f t="shared" si="64"/>
        <v>0</v>
      </c>
      <c r="F87" s="164">
        <f t="shared" si="72"/>
        <v>0</v>
      </c>
      <c r="G87" s="96">
        <f t="shared" si="73"/>
        <v>0</v>
      </c>
      <c r="H87" s="96">
        <f t="shared" si="74"/>
        <v>0</v>
      </c>
      <c r="I87" s="96">
        <f t="shared" si="75"/>
        <v>0</v>
      </c>
      <c r="J87" s="96">
        <f t="shared" si="76"/>
        <v>0</v>
      </c>
      <c r="K87" s="96">
        <f t="shared" si="77"/>
        <v>0</v>
      </c>
      <c r="L87" s="96">
        <f t="shared" si="78"/>
        <v>0</v>
      </c>
      <c r="M87" s="96">
        <f t="shared" si="65"/>
        <v>0</v>
      </c>
      <c r="N87" s="96">
        <v>0</v>
      </c>
      <c r="O87" s="165">
        <f t="shared" si="66"/>
        <v>0</v>
      </c>
      <c r="P87" s="96">
        <f t="shared" si="69"/>
        <v>0</v>
      </c>
      <c r="Q87" s="96">
        <f t="shared" si="70"/>
        <v>0</v>
      </c>
      <c r="R87" s="96">
        <f t="shared" si="71"/>
        <v>0</v>
      </c>
      <c r="S87" s="96">
        <v>0</v>
      </c>
      <c r="T87" s="96">
        <v>0</v>
      </c>
      <c r="U87" s="143">
        <f t="shared" si="67"/>
        <v>0</v>
      </c>
      <c r="V87" s="222">
        <f t="shared" si="68"/>
        <v>0</v>
      </c>
    </row>
    <row r="88" spans="1:22" s="98" customFormat="1" ht="12.75" hidden="1">
      <c r="A88" s="187">
        <v>83</v>
      </c>
      <c r="B88" s="66"/>
      <c r="C88" s="302"/>
      <c r="D88" s="110"/>
      <c r="E88" s="160">
        <f t="shared" si="64"/>
        <v>0</v>
      </c>
      <c r="F88" s="164">
        <f t="shared" si="72"/>
        <v>0</v>
      </c>
      <c r="G88" s="96">
        <f t="shared" si="73"/>
        <v>0</v>
      </c>
      <c r="H88" s="96">
        <f t="shared" si="74"/>
        <v>0</v>
      </c>
      <c r="I88" s="96">
        <f t="shared" si="75"/>
        <v>0</v>
      </c>
      <c r="J88" s="96">
        <f t="shared" si="76"/>
        <v>0</v>
      </c>
      <c r="K88" s="96">
        <f t="shared" si="77"/>
        <v>0</v>
      </c>
      <c r="L88" s="96">
        <f t="shared" si="78"/>
        <v>0</v>
      </c>
      <c r="M88" s="96">
        <f t="shared" si="65"/>
        <v>0</v>
      </c>
      <c r="N88" s="96">
        <v>0</v>
      </c>
      <c r="O88" s="165">
        <f t="shared" si="66"/>
        <v>0</v>
      </c>
      <c r="P88" s="96">
        <f t="shared" si="69"/>
        <v>0</v>
      </c>
      <c r="Q88" s="96">
        <f t="shared" si="70"/>
        <v>0</v>
      </c>
      <c r="R88" s="96">
        <f t="shared" si="71"/>
        <v>0</v>
      </c>
      <c r="S88" s="96">
        <v>0</v>
      </c>
      <c r="T88" s="96">
        <v>0</v>
      </c>
      <c r="U88" s="143">
        <f t="shared" si="67"/>
        <v>0</v>
      </c>
      <c r="V88" s="222">
        <f t="shared" si="68"/>
        <v>0</v>
      </c>
    </row>
    <row r="89" spans="1:22" s="98" customFormat="1" ht="12.75" hidden="1">
      <c r="A89" s="187">
        <v>84</v>
      </c>
      <c r="B89" s="66"/>
      <c r="C89" s="302"/>
      <c r="D89" s="110"/>
      <c r="E89" s="160">
        <f t="shared" si="64"/>
        <v>0</v>
      </c>
      <c r="F89" s="164">
        <f t="shared" si="72"/>
        <v>0</v>
      </c>
      <c r="G89" s="96">
        <f t="shared" si="73"/>
        <v>0</v>
      </c>
      <c r="H89" s="96">
        <f t="shared" si="74"/>
        <v>0</v>
      </c>
      <c r="I89" s="96">
        <f t="shared" si="75"/>
        <v>0</v>
      </c>
      <c r="J89" s="96">
        <f t="shared" si="76"/>
        <v>0</v>
      </c>
      <c r="K89" s="96">
        <f t="shared" si="77"/>
        <v>0</v>
      </c>
      <c r="L89" s="96">
        <f t="shared" si="78"/>
        <v>0</v>
      </c>
      <c r="M89" s="96">
        <f t="shared" si="65"/>
        <v>0</v>
      </c>
      <c r="N89" s="96">
        <v>0</v>
      </c>
      <c r="O89" s="165">
        <f t="shared" si="66"/>
        <v>0</v>
      </c>
      <c r="P89" s="96">
        <f t="shared" si="69"/>
        <v>0</v>
      </c>
      <c r="Q89" s="96">
        <f t="shared" si="70"/>
        <v>0</v>
      </c>
      <c r="R89" s="96">
        <f t="shared" si="71"/>
        <v>0</v>
      </c>
      <c r="S89" s="96">
        <v>0</v>
      </c>
      <c r="T89" s="96">
        <v>0</v>
      </c>
      <c r="U89" s="143">
        <f t="shared" si="67"/>
        <v>0</v>
      </c>
      <c r="V89" s="222">
        <f t="shared" si="68"/>
        <v>0</v>
      </c>
    </row>
    <row r="90" spans="1:22" s="98" customFormat="1" ht="12.75" hidden="1">
      <c r="A90" s="187">
        <v>85</v>
      </c>
      <c r="B90" s="66"/>
      <c r="C90" s="302"/>
      <c r="D90" s="110"/>
      <c r="E90" s="160">
        <f t="shared" si="64"/>
        <v>0</v>
      </c>
      <c r="F90" s="164">
        <f t="shared" si="72"/>
        <v>0</v>
      </c>
      <c r="G90" s="96">
        <f t="shared" si="73"/>
        <v>0</v>
      </c>
      <c r="H90" s="96">
        <f t="shared" si="74"/>
        <v>0</v>
      </c>
      <c r="I90" s="96">
        <f t="shared" si="75"/>
        <v>0</v>
      </c>
      <c r="J90" s="96">
        <f t="shared" si="76"/>
        <v>0</v>
      </c>
      <c r="K90" s="96">
        <f t="shared" si="77"/>
        <v>0</v>
      </c>
      <c r="L90" s="96">
        <f t="shared" si="78"/>
        <v>0</v>
      </c>
      <c r="M90" s="96">
        <f t="shared" si="65"/>
        <v>0</v>
      </c>
      <c r="N90" s="96">
        <v>0</v>
      </c>
      <c r="O90" s="165">
        <f t="shared" si="66"/>
        <v>0</v>
      </c>
      <c r="P90" s="96">
        <f t="shared" si="69"/>
        <v>0</v>
      </c>
      <c r="Q90" s="96">
        <f t="shared" si="70"/>
        <v>0</v>
      </c>
      <c r="R90" s="96">
        <f t="shared" si="71"/>
        <v>0</v>
      </c>
      <c r="S90" s="96">
        <v>0</v>
      </c>
      <c r="T90" s="96">
        <v>0</v>
      </c>
      <c r="U90" s="143">
        <f t="shared" si="67"/>
        <v>0</v>
      </c>
      <c r="V90" s="222">
        <f t="shared" si="68"/>
        <v>0</v>
      </c>
    </row>
    <row r="91" spans="1:22" s="98" customFormat="1" ht="12.75" hidden="1">
      <c r="A91" s="187">
        <v>86</v>
      </c>
      <c r="B91" s="66"/>
      <c r="C91" s="302"/>
      <c r="D91" s="110"/>
      <c r="E91" s="160">
        <f t="shared" si="64"/>
        <v>0</v>
      </c>
      <c r="F91" s="164">
        <f t="shared" si="72"/>
        <v>0</v>
      </c>
      <c r="G91" s="96">
        <f t="shared" si="73"/>
        <v>0</v>
      </c>
      <c r="H91" s="96">
        <f t="shared" si="74"/>
        <v>0</v>
      </c>
      <c r="I91" s="96">
        <f t="shared" si="75"/>
        <v>0</v>
      </c>
      <c r="J91" s="96">
        <f t="shared" si="76"/>
        <v>0</v>
      </c>
      <c r="K91" s="96">
        <f t="shared" si="77"/>
        <v>0</v>
      </c>
      <c r="L91" s="96">
        <f t="shared" si="78"/>
        <v>0</v>
      </c>
      <c r="M91" s="96">
        <f t="shared" si="65"/>
        <v>0</v>
      </c>
      <c r="N91" s="96">
        <v>0</v>
      </c>
      <c r="O91" s="165">
        <f t="shared" si="66"/>
        <v>0</v>
      </c>
      <c r="P91" s="96">
        <f t="shared" si="69"/>
        <v>0</v>
      </c>
      <c r="Q91" s="96">
        <f t="shared" si="70"/>
        <v>0</v>
      </c>
      <c r="R91" s="96">
        <f t="shared" si="71"/>
        <v>0</v>
      </c>
      <c r="S91" s="96">
        <v>0</v>
      </c>
      <c r="T91" s="96">
        <v>0</v>
      </c>
      <c r="U91" s="143">
        <f t="shared" si="67"/>
        <v>0</v>
      </c>
      <c r="V91" s="222">
        <f t="shared" si="68"/>
        <v>0</v>
      </c>
    </row>
    <row r="92" spans="1:22" s="98" customFormat="1" ht="12.75" hidden="1">
      <c r="A92" s="187">
        <v>87</v>
      </c>
      <c r="B92" s="66"/>
      <c r="C92" s="302"/>
      <c r="D92" s="110"/>
      <c r="E92" s="160">
        <f t="shared" si="64"/>
        <v>0</v>
      </c>
      <c r="F92" s="164">
        <f t="shared" si="72"/>
        <v>0</v>
      </c>
      <c r="G92" s="96">
        <f t="shared" si="73"/>
        <v>0</v>
      </c>
      <c r="H92" s="96">
        <f t="shared" si="74"/>
        <v>0</v>
      </c>
      <c r="I92" s="96">
        <f t="shared" si="75"/>
        <v>0</v>
      </c>
      <c r="J92" s="96">
        <f t="shared" si="76"/>
        <v>0</v>
      </c>
      <c r="K92" s="96">
        <f t="shared" si="77"/>
        <v>0</v>
      </c>
      <c r="L92" s="96">
        <f t="shared" si="78"/>
        <v>0</v>
      </c>
      <c r="M92" s="96">
        <f t="shared" si="65"/>
        <v>0</v>
      </c>
      <c r="N92" s="96">
        <v>0</v>
      </c>
      <c r="O92" s="165">
        <f t="shared" si="66"/>
        <v>0</v>
      </c>
      <c r="P92" s="96">
        <f t="shared" si="69"/>
        <v>0</v>
      </c>
      <c r="Q92" s="96">
        <f t="shared" si="70"/>
        <v>0</v>
      </c>
      <c r="R92" s="96">
        <f t="shared" si="71"/>
        <v>0</v>
      </c>
      <c r="S92" s="96">
        <v>0</v>
      </c>
      <c r="T92" s="96">
        <v>0</v>
      </c>
      <c r="U92" s="143">
        <f t="shared" si="67"/>
        <v>0</v>
      </c>
      <c r="V92" s="222">
        <f t="shared" si="68"/>
        <v>0</v>
      </c>
    </row>
    <row r="93" spans="1:22" s="98" customFormat="1" ht="12.75" hidden="1">
      <c r="A93" s="187">
        <v>88</v>
      </c>
      <c r="B93" s="66"/>
      <c r="C93" s="302"/>
      <c r="D93" s="110"/>
      <c r="E93" s="160">
        <f t="shared" si="64"/>
        <v>0</v>
      </c>
      <c r="F93" s="164">
        <f t="shared" si="72"/>
        <v>0</v>
      </c>
      <c r="G93" s="96">
        <f t="shared" si="73"/>
        <v>0</v>
      </c>
      <c r="H93" s="96">
        <f t="shared" si="74"/>
        <v>0</v>
      </c>
      <c r="I93" s="96">
        <f t="shared" si="75"/>
        <v>0</v>
      </c>
      <c r="J93" s="96">
        <f t="shared" si="76"/>
        <v>0</v>
      </c>
      <c r="K93" s="96">
        <f t="shared" si="77"/>
        <v>0</v>
      </c>
      <c r="L93" s="96">
        <f t="shared" si="78"/>
        <v>0</v>
      </c>
      <c r="M93" s="96">
        <f t="shared" si="65"/>
        <v>0</v>
      </c>
      <c r="N93" s="96">
        <v>0</v>
      </c>
      <c r="O93" s="165">
        <f t="shared" si="66"/>
        <v>0</v>
      </c>
      <c r="P93" s="96">
        <f t="shared" si="69"/>
        <v>0</v>
      </c>
      <c r="Q93" s="96">
        <f t="shared" si="70"/>
        <v>0</v>
      </c>
      <c r="R93" s="96">
        <f t="shared" si="71"/>
        <v>0</v>
      </c>
      <c r="S93" s="96">
        <v>0</v>
      </c>
      <c r="T93" s="96">
        <v>0</v>
      </c>
      <c r="U93" s="143">
        <f t="shared" si="67"/>
        <v>0</v>
      </c>
      <c r="V93" s="222">
        <f t="shared" si="68"/>
        <v>0</v>
      </c>
    </row>
    <row r="94" spans="1:22" s="98" customFormat="1" ht="12.75" hidden="1">
      <c r="A94" s="187">
        <v>89</v>
      </c>
      <c r="B94" s="66"/>
      <c r="C94" s="302"/>
      <c r="D94" s="110"/>
      <c r="E94" s="160">
        <f t="shared" si="64"/>
        <v>0</v>
      </c>
      <c r="F94" s="164">
        <f t="shared" si="72"/>
        <v>0</v>
      </c>
      <c r="G94" s="96">
        <f t="shared" si="73"/>
        <v>0</v>
      </c>
      <c r="H94" s="96">
        <f t="shared" si="74"/>
        <v>0</v>
      </c>
      <c r="I94" s="96">
        <f t="shared" si="75"/>
        <v>0</v>
      </c>
      <c r="J94" s="96">
        <f t="shared" si="76"/>
        <v>0</v>
      </c>
      <c r="K94" s="96">
        <f t="shared" si="77"/>
        <v>0</v>
      </c>
      <c r="L94" s="96">
        <f t="shared" si="78"/>
        <v>0</v>
      </c>
      <c r="M94" s="96">
        <f t="shared" si="65"/>
        <v>0</v>
      </c>
      <c r="N94" s="96">
        <v>0</v>
      </c>
      <c r="O94" s="165">
        <f t="shared" si="66"/>
        <v>0</v>
      </c>
      <c r="P94" s="96">
        <f t="shared" si="69"/>
        <v>0</v>
      </c>
      <c r="Q94" s="96">
        <f t="shared" si="70"/>
        <v>0</v>
      </c>
      <c r="R94" s="96">
        <f t="shared" si="71"/>
        <v>0</v>
      </c>
      <c r="S94" s="96">
        <v>0</v>
      </c>
      <c r="T94" s="96">
        <v>0</v>
      </c>
      <c r="U94" s="143">
        <f t="shared" si="67"/>
        <v>0</v>
      </c>
      <c r="V94" s="222">
        <f t="shared" si="68"/>
        <v>0</v>
      </c>
    </row>
    <row r="95" spans="1:22" s="98" customFormat="1" ht="12.75" hidden="1">
      <c r="A95" s="187">
        <v>90</v>
      </c>
      <c r="B95" s="66"/>
      <c r="C95" s="302"/>
      <c r="D95" s="110"/>
      <c r="E95" s="160">
        <f t="shared" si="64"/>
        <v>0</v>
      </c>
      <c r="F95" s="164">
        <f t="shared" si="72"/>
        <v>0</v>
      </c>
      <c r="G95" s="96">
        <f t="shared" si="73"/>
        <v>0</v>
      </c>
      <c r="H95" s="96">
        <f t="shared" si="74"/>
        <v>0</v>
      </c>
      <c r="I95" s="96">
        <f t="shared" si="75"/>
        <v>0</v>
      </c>
      <c r="J95" s="96">
        <f t="shared" si="76"/>
        <v>0</v>
      </c>
      <c r="K95" s="96">
        <f t="shared" si="77"/>
        <v>0</v>
      </c>
      <c r="L95" s="96">
        <f t="shared" si="78"/>
        <v>0</v>
      </c>
      <c r="M95" s="96">
        <f t="shared" si="65"/>
        <v>0</v>
      </c>
      <c r="N95" s="96">
        <v>0</v>
      </c>
      <c r="O95" s="165">
        <f t="shared" si="66"/>
        <v>0</v>
      </c>
      <c r="P95" s="96">
        <f t="shared" si="69"/>
        <v>0</v>
      </c>
      <c r="Q95" s="96">
        <f t="shared" si="70"/>
        <v>0</v>
      </c>
      <c r="R95" s="96">
        <f t="shared" si="71"/>
        <v>0</v>
      </c>
      <c r="S95" s="96">
        <v>0</v>
      </c>
      <c r="T95" s="96">
        <v>0</v>
      </c>
      <c r="U95" s="143">
        <f t="shared" si="67"/>
        <v>0</v>
      </c>
      <c r="V95" s="222">
        <f t="shared" si="68"/>
        <v>0</v>
      </c>
    </row>
    <row r="96" spans="1:22" s="98" customFormat="1" ht="12.75" hidden="1">
      <c r="A96" s="187">
        <v>91</v>
      </c>
      <c r="B96" s="66"/>
      <c r="C96" s="302"/>
      <c r="D96" s="110"/>
      <c r="E96" s="160">
        <f t="shared" si="64"/>
        <v>0</v>
      </c>
      <c r="F96" s="164">
        <f t="shared" si="72"/>
        <v>0</v>
      </c>
      <c r="G96" s="96">
        <f t="shared" si="73"/>
        <v>0</v>
      </c>
      <c r="H96" s="96">
        <f t="shared" si="74"/>
        <v>0</v>
      </c>
      <c r="I96" s="96">
        <f t="shared" si="75"/>
        <v>0</v>
      </c>
      <c r="J96" s="96">
        <f t="shared" si="76"/>
        <v>0</v>
      </c>
      <c r="K96" s="96">
        <f t="shared" si="77"/>
        <v>0</v>
      </c>
      <c r="L96" s="96">
        <f t="shared" si="78"/>
        <v>0</v>
      </c>
      <c r="M96" s="96">
        <f t="shared" si="65"/>
        <v>0</v>
      </c>
      <c r="N96" s="96">
        <v>0</v>
      </c>
      <c r="O96" s="165">
        <f t="shared" si="66"/>
        <v>0</v>
      </c>
      <c r="P96" s="96">
        <f t="shared" si="69"/>
        <v>0</v>
      </c>
      <c r="Q96" s="96">
        <f t="shared" si="70"/>
        <v>0</v>
      </c>
      <c r="R96" s="96">
        <f t="shared" si="71"/>
        <v>0</v>
      </c>
      <c r="S96" s="96">
        <v>0</v>
      </c>
      <c r="T96" s="96">
        <v>0</v>
      </c>
      <c r="U96" s="143">
        <f t="shared" si="67"/>
        <v>0</v>
      </c>
      <c r="V96" s="222">
        <f t="shared" si="68"/>
        <v>0</v>
      </c>
    </row>
    <row r="97" spans="1:22" s="98" customFormat="1" ht="12.75" hidden="1">
      <c r="A97" s="187">
        <v>92</v>
      </c>
      <c r="B97" s="66"/>
      <c r="C97" s="302"/>
      <c r="D97" s="110"/>
      <c r="E97" s="160">
        <f t="shared" si="64"/>
        <v>0</v>
      </c>
      <c r="F97" s="164">
        <f t="shared" si="72"/>
        <v>0</v>
      </c>
      <c r="G97" s="96">
        <f t="shared" si="73"/>
        <v>0</v>
      </c>
      <c r="H97" s="96">
        <f t="shared" si="74"/>
        <v>0</v>
      </c>
      <c r="I97" s="96">
        <f t="shared" si="75"/>
        <v>0</v>
      </c>
      <c r="J97" s="96">
        <f t="shared" si="76"/>
        <v>0</v>
      </c>
      <c r="K97" s="96">
        <f t="shared" si="77"/>
        <v>0</v>
      </c>
      <c r="L97" s="96">
        <f t="shared" si="78"/>
        <v>0</v>
      </c>
      <c r="M97" s="96">
        <f t="shared" si="65"/>
        <v>0</v>
      </c>
      <c r="N97" s="96">
        <v>0</v>
      </c>
      <c r="O97" s="165">
        <f t="shared" si="66"/>
        <v>0</v>
      </c>
      <c r="P97" s="96">
        <f t="shared" si="69"/>
        <v>0</v>
      </c>
      <c r="Q97" s="96">
        <f t="shared" si="70"/>
        <v>0</v>
      </c>
      <c r="R97" s="96">
        <f t="shared" si="71"/>
        <v>0</v>
      </c>
      <c r="S97" s="96">
        <v>0</v>
      </c>
      <c r="T97" s="96">
        <v>0</v>
      </c>
      <c r="U97" s="143">
        <f t="shared" si="67"/>
        <v>0</v>
      </c>
      <c r="V97" s="222">
        <f t="shared" si="68"/>
        <v>0</v>
      </c>
    </row>
    <row r="98" spans="1:22" s="98" customFormat="1" ht="12.75" hidden="1">
      <c r="A98" s="187">
        <v>93</v>
      </c>
      <c r="B98" s="66"/>
      <c r="C98" s="302"/>
      <c r="D98" s="110"/>
      <c r="E98" s="160">
        <f t="shared" si="64"/>
        <v>0</v>
      </c>
      <c r="F98" s="164">
        <f t="shared" si="72"/>
        <v>0</v>
      </c>
      <c r="G98" s="96">
        <f t="shared" si="73"/>
        <v>0</v>
      </c>
      <c r="H98" s="96">
        <f t="shared" si="74"/>
        <v>0</v>
      </c>
      <c r="I98" s="96">
        <f t="shared" si="75"/>
        <v>0</v>
      </c>
      <c r="J98" s="96">
        <f t="shared" si="76"/>
        <v>0</v>
      </c>
      <c r="K98" s="96">
        <f t="shared" si="77"/>
        <v>0</v>
      </c>
      <c r="L98" s="96">
        <f t="shared" si="78"/>
        <v>0</v>
      </c>
      <c r="M98" s="96">
        <f t="shared" si="65"/>
        <v>0</v>
      </c>
      <c r="N98" s="96">
        <v>0</v>
      </c>
      <c r="O98" s="165">
        <f t="shared" si="66"/>
        <v>0</v>
      </c>
      <c r="P98" s="96">
        <f t="shared" si="69"/>
        <v>0</v>
      </c>
      <c r="Q98" s="96">
        <f t="shared" si="70"/>
        <v>0</v>
      </c>
      <c r="R98" s="96">
        <f t="shared" si="71"/>
        <v>0</v>
      </c>
      <c r="S98" s="96">
        <v>0</v>
      </c>
      <c r="T98" s="96">
        <v>0</v>
      </c>
      <c r="U98" s="143">
        <f t="shared" si="67"/>
        <v>0</v>
      </c>
      <c r="V98" s="222">
        <f t="shared" si="68"/>
        <v>0</v>
      </c>
    </row>
    <row r="99" spans="1:22" s="98" customFormat="1" ht="12.75" hidden="1">
      <c r="A99" s="187">
        <v>94</v>
      </c>
      <c r="B99" s="66"/>
      <c r="C99" s="302"/>
      <c r="D99" s="110"/>
      <c r="E99" s="160">
        <f t="shared" si="64"/>
        <v>0</v>
      </c>
      <c r="F99" s="164">
        <f t="shared" si="72"/>
        <v>0</v>
      </c>
      <c r="G99" s="96">
        <f t="shared" si="73"/>
        <v>0</v>
      </c>
      <c r="H99" s="96">
        <f t="shared" si="74"/>
        <v>0</v>
      </c>
      <c r="I99" s="96">
        <f t="shared" si="75"/>
        <v>0</v>
      </c>
      <c r="J99" s="96">
        <f t="shared" si="76"/>
        <v>0</v>
      </c>
      <c r="K99" s="96">
        <f t="shared" si="77"/>
        <v>0</v>
      </c>
      <c r="L99" s="96">
        <f t="shared" si="78"/>
        <v>0</v>
      </c>
      <c r="M99" s="96">
        <f t="shared" si="65"/>
        <v>0</v>
      </c>
      <c r="N99" s="96">
        <v>0</v>
      </c>
      <c r="O99" s="165">
        <f t="shared" si="66"/>
        <v>0</v>
      </c>
      <c r="P99" s="96">
        <f t="shared" si="69"/>
        <v>0</v>
      </c>
      <c r="Q99" s="96">
        <f t="shared" si="70"/>
        <v>0</v>
      </c>
      <c r="R99" s="96">
        <f t="shared" si="71"/>
        <v>0</v>
      </c>
      <c r="S99" s="96">
        <v>0</v>
      </c>
      <c r="T99" s="96">
        <v>0</v>
      </c>
      <c r="U99" s="143">
        <f t="shared" si="67"/>
        <v>0</v>
      </c>
      <c r="V99" s="222">
        <f t="shared" si="68"/>
        <v>0</v>
      </c>
    </row>
    <row r="100" spans="1:22" s="98" customFormat="1" ht="12.75" hidden="1">
      <c r="A100" s="187">
        <v>95</v>
      </c>
      <c r="B100" s="66"/>
      <c r="C100" s="302"/>
      <c r="D100" s="110"/>
      <c r="E100" s="160">
        <f t="shared" ref="E100:E105" si="79">C100*D100</f>
        <v>0</v>
      </c>
      <c r="F100" s="164">
        <f t="shared" si="72"/>
        <v>0</v>
      </c>
      <c r="G100" s="96">
        <f t="shared" si="73"/>
        <v>0</v>
      </c>
      <c r="H100" s="96">
        <f t="shared" si="74"/>
        <v>0</v>
      </c>
      <c r="I100" s="96">
        <f t="shared" si="75"/>
        <v>0</v>
      </c>
      <c r="J100" s="96">
        <f t="shared" si="76"/>
        <v>0</v>
      </c>
      <c r="K100" s="96">
        <f t="shared" si="77"/>
        <v>0</v>
      </c>
      <c r="L100" s="96">
        <f t="shared" si="78"/>
        <v>0</v>
      </c>
      <c r="M100" s="96">
        <f t="shared" si="65"/>
        <v>0</v>
      </c>
      <c r="N100" s="96">
        <v>0</v>
      </c>
      <c r="O100" s="165">
        <f t="shared" si="66"/>
        <v>0</v>
      </c>
      <c r="P100" s="96">
        <f t="shared" si="69"/>
        <v>0</v>
      </c>
      <c r="Q100" s="96">
        <f t="shared" si="70"/>
        <v>0</v>
      </c>
      <c r="R100" s="96">
        <f t="shared" si="71"/>
        <v>0</v>
      </c>
      <c r="S100" s="96">
        <v>0</v>
      </c>
      <c r="T100" s="96">
        <v>0</v>
      </c>
      <c r="U100" s="143">
        <f t="shared" si="67"/>
        <v>0</v>
      </c>
      <c r="V100" s="222">
        <f t="shared" si="68"/>
        <v>0</v>
      </c>
    </row>
    <row r="101" spans="1:22" s="98" customFormat="1" ht="12.75" hidden="1">
      <c r="A101" s="187">
        <v>96</v>
      </c>
      <c r="B101" s="66"/>
      <c r="C101" s="302"/>
      <c r="D101" s="110"/>
      <c r="E101" s="160">
        <f t="shared" si="79"/>
        <v>0</v>
      </c>
      <c r="F101" s="164">
        <f t="shared" si="72"/>
        <v>0</v>
      </c>
      <c r="G101" s="96">
        <f t="shared" si="73"/>
        <v>0</v>
      </c>
      <c r="H101" s="96">
        <f t="shared" si="74"/>
        <v>0</v>
      </c>
      <c r="I101" s="96">
        <f t="shared" si="75"/>
        <v>0</v>
      </c>
      <c r="J101" s="96">
        <f t="shared" si="76"/>
        <v>0</v>
      </c>
      <c r="K101" s="96">
        <f t="shared" si="77"/>
        <v>0</v>
      </c>
      <c r="L101" s="96">
        <f t="shared" si="78"/>
        <v>0</v>
      </c>
      <c r="M101" s="96">
        <f t="shared" si="65"/>
        <v>0</v>
      </c>
      <c r="N101" s="96">
        <v>0</v>
      </c>
      <c r="O101" s="165">
        <f t="shared" si="66"/>
        <v>0</v>
      </c>
      <c r="P101" s="96">
        <f t="shared" si="69"/>
        <v>0</v>
      </c>
      <c r="Q101" s="96">
        <f t="shared" si="70"/>
        <v>0</v>
      </c>
      <c r="R101" s="96">
        <f t="shared" si="71"/>
        <v>0</v>
      </c>
      <c r="S101" s="96">
        <v>0</v>
      </c>
      <c r="T101" s="96">
        <v>0</v>
      </c>
      <c r="U101" s="143">
        <f t="shared" si="67"/>
        <v>0</v>
      </c>
      <c r="V101" s="222">
        <f t="shared" si="68"/>
        <v>0</v>
      </c>
    </row>
    <row r="102" spans="1:22" s="98" customFormat="1" ht="12.75" hidden="1">
      <c r="A102" s="187">
        <v>97</v>
      </c>
      <c r="B102" s="66"/>
      <c r="C102" s="302"/>
      <c r="D102" s="110"/>
      <c r="E102" s="160">
        <f t="shared" si="79"/>
        <v>0</v>
      </c>
      <c r="F102" s="164">
        <f t="shared" si="72"/>
        <v>0</v>
      </c>
      <c r="G102" s="96">
        <f t="shared" si="73"/>
        <v>0</v>
      </c>
      <c r="H102" s="96">
        <f t="shared" si="74"/>
        <v>0</v>
      </c>
      <c r="I102" s="96">
        <f t="shared" si="75"/>
        <v>0</v>
      </c>
      <c r="J102" s="96">
        <f t="shared" si="76"/>
        <v>0</v>
      </c>
      <c r="K102" s="96">
        <f t="shared" si="77"/>
        <v>0</v>
      </c>
      <c r="L102" s="96">
        <f t="shared" si="78"/>
        <v>0</v>
      </c>
      <c r="M102" s="96">
        <f t="shared" si="65"/>
        <v>0</v>
      </c>
      <c r="N102" s="96">
        <v>0</v>
      </c>
      <c r="O102" s="165">
        <f t="shared" si="66"/>
        <v>0</v>
      </c>
      <c r="P102" s="96">
        <f t="shared" si="69"/>
        <v>0</v>
      </c>
      <c r="Q102" s="96">
        <f t="shared" si="70"/>
        <v>0</v>
      </c>
      <c r="R102" s="96">
        <f t="shared" si="71"/>
        <v>0</v>
      </c>
      <c r="S102" s="96">
        <v>0</v>
      </c>
      <c r="T102" s="96">
        <v>0</v>
      </c>
      <c r="U102" s="143">
        <f t="shared" si="67"/>
        <v>0</v>
      </c>
      <c r="V102" s="222">
        <f t="shared" si="68"/>
        <v>0</v>
      </c>
    </row>
    <row r="103" spans="1:22" s="98" customFormat="1" ht="12.75" hidden="1">
      <c r="A103" s="187">
        <v>98</v>
      </c>
      <c r="B103" s="66"/>
      <c r="C103" s="302"/>
      <c r="D103" s="110"/>
      <c r="E103" s="160">
        <f t="shared" si="79"/>
        <v>0</v>
      </c>
      <c r="F103" s="164">
        <f t="shared" si="72"/>
        <v>0</v>
      </c>
      <c r="G103" s="96">
        <f t="shared" si="73"/>
        <v>0</v>
      </c>
      <c r="H103" s="96">
        <f t="shared" si="74"/>
        <v>0</v>
      </c>
      <c r="I103" s="96">
        <f t="shared" si="75"/>
        <v>0</v>
      </c>
      <c r="J103" s="96">
        <f t="shared" si="76"/>
        <v>0</v>
      </c>
      <c r="K103" s="96">
        <f t="shared" si="77"/>
        <v>0</v>
      </c>
      <c r="L103" s="96">
        <f t="shared" si="78"/>
        <v>0</v>
      </c>
      <c r="M103" s="96">
        <f t="shared" si="65"/>
        <v>0</v>
      </c>
      <c r="N103" s="96">
        <v>0</v>
      </c>
      <c r="O103" s="165">
        <f t="shared" si="66"/>
        <v>0</v>
      </c>
      <c r="P103" s="96">
        <f t="shared" si="69"/>
        <v>0</v>
      </c>
      <c r="Q103" s="96">
        <f t="shared" si="70"/>
        <v>0</v>
      </c>
      <c r="R103" s="96">
        <f t="shared" si="71"/>
        <v>0</v>
      </c>
      <c r="S103" s="96">
        <v>0</v>
      </c>
      <c r="T103" s="96">
        <v>0</v>
      </c>
      <c r="U103" s="143">
        <f t="shared" si="67"/>
        <v>0</v>
      </c>
      <c r="V103" s="222">
        <f t="shared" si="68"/>
        <v>0</v>
      </c>
    </row>
    <row r="104" spans="1:22" s="98" customFormat="1" ht="12.75" hidden="1">
      <c r="A104" s="187">
        <v>99</v>
      </c>
      <c r="B104" s="66"/>
      <c r="C104" s="302"/>
      <c r="D104" s="110"/>
      <c r="E104" s="160">
        <f t="shared" si="79"/>
        <v>0</v>
      </c>
      <c r="F104" s="164">
        <f t="shared" si="72"/>
        <v>0</v>
      </c>
      <c r="G104" s="96">
        <f t="shared" si="73"/>
        <v>0</v>
      </c>
      <c r="H104" s="96">
        <f t="shared" si="74"/>
        <v>0</v>
      </c>
      <c r="I104" s="96">
        <f t="shared" si="75"/>
        <v>0</v>
      </c>
      <c r="J104" s="96">
        <f t="shared" si="76"/>
        <v>0</v>
      </c>
      <c r="K104" s="96">
        <f t="shared" si="77"/>
        <v>0</v>
      </c>
      <c r="L104" s="96">
        <f t="shared" si="78"/>
        <v>0</v>
      </c>
      <c r="M104" s="96">
        <f t="shared" si="65"/>
        <v>0</v>
      </c>
      <c r="N104" s="96">
        <v>0</v>
      </c>
      <c r="O104" s="165">
        <f t="shared" si="66"/>
        <v>0</v>
      </c>
      <c r="P104" s="96">
        <f t="shared" si="69"/>
        <v>0</v>
      </c>
      <c r="Q104" s="96">
        <f t="shared" si="70"/>
        <v>0</v>
      </c>
      <c r="R104" s="96">
        <f t="shared" si="71"/>
        <v>0</v>
      </c>
      <c r="S104" s="96">
        <v>0</v>
      </c>
      <c r="T104" s="96">
        <v>0</v>
      </c>
      <c r="U104" s="143">
        <f t="shared" si="67"/>
        <v>0</v>
      </c>
      <c r="V104" s="222">
        <f t="shared" si="68"/>
        <v>0</v>
      </c>
    </row>
    <row r="105" spans="1:22" s="98" customFormat="1" ht="13.5" hidden="1" thickBot="1">
      <c r="A105" s="326">
        <v>100</v>
      </c>
      <c r="B105" s="327"/>
      <c r="C105" s="328"/>
      <c r="D105" s="110"/>
      <c r="E105" s="160">
        <f t="shared" si="79"/>
        <v>0</v>
      </c>
      <c r="F105" s="164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f t="shared" si="65"/>
        <v>0</v>
      </c>
      <c r="N105" s="96">
        <v>0</v>
      </c>
      <c r="O105" s="165">
        <f t="shared" si="66"/>
        <v>0</v>
      </c>
      <c r="P105" s="96">
        <v>0</v>
      </c>
      <c r="Q105" s="96">
        <v>0</v>
      </c>
      <c r="R105" s="96">
        <v>0</v>
      </c>
      <c r="S105" s="96">
        <v>0</v>
      </c>
      <c r="T105" s="96">
        <v>0</v>
      </c>
      <c r="U105" s="143">
        <f t="shared" si="67"/>
        <v>0</v>
      </c>
      <c r="V105" s="222">
        <f t="shared" si="68"/>
        <v>0</v>
      </c>
    </row>
    <row r="106" spans="1:22" s="98" customFormat="1" ht="27" customHeight="1" thickBot="1">
      <c r="A106" s="83" t="s">
        <v>5</v>
      </c>
      <c r="B106" s="66"/>
      <c r="C106" s="325"/>
      <c r="D106" s="146">
        <f>ROUND(SUM(D6:D105),2)</f>
        <v>86278.68</v>
      </c>
      <c r="E106" s="161">
        <f t="shared" ref="E106" si="80">ROUND(SUM(E6:E105),2)</f>
        <v>108382.74</v>
      </c>
      <c r="F106" s="166">
        <f t="shared" ref="F106" si="81">ROUND(SUM(F6:F105),2)</f>
        <v>36699.599999999999</v>
      </c>
      <c r="G106" s="146">
        <f t="shared" ref="G106:V106" si="82">ROUND(SUM(G6:G105),2)</f>
        <v>1384.89</v>
      </c>
      <c r="H106" s="146">
        <f t="shared" si="82"/>
        <v>11079.12</v>
      </c>
      <c r="I106" s="146">
        <f t="shared" si="82"/>
        <v>5539.56</v>
      </c>
      <c r="J106" s="146">
        <f t="shared" si="82"/>
        <v>9031.9</v>
      </c>
      <c r="K106" s="146">
        <f t="shared" si="82"/>
        <v>9031.9</v>
      </c>
      <c r="L106" s="146">
        <f t="shared" si="82"/>
        <v>3010.63</v>
      </c>
      <c r="M106" s="146">
        <f t="shared" si="82"/>
        <v>9031.9</v>
      </c>
      <c r="N106" s="146">
        <f t="shared" si="82"/>
        <v>0</v>
      </c>
      <c r="O106" s="161">
        <f t="shared" si="82"/>
        <v>84809.49</v>
      </c>
      <c r="P106" s="146">
        <f t="shared" si="82"/>
        <v>4800</v>
      </c>
      <c r="Q106" s="146">
        <f t="shared" si="82"/>
        <v>9600</v>
      </c>
      <c r="R106" s="146">
        <f t="shared" si="82"/>
        <v>2400</v>
      </c>
      <c r="S106" s="146">
        <f t="shared" si="82"/>
        <v>0</v>
      </c>
      <c r="T106" s="146">
        <f t="shared" si="82"/>
        <v>0</v>
      </c>
      <c r="U106" s="146">
        <f t="shared" si="82"/>
        <v>16800</v>
      </c>
      <c r="V106" s="166">
        <f t="shared" si="82"/>
        <v>209992.23</v>
      </c>
    </row>
    <row r="107" spans="1:22" s="98" customFormat="1" ht="15.75" customHeight="1">
      <c r="A107" s="221"/>
      <c r="B107" s="215"/>
      <c r="C107" s="216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8"/>
      <c r="Q107" s="218"/>
      <c r="R107" s="218"/>
      <c r="S107" s="218"/>
      <c r="T107" s="218"/>
      <c r="U107" s="218"/>
      <c r="V107" s="218"/>
    </row>
    <row r="108" spans="1:22" s="98" customFormat="1" ht="15.75" customHeight="1">
      <c r="N108" s="218"/>
      <c r="O108" s="218"/>
      <c r="P108" s="218"/>
      <c r="Q108" s="218"/>
      <c r="R108" s="218"/>
      <c r="S108" s="218"/>
      <c r="T108" s="218"/>
      <c r="U108" s="218"/>
      <c r="V108" s="218"/>
    </row>
    <row r="109" spans="1:22" s="98" customFormat="1" ht="30" customHeight="1" thickBot="1">
      <c r="A109" s="416" t="s">
        <v>419</v>
      </c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240"/>
      <c r="O109" s="240"/>
      <c r="Q109" s="99"/>
      <c r="R109" s="99"/>
      <c r="S109" s="99"/>
      <c r="T109" s="99"/>
      <c r="U109" s="99"/>
      <c r="V109" s="99"/>
    </row>
    <row r="110" spans="1:22" s="99" customFormat="1" ht="30" customHeight="1">
      <c r="A110" s="423" t="s">
        <v>44</v>
      </c>
      <c r="B110" s="423" t="s">
        <v>398</v>
      </c>
      <c r="C110" s="423" t="s">
        <v>420</v>
      </c>
      <c r="D110" s="423" t="s">
        <v>182</v>
      </c>
      <c r="E110" s="445" t="s">
        <v>421</v>
      </c>
      <c r="F110" s="429" t="s">
        <v>206</v>
      </c>
      <c r="G110" s="423" t="s">
        <v>32</v>
      </c>
      <c r="H110" s="423"/>
      <c r="I110" s="423"/>
      <c r="J110" s="423"/>
      <c r="K110" s="423"/>
      <c r="L110" s="423"/>
      <c r="M110" s="433" t="s">
        <v>422</v>
      </c>
    </row>
    <row r="111" spans="1:22" s="99" customFormat="1" ht="38.25" customHeight="1" thickBot="1">
      <c r="A111" s="424"/>
      <c r="B111" s="424"/>
      <c r="C111" s="424"/>
      <c r="D111" s="424"/>
      <c r="E111" s="447"/>
      <c r="F111" s="430"/>
      <c r="G111" s="159" t="s">
        <v>185</v>
      </c>
      <c r="H111" s="159" t="s">
        <v>235</v>
      </c>
      <c r="I111" s="156" t="s">
        <v>230</v>
      </c>
      <c r="J111" s="156"/>
      <c r="K111" s="156"/>
      <c r="L111" s="159" t="s">
        <v>5</v>
      </c>
      <c r="M111" s="434"/>
    </row>
    <row r="112" spans="1:22" s="98" customFormat="1" ht="12.75">
      <c r="A112" s="187">
        <v>1</v>
      </c>
      <c r="B112" s="66" t="s">
        <v>423</v>
      </c>
      <c r="C112" s="95">
        <v>1</v>
      </c>
      <c r="D112" s="111">
        <v>1600</v>
      </c>
      <c r="E112" s="160">
        <f>C112*D112</f>
        <v>1600</v>
      </c>
      <c r="F112" s="96">
        <f>E112/12</f>
        <v>133.33333333333334</v>
      </c>
      <c r="G112" s="96">
        <f>200*C112</f>
        <v>200</v>
      </c>
      <c r="H112" s="96">
        <f>30*C112</f>
        <v>30</v>
      </c>
      <c r="I112" s="96">
        <f>20*20*C112</f>
        <v>400</v>
      </c>
      <c r="J112" s="96"/>
      <c r="K112" s="96"/>
      <c r="L112" s="143">
        <f>SUM(G112:K112)</f>
        <v>630</v>
      </c>
      <c r="M112" s="222">
        <f>E112+L112+F112</f>
        <v>2363.3333333333335</v>
      </c>
      <c r="N112" s="99"/>
      <c r="O112" s="99"/>
      <c r="P112" s="99"/>
      <c r="Q112" s="99"/>
    </row>
    <row r="113" spans="1:22" s="98" customFormat="1" ht="12.75">
      <c r="A113" s="187">
        <v>2</v>
      </c>
      <c r="B113" s="66"/>
      <c r="C113" s="95"/>
      <c r="D113" s="110"/>
      <c r="E113" s="160">
        <f t="shared" ref="E113:E121" si="83">C113*D113</f>
        <v>0</v>
      </c>
      <c r="F113" s="219"/>
      <c r="G113" s="96"/>
      <c r="H113" s="96"/>
      <c r="I113" s="96"/>
      <c r="J113" s="96"/>
      <c r="K113" s="96"/>
      <c r="L113" s="143">
        <f t="shared" ref="L113:L121" si="84">SUM(G113:K113)</f>
        <v>0</v>
      </c>
      <c r="M113" s="222">
        <f t="shared" ref="M113:M121" si="85">E113+L113+F113</f>
        <v>0</v>
      </c>
      <c r="N113" s="99"/>
      <c r="O113" s="99"/>
      <c r="P113" s="99"/>
      <c r="Q113" s="99"/>
    </row>
    <row r="114" spans="1:22" s="98" customFormat="1" ht="12.75">
      <c r="A114" s="187">
        <v>3</v>
      </c>
      <c r="B114" s="66"/>
      <c r="C114" s="95"/>
      <c r="D114" s="110"/>
      <c r="E114" s="160">
        <f t="shared" si="83"/>
        <v>0</v>
      </c>
      <c r="F114" s="219"/>
      <c r="G114" s="96"/>
      <c r="H114" s="96"/>
      <c r="I114" s="96"/>
      <c r="J114" s="96"/>
      <c r="K114" s="96"/>
      <c r="L114" s="143">
        <f t="shared" si="84"/>
        <v>0</v>
      </c>
      <c r="M114" s="222">
        <f t="shared" si="85"/>
        <v>0</v>
      </c>
      <c r="N114" s="99"/>
      <c r="O114" s="99"/>
      <c r="P114" s="99"/>
      <c r="Q114" s="99"/>
    </row>
    <row r="115" spans="1:22" s="98" customFormat="1" ht="12.75">
      <c r="A115" s="187">
        <v>4</v>
      </c>
      <c r="B115" s="66"/>
      <c r="C115" s="95"/>
      <c r="D115" s="110"/>
      <c r="E115" s="160">
        <f t="shared" si="83"/>
        <v>0</v>
      </c>
      <c r="F115" s="219"/>
      <c r="G115" s="96"/>
      <c r="H115" s="96"/>
      <c r="I115" s="96"/>
      <c r="J115" s="96"/>
      <c r="K115" s="96"/>
      <c r="L115" s="143">
        <f t="shared" si="84"/>
        <v>0</v>
      </c>
      <c r="M115" s="222">
        <f t="shared" si="85"/>
        <v>0</v>
      </c>
      <c r="N115" s="99"/>
      <c r="O115" s="99"/>
      <c r="P115" s="99"/>
      <c r="Q115" s="99"/>
    </row>
    <row r="116" spans="1:22" s="98" customFormat="1" ht="12.75">
      <c r="A116" s="187">
        <v>5</v>
      </c>
      <c r="B116" s="66"/>
      <c r="C116" s="95"/>
      <c r="D116" s="110"/>
      <c r="E116" s="160">
        <f t="shared" si="83"/>
        <v>0</v>
      </c>
      <c r="F116" s="219"/>
      <c r="G116" s="96"/>
      <c r="H116" s="96"/>
      <c r="I116" s="96"/>
      <c r="J116" s="96"/>
      <c r="K116" s="96"/>
      <c r="L116" s="143">
        <f t="shared" si="84"/>
        <v>0</v>
      </c>
      <c r="M116" s="222">
        <f t="shared" si="85"/>
        <v>0</v>
      </c>
      <c r="N116" s="99"/>
      <c r="O116" s="99"/>
      <c r="P116" s="99"/>
      <c r="Q116" s="99"/>
    </row>
    <row r="117" spans="1:22" s="98" customFormat="1" ht="12.75">
      <c r="A117" s="187">
        <v>6</v>
      </c>
      <c r="B117" s="66"/>
      <c r="C117" s="95"/>
      <c r="D117" s="110"/>
      <c r="E117" s="160">
        <f t="shared" si="83"/>
        <v>0</v>
      </c>
      <c r="F117" s="219"/>
      <c r="G117" s="96"/>
      <c r="H117" s="96"/>
      <c r="I117" s="96"/>
      <c r="J117" s="96"/>
      <c r="K117" s="96"/>
      <c r="L117" s="143">
        <f t="shared" si="84"/>
        <v>0</v>
      </c>
      <c r="M117" s="222">
        <f t="shared" si="85"/>
        <v>0</v>
      </c>
      <c r="N117" s="99"/>
      <c r="O117" s="99"/>
      <c r="P117" s="99"/>
      <c r="Q117" s="99"/>
    </row>
    <row r="118" spans="1:22" s="98" customFormat="1" ht="12.75">
      <c r="A118" s="187">
        <v>7</v>
      </c>
      <c r="B118" s="66"/>
      <c r="C118" s="95"/>
      <c r="D118" s="110"/>
      <c r="E118" s="160">
        <f t="shared" si="83"/>
        <v>0</v>
      </c>
      <c r="F118" s="219"/>
      <c r="G118" s="96"/>
      <c r="H118" s="96"/>
      <c r="I118" s="96"/>
      <c r="J118" s="96"/>
      <c r="K118" s="96"/>
      <c r="L118" s="143">
        <f t="shared" si="84"/>
        <v>0</v>
      </c>
      <c r="M118" s="222">
        <f t="shared" si="85"/>
        <v>0</v>
      </c>
      <c r="N118" s="99"/>
      <c r="O118" s="99"/>
      <c r="P118" s="99"/>
      <c r="Q118" s="99"/>
    </row>
    <row r="119" spans="1:22" s="98" customFormat="1" ht="12.75">
      <c r="A119" s="187">
        <v>8</v>
      </c>
      <c r="B119" s="66"/>
      <c r="C119" s="95"/>
      <c r="D119" s="110"/>
      <c r="E119" s="160">
        <f t="shared" si="83"/>
        <v>0</v>
      </c>
      <c r="F119" s="219"/>
      <c r="G119" s="96"/>
      <c r="H119" s="96"/>
      <c r="I119" s="96"/>
      <c r="J119" s="96"/>
      <c r="K119" s="96"/>
      <c r="L119" s="143">
        <f t="shared" si="84"/>
        <v>0</v>
      </c>
      <c r="M119" s="222">
        <f t="shared" si="85"/>
        <v>0</v>
      </c>
      <c r="N119" s="99"/>
      <c r="O119" s="99"/>
      <c r="P119" s="99"/>
      <c r="Q119" s="99"/>
    </row>
    <row r="120" spans="1:22" s="98" customFormat="1" ht="12.75">
      <c r="A120" s="187">
        <v>9</v>
      </c>
      <c r="B120" s="66"/>
      <c r="C120" s="95"/>
      <c r="D120" s="110"/>
      <c r="E120" s="160">
        <f t="shared" si="83"/>
        <v>0</v>
      </c>
      <c r="F120" s="219"/>
      <c r="G120" s="96"/>
      <c r="H120" s="96"/>
      <c r="I120" s="96"/>
      <c r="J120" s="96"/>
      <c r="K120" s="96"/>
      <c r="L120" s="143">
        <f t="shared" si="84"/>
        <v>0</v>
      </c>
      <c r="M120" s="222">
        <f t="shared" si="85"/>
        <v>0</v>
      </c>
      <c r="N120" s="99"/>
      <c r="O120" s="99"/>
      <c r="P120" s="99"/>
      <c r="Q120" s="99"/>
    </row>
    <row r="121" spans="1:22" s="98" customFormat="1" ht="13.5" thickBot="1">
      <c r="A121" s="187">
        <v>10</v>
      </c>
      <c r="B121" s="66"/>
      <c r="C121" s="95"/>
      <c r="D121" s="110"/>
      <c r="E121" s="160">
        <f t="shared" si="83"/>
        <v>0</v>
      </c>
      <c r="F121" s="219"/>
      <c r="G121" s="96"/>
      <c r="H121" s="96"/>
      <c r="I121" s="96"/>
      <c r="J121" s="96"/>
      <c r="K121" s="96"/>
      <c r="L121" s="143">
        <f t="shared" si="84"/>
        <v>0</v>
      </c>
      <c r="M121" s="222">
        <f t="shared" si="85"/>
        <v>0</v>
      </c>
      <c r="N121" s="99"/>
      <c r="O121" s="99"/>
      <c r="P121" s="99"/>
      <c r="Q121" s="99"/>
    </row>
    <row r="122" spans="1:22" s="98" customFormat="1" ht="27" customHeight="1" thickBot="1">
      <c r="A122" s="144" t="s">
        <v>5</v>
      </c>
      <c r="B122" s="158"/>
      <c r="C122" s="145">
        <f>SUM(C112:C121)</f>
        <v>1</v>
      </c>
      <c r="D122" s="146">
        <f>SUM(D112:D121)</f>
        <v>1600</v>
      </c>
      <c r="E122" s="161">
        <f>SUM(E112:E121)</f>
        <v>1600</v>
      </c>
      <c r="F122" s="220">
        <f t="shared" ref="F122:M122" si="86">ROUND(SUM(F112:F121),2)</f>
        <v>133.33000000000001</v>
      </c>
      <c r="G122" s="146">
        <f t="shared" si="86"/>
        <v>200</v>
      </c>
      <c r="H122" s="146">
        <f t="shared" si="86"/>
        <v>30</v>
      </c>
      <c r="I122" s="146">
        <f t="shared" si="86"/>
        <v>400</v>
      </c>
      <c r="J122" s="146">
        <f t="shared" si="86"/>
        <v>0</v>
      </c>
      <c r="K122" s="146">
        <f t="shared" si="86"/>
        <v>0</v>
      </c>
      <c r="L122" s="146">
        <f t="shared" si="86"/>
        <v>630</v>
      </c>
      <c r="M122" s="166">
        <f t="shared" si="86"/>
        <v>2363.33</v>
      </c>
      <c r="N122" s="99"/>
      <c r="O122" s="99"/>
      <c r="P122" s="99"/>
      <c r="Q122" s="99"/>
    </row>
    <row r="123" spans="1:22" s="98" customFormat="1" ht="27" customHeight="1">
      <c r="A123" s="3"/>
      <c r="B123" s="168"/>
      <c r="C123" s="168"/>
      <c r="D123" s="168"/>
      <c r="E123" s="168"/>
      <c r="F123" s="148"/>
      <c r="G123" s="148"/>
      <c r="H123" s="148"/>
      <c r="I123" s="148"/>
      <c r="J123" s="148"/>
      <c r="K123" s="148"/>
      <c r="L123" s="148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</row>
    <row r="124" spans="1:22" s="98" customFormat="1" ht="27" customHeight="1">
      <c r="A124" s="3"/>
      <c r="B124" s="3"/>
      <c r="C124" s="3"/>
      <c r="D124" s="3"/>
      <c r="E124" s="3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</row>
    <row r="125" spans="1:22" s="98" customFormat="1" ht="13.5" thickBot="1">
      <c r="A125" s="3"/>
      <c r="B125" s="446" t="s">
        <v>424</v>
      </c>
      <c r="C125" s="446"/>
      <c r="D125" s="446"/>
      <c r="E125" s="446"/>
      <c r="F125" s="446"/>
      <c r="G125" s="446"/>
      <c r="H125" s="446"/>
      <c r="I125" s="446"/>
      <c r="J125" s="446"/>
      <c r="K125" s="149"/>
      <c r="L125" s="446" t="s">
        <v>425</v>
      </c>
      <c r="M125" s="446"/>
      <c r="N125" s="446"/>
      <c r="O125" s="446"/>
      <c r="P125" s="446"/>
      <c r="Q125" s="446"/>
      <c r="R125" s="446"/>
      <c r="S125" s="446"/>
      <c r="T125" s="446"/>
      <c r="U125" s="446"/>
      <c r="V125" s="149"/>
    </row>
    <row r="126" spans="1:22" s="98" customFormat="1" ht="27.75" customHeight="1" thickBot="1">
      <c r="A126" s="3"/>
      <c r="B126" s="438" t="s">
        <v>426</v>
      </c>
      <c r="C126" s="442"/>
      <c r="D126" s="169" t="s">
        <v>427</v>
      </c>
      <c r="E126" s="437" t="s">
        <v>428</v>
      </c>
      <c r="F126" s="438"/>
      <c r="G126" s="438"/>
      <c r="H126" s="438"/>
      <c r="I126" s="438"/>
      <c r="J126" s="438"/>
      <c r="K126" s="3"/>
      <c r="L126" s="432" t="s">
        <v>429</v>
      </c>
      <c r="M126" s="432"/>
      <c r="N126" s="432"/>
      <c r="O126" s="432"/>
      <c r="P126" s="170" t="s">
        <v>430</v>
      </c>
      <c r="Q126" s="431" t="s">
        <v>431</v>
      </c>
      <c r="R126" s="432"/>
      <c r="S126" s="432"/>
      <c r="T126" s="432"/>
      <c r="U126" s="432"/>
      <c r="V126" s="3"/>
    </row>
    <row r="127" spans="1:22" s="98" customFormat="1" ht="24.75" customHeight="1">
      <c r="A127" s="3"/>
      <c r="B127" s="436"/>
      <c r="C127" s="440"/>
      <c r="D127" s="279"/>
      <c r="E127" s="435"/>
      <c r="F127" s="436"/>
      <c r="G127" s="436"/>
      <c r="H127" s="436"/>
      <c r="I127" s="436"/>
      <c r="J127" s="436"/>
      <c r="K127" s="69"/>
      <c r="L127" s="436"/>
      <c r="M127" s="436"/>
      <c r="N127" s="436"/>
      <c r="O127" s="436"/>
      <c r="P127" s="101"/>
      <c r="Q127" s="427"/>
      <c r="R127" s="428"/>
      <c r="S127" s="428"/>
      <c r="T127" s="428"/>
      <c r="U127" s="428"/>
      <c r="V127" s="150"/>
    </row>
    <row r="128" spans="1:22" s="98" customFormat="1" ht="24.75" customHeight="1">
      <c r="A128" s="3"/>
      <c r="B128" s="428"/>
      <c r="C128" s="441"/>
      <c r="D128" s="279"/>
      <c r="E128" s="428"/>
      <c r="F128" s="428"/>
      <c r="G128" s="428"/>
      <c r="H128" s="428"/>
      <c r="I128" s="428"/>
      <c r="J128" s="428"/>
      <c r="K128" s="69"/>
      <c r="L128" s="428"/>
      <c r="M128" s="428"/>
      <c r="N128" s="428"/>
      <c r="O128" s="428"/>
      <c r="P128" s="101"/>
      <c r="Q128" s="427"/>
      <c r="R128" s="428"/>
      <c r="S128" s="428"/>
      <c r="T128" s="428"/>
      <c r="U128" s="428"/>
      <c r="V128" s="3"/>
    </row>
    <row r="129" spans="1:22" s="98" customFormat="1" ht="24.75" customHeight="1">
      <c r="A129" s="3"/>
      <c r="B129" s="428"/>
      <c r="C129" s="441"/>
      <c r="D129" s="279"/>
      <c r="E129" s="428"/>
      <c r="F129" s="428"/>
      <c r="G129" s="428"/>
      <c r="H129" s="428"/>
      <c r="I129" s="428"/>
      <c r="J129" s="428"/>
      <c r="K129" s="69"/>
      <c r="L129" s="428"/>
      <c r="M129" s="428"/>
      <c r="N129" s="428"/>
      <c r="O129" s="428"/>
      <c r="P129" s="101"/>
      <c r="Q129" s="427"/>
      <c r="R129" s="428"/>
      <c r="S129" s="428"/>
      <c r="T129" s="428"/>
      <c r="U129" s="428"/>
      <c r="V129" s="3"/>
    </row>
    <row r="130" spans="1:22" s="98" customFormat="1" ht="24.75" customHeight="1">
      <c r="A130" s="3"/>
      <c r="B130" s="428"/>
      <c r="C130" s="441"/>
      <c r="D130" s="279"/>
      <c r="E130" s="428"/>
      <c r="F130" s="428"/>
      <c r="G130" s="428"/>
      <c r="H130" s="428"/>
      <c r="I130" s="428"/>
      <c r="J130" s="428"/>
      <c r="K130" s="69"/>
      <c r="L130" s="428"/>
      <c r="M130" s="428"/>
      <c r="N130" s="428"/>
      <c r="O130" s="428"/>
      <c r="P130" s="101"/>
      <c r="Q130" s="427"/>
      <c r="R130" s="428"/>
      <c r="S130" s="428"/>
      <c r="T130" s="428"/>
      <c r="U130" s="428"/>
      <c r="V130" s="3"/>
    </row>
    <row r="131" spans="1:22" s="98" customFormat="1" ht="30" customHeight="1">
      <c r="A131" s="3"/>
      <c r="B131" s="428"/>
      <c r="C131" s="441"/>
      <c r="D131" s="279"/>
      <c r="E131" s="427"/>
      <c r="F131" s="428"/>
      <c r="G131" s="428"/>
      <c r="H131" s="428"/>
      <c r="I131" s="428"/>
      <c r="J131" s="428"/>
      <c r="K131" s="69"/>
      <c r="L131" s="428"/>
      <c r="M131" s="428"/>
      <c r="N131" s="428"/>
      <c r="O131" s="428"/>
      <c r="P131" s="101"/>
      <c r="Q131" s="427"/>
      <c r="R131" s="428"/>
      <c r="S131" s="428"/>
      <c r="T131" s="428"/>
      <c r="U131" s="428"/>
      <c r="V131" s="3"/>
    </row>
    <row r="132" spans="1:22" s="98" customFormat="1" ht="30" customHeight="1">
      <c r="A132" s="3"/>
      <c r="B132" s="428"/>
      <c r="C132" s="441"/>
      <c r="D132" s="279"/>
      <c r="E132" s="428"/>
      <c r="F132" s="428"/>
      <c r="G132" s="428"/>
      <c r="H132" s="428"/>
      <c r="I132" s="428"/>
      <c r="J132" s="428"/>
      <c r="K132" s="69"/>
      <c r="L132" s="428"/>
      <c r="M132" s="428"/>
      <c r="N132" s="428"/>
      <c r="O132" s="428"/>
      <c r="P132" s="101"/>
      <c r="Q132" s="427"/>
      <c r="R132" s="428"/>
      <c r="S132" s="428"/>
      <c r="T132" s="428"/>
      <c r="U132" s="428"/>
      <c r="V132" s="3"/>
    </row>
    <row r="133" spans="1:22" s="98" customFormat="1" ht="30" customHeight="1">
      <c r="A133" s="3"/>
      <c r="B133" s="428"/>
      <c r="C133" s="441"/>
      <c r="D133" s="279"/>
      <c r="E133" s="427"/>
      <c r="F133" s="428"/>
      <c r="G133" s="428"/>
      <c r="H133" s="428"/>
      <c r="I133" s="428"/>
      <c r="J133" s="428"/>
      <c r="K133" s="69"/>
      <c r="L133" s="428"/>
      <c r="M133" s="428"/>
      <c r="N133" s="428"/>
      <c r="O133" s="428"/>
      <c r="P133" s="101"/>
      <c r="Q133" s="427"/>
      <c r="R133" s="428"/>
      <c r="S133" s="428"/>
      <c r="T133" s="428"/>
      <c r="U133" s="428"/>
      <c r="V133" s="3"/>
    </row>
    <row r="134" spans="1:22" s="98" customFormat="1" ht="30" customHeight="1">
      <c r="A134" s="3"/>
      <c r="B134" s="428"/>
      <c r="C134" s="441"/>
      <c r="D134" s="279"/>
      <c r="E134" s="427"/>
      <c r="F134" s="428"/>
      <c r="G134" s="428"/>
      <c r="H134" s="428"/>
      <c r="I134" s="428"/>
      <c r="J134" s="428"/>
      <c r="K134" s="69"/>
      <c r="L134" s="428"/>
      <c r="M134" s="428"/>
      <c r="N134" s="428"/>
      <c r="O134" s="428"/>
      <c r="P134" s="101"/>
      <c r="Q134" s="427"/>
      <c r="R134" s="428"/>
      <c r="S134" s="428"/>
      <c r="T134" s="428"/>
      <c r="U134" s="428"/>
      <c r="V134" s="3"/>
    </row>
    <row r="135" spans="1:22" s="98" customFormat="1" ht="30" customHeight="1">
      <c r="A135" s="3"/>
      <c r="B135" s="428"/>
      <c r="C135" s="441"/>
      <c r="D135" s="279"/>
      <c r="E135" s="427"/>
      <c r="F135" s="428"/>
      <c r="G135" s="428"/>
      <c r="H135" s="428"/>
      <c r="I135" s="428"/>
      <c r="J135" s="428"/>
      <c r="K135" s="69"/>
      <c r="L135" s="428"/>
      <c r="M135" s="428"/>
      <c r="N135" s="428"/>
      <c r="O135" s="428"/>
      <c r="P135" s="101"/>
      <c r="Q135" s="427"/>
      <c r="R135" s="428"/>
      <c r="S135" s="428"/>
      <c r="T135" s="428"/>
      <c r="U135" s="428"/>
      <c r="V135" s="3"/>
    </row>
    <row r="136" spans="1:22" s="98" customFormat="1" ht="30" customHeight="1" thickBot="1">
      <c r="A136" s="3"/>
      <c r="B136" s="426"/>
      <c r="C136" s="444"/>
      <c r="D136" s="280"/>
      <c r="E136" s="425"/>
      <c r="F136" s="426"/>
      <c r="G136" s="426"/>
      <c r="H136" s="426"/>
      <c r="I136" s="426"/>
      <c r="J136" s="426"/>
      <c r="K136" s="3"/>
      <c r="L136" s="426"/>
      <c r="M136" s="426"/>
      <c r="N136" s="426"/>
      <c r="O136" s="426"/>
      <c r="P136" s="102"/>
      <c r="Q136" s="425"/>
      <c r="R136" s="426"/>
      <c r="S136" s="426"/>
      <c r="T136" s="426"/>
      <c r="U136" s="426"/>
      <c r="V136" s="3"/>
    </row>
    <row r="137" spans="1:22" s="98" customFormat="1" ht="27.75" customHeight="1" thickBot="1">
      <c r="A137" s="3"/>
      <c r="B137" s="443" t="s">
        <v>432</v>
      </c>
      <c r="C137" s="443"/>
      <c r="D137" s="154">
        <f>SUM(D127:D136)</f>
        <v>0</v>
      </c>
      <c r="E137" s="188"/>
      <c r="F137" s="188"/>
      <c r="G137" s="188"/>
      <c r="H137" s="188"/>
      <c r="I137" s="188"/>
      <c r="J137" s="188"/>
      <c r="K137" s="3"/>
      <c r="L137" s="3"/>
      <c r="M137" s="3"/>
      <c r="N137" s="3"/>
      <c r="O137" s="4"/>
      <c r="P137" s="3"/>
      <c r="Q137" s="4"/>
      <c r="R137" s="3"/>
      <c r="S137" s="3"/>
      <c r="T137" s="3"/>
      <c r="U137" s="3"/>
      <c r="V137" s="3"/>
    </row>
    <row r="138" spans="1:22" s="98" customFormat="1" ht="27" customHeight="1">
      <c r="A138" s="3"/>
      <c r="B138" s="189"/>
      <c r="C138" s="189"/>
      <c r="D138" s="16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4"/>
      <c r="P138" s="3"/>
      <c r="Q138" s="4"/>
      <c r="R138" s="3"/>
      <c r="S138" s="3"/>
      <c r="T138" s="3"/>
      <c r="U138" s="3"/>
      <c r="V138" s="3"/>
    </row>
    <row r="139" spans="1:22" s="98" customFormat="1" ht="27" customHeight="1">
      <c r="A139" s="3"/>
      <c r="B139" s="189"/>
      <c r="C139" s="189"/>
      <c r="D139" s="16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4"/>
      <c r="P139" s="3"/>
      <c r="Q139" s="4"/>
      <c r="R139" s="3"/>
      <c r="S139" s="3"/>
      <c r="T139" s="3"/>
      <c r="U139" s="3"/>
      <c r="V139" s="3"/>
    </row>
    <row r="140" spans="1:22" s="98" customFormat="1" ht="19.5" customHeight="1">
      <c r="A140" s="3"/>
      <c r="M140" s="3"/>
      <c r="N140" s="3"/>
      <c r="O140" s="4"/>
      <c r="P140" s="3"/>
      <c r="Q140" s="4"/>
      <c r="R140" s="3"/>
      <c r="S140" s="3"/>
      <c r="T140" s="3"/>
      <c r="U140" s="3"/>
      <c r="V140" s="3"/>
    </row>
    <row r="141" spans="1:22" s="98" customFormat="1" ht="24.75" customHeight="1">
      <c r="A141" s="3"/>
      <c r="M141" s="3"/>
      <c r="N141" s="3"/>
      <c r="O141" s="3"/>
      <c r="P141" s="4"/>
      <c r="Q141" s="3"/>
      <c r="R141" s="4"/>
      <c r="S141" s="3"/>
      <c r="T141" s="3"/>
      <c r="U141" s="3"/>
      <c r="V141" s="3"/>
    </row>
    <row r="142" spans="1:22" s="98" customFormat="1" ht="19.5" customHeight="1">
      <c r="A142" s="3"/>
      <c r="M142" s="3"/>
      <c r="N142" s="3"/>
      <c r="O142" s="3"/>
      <c r="P142" s="4"/>
      <c r="Q142" s="3"/>
      <c r="R142" s="4"/>
      <c r="S142" s="3"/>
      <c r="T142" s="3"/>
      <c r="U142" s="3"/>
      <c r="V142" s="3"/>
    </row>
    <row r="143" spans="1:22" s="98" customFormat="1" ht="19.5" customHeight="1">
      <c r="A143" s="3"/>
      <c r="M143" s="3"/>
      <c r="N143" s="3"/>
      <c r="O143" s="3"/>
      <c r="P143" s="4"/>
      <c r="Q143" s="3"/>
      <c r="R143" s="4"/>
      <c r="S143" s="3"/>
      <c r="T143" s="3"/>
      <c r="U143" s="3"/>
      <c r="V143" s="3"/>
    </row>
    <row r="144" spans="1:22" ht="14.25" customHeight="1"/>
  </sheetData>
  <sheetProtection algorithmName="SHA-512" hashValue="jHrI6Xtvia0ZyrBj/XKU3dNt23TGiRIJdT8Sr9LSlYUomwOW3FhAs6Pyf0Xn8TAvjMskWgDBaoiHCk4W2EMmSA==" saltValue="hoCxy6XBwOu1lUuJiFGMnQ==" spinCount="100000" sheet="1" objects="1" scenarios="1" formatRows="0" deleteColumns="0"/>
  <mergeCells count="67">
    <mergeCell ref="P4:U4"/>
    <mergeCell ref="F4:O4"/>
    <mergeCell ref="G110:L110"/>
    <mergeCell ref="M110:M111"/>
    <mergeCell ref="B125:J125"/>
    <mergeCell ref="L125:U125"/>
    <mergeCell ref="A109:M109"/>
    <mergeCell ref="A4:A5"/>
    <mergeCell ref="E4:E5"/>
    <mergeCell ref="A110:A111"/>
    <mergeCell ref="B110:B111"/>
    <mergeCell ref="C110:C111"/>
    <mergeCell ref="D4:D5"/>
    <mergeCell ref="E110:E111"/>
    <mergeCell ref="B4:B5"/>
    <mergeCell ref="C4:C5"/>
    <mergeCell ref="B137:C137"/>
    <mergeCell ref="B136:C136"/>
    <mergeCell ref="B135:C135"/>
    <mergeCell ref="B134:C134"/>
    <mergeCell ref="B133:C133"/>
    <mergeCell ref="L135:O135"/>
    <mergeCell ref="E134:J134"/>
    <mergeCell ref="E133:J133"/>
    <mergeCell ref="L130:O130"/>
    <mergeCell ref="E136:J136"/>
    <mergeCell ref="E135:J135"/>
    <mergeCell ref="L132:O132"/>
    <mergeCell ref="E130:J130"/>
    <mergeCell ref="B130:C130"/>
    <mergeCell ref="B132:C132"/>
    <mergeCell ref="L131:O131"/>
    <mergeCell ref="L133:O133"/>
    <mergeCell ref="L134:O134"/>
    <mergeCell ref="B131:C131"/>
    <mergeCell ref="V4:V5"/>
    <mergeCell ref="A1:V1"/>
    <mergeCell ref="L129:O129"/>
    <mergeCell ref="E127:J127"/>
    <mergeCell ref="E126:J126"/>
    <mergeCell ref="L126:O126"/>
    <mergeCell ref="A2:V2"/>
    <mergeCell ref="B127:C127"/>
    <mergeCell ref="L128:O128"/>
    <mergeCell ref="L127:O127"/>
    <mergeCell ref="E128:J128"/>
    <mergeCell ref="B128:C128"/>
    <mergeCell ref="A3:V3"/>
    <mergeCell ref="B129:C129"/>
    <mergeCell ref="E129:J129"/>
    <mergeCell ref="B126:C126"/>
    <mergeCell ref="D110:D111"/>
    <mergeCell ref="Q136:U136"/>
    <mergeCell ref="Q127:U127"/>
    <mergeCell ref="Q130:U130"/>
    <mergeCell ref="Q131:U131"/>
    <mergeCell ref="Q129:U129"/>
    <mergeCell ref="Q132:U132"/>
    <mergeCell ref="Q128:U128"/>
    <mergeCell ref="E131:J131"/>
    <mergeCell ref="F110:F111"/>
    <mergeCell ref="Q133:U133"/>
    <mergeCell ref="Q134:U134"/>
    <mergeCell ref="Q135:U135"/>
    <mergeCell ref="Q126:U126"/>
    <mergeCell ref="E132:J132"/>
    <mergeCell ref="L136:O136"/>
  </mergeCells>
  <dataValidations count="2">
    <dataValidation type="list" allowBlank="1" showInputMessage="1" showErrorMessage="1" sqref="P5:T5" xr:uid="{00000000-0002-0000-0400-000000000000}">
      <formula1>Benefícios</formula1>
    </dataValidation>
    <dataValidation type="list" allowBlank="1" showInputMessage="1" showErrorMessage="1" sqref="I111:K111" xr:uid="{00000000-0002-0000-0400-000001000000}">
      <formula1>Beneficios2</formula1>
    </dataValidation>
  </dataValidations>
  <pageMargins left="0.19685039370078741" right="0.19685039370078741" top="0.59055118110236227" bottom="0.59055118110236227" header="0" footer="0"/>
  <pageSetup paperSize="9" orientation="portrait" horizontalDpi="4294967292" verticalDpi="4294967292"/>
  <headerFooter>
    <oddFooter>Página &amp;P de &amp;N</oddFooter>
  </headerFooter>
  <rowBreaks count="1" manualBreakCount="1">
    <brk id="107" max="21" man="1"/>
  </rowBreaks>
  <ignoredErrors>
    <ignoredError sqref="O6:O105 L112:L121" formulaRange="1"/>
    <ignoredError sqref="E6 E7:E105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tabColor theme="3" tint="-0.249977111117893"/>
    <pageSetUpPr fitToPage="1"/>
  </sheetPr>
  <dimension ref="A1:CF132"/>
  <sheetViews>
    <sheetView zoomScale="87" zoomScaleNormal="87" zoomScaleSheetLayoutView="125" zoomScalePageLayoutView="125" workbookViewId="0">
      <pane xSplit="3" ySplit="6" topLeftCell="D117" activePane="bottomRight" state="frozen"/>
      <selection pane="bottomRight" activeCell="A129" sqref="A129:AL129"/>
      <selection pane="bottomLeft" activeCell="A7" sqref="A7"/>
      <selection pane="topRight" activeCell="D1" sqref="D1"/>
    </sheetView>
  </sheetViews>
  <sheetFormatPr defaultColWidth="17" defaultRowHeight="30" customHeight="1"/>
  <cols>
    <col min="1" max="1" width="6.7109375" style="3" customWidth="1"/>
    <col min="2" max="2" width="31.140625" style="3" customWidth="1"/>
    <col min="3" max="3" width="6.7109375" style="3" customWidth="1"/>
    <col min="4" max="4" width="10.7109375" style="69" customWidth="1"/>
    <col min="5" max="6" width="7.7109375" style="3" customWidth="1"/>
    <col min="7" max="7" width="10.28515625" style="69" bestFit="1" customWidth="1"/>
    <col min="8" max="8" width="7.85546875" style="69" customWidth="1"/>
    <col min="9" max="9" width="9.42578125" style="69" customWidth="1"/>
    <col min="10" max="11" width="8.7109375" style="69" customWidth="1"/>
    <col min="12" max="12" width="10.28515625" style="69" customWidth="1"/>
    <col min="13" max="13" width="7.85546875" style="3" customWidth="1"/>
    <col min="14" max="15" width="9.42578125" style="3" customWidth="1"/>
    <col min="16" max="16" width="9.42578125" style="4" customWidth="1"/>
    <col min="17" max="17" width="10.28515625" style="69" customWidth="1"/>
    <col min="18" max="18" width="7.7109375" style="3" customWidth="1"/>
    <col min="19" max="20" width="9.42578125" style="3" customWidth="1"/>
    <col min="21" max="21" width="9.42578125" style="4" customWidth="1"/>
    <col min="22" max="22" width="10.28515625" style="69" customWidth="1"/>
    <col min="23" max="23" width="7.7109375" style="3" customWidth="1"/>
    <col min="24" max="25" width="9.42578125" style="3" customWidth="1"/>
    <col min="26" max="26" width="9.42578125" style="4" customWidth="1"/>
    <col min="27" max="27" width="10.28515625" style="69" customWidth="1"/>
    <col min="28" max="28" width="7.7109375" style="3" customWidth="1"/>
    <col min="29" max="30" width="9.42578125" style="3" customWidth="1"/>
    <col min="31" max="31" width="9.42578125" style="4" customWidth="1"/>
    <col min="32" max="32" width="11.7109375" style="4" customWidth="1"/>
    <col min="33" max="35" width="9.42578125" style="3" customWidth="1"/>
    <col min="36" max="36" width="11.85546875" style="3" customWidth="1"/>
    <col min="37" max="37" width="8.7109375" style="3" customWidth="1"/>
    <col min="38" max="38" width="9.42578125" style="3" bestFit="1" customWidth="1"/>
    <col min="39" max="39" width="8.7109375" style="3" hidden="1" customWidth="1"/>
    <col min="40" max="40" width="11.7109375" style="4" hidden="1" customWidth="1"/>
    <col min="41" max="43" width="9.42578125" style="3" hidden="1" customWidth="1"/>
    <col min="44" max="44" width="11.7109375" style="4" hidden="1" customWidth="1"/>
    <col min="45" max="47" width="9.42578125" style="3" hidden="1" customWidth="1"/>
    <col min="48" max="48" width="11.7109375" style="4" hidden="1" customWidth="1"/>
    <col min="49" max="51" width="9.42578125" style="3" hidden="1" customWidth="1"/>
    <col min="52" max="52" width="11.7109375" style="4" hidden="1" customWidth="1"/>
    <col min="53" max="55" width="9.42578125" style="3" hidden="1" customWidth="1"/>
    <col min="56" max="56" width="11.7109375" style="4" hidden="1" customWidth="1"/>
    <col min="57" max="59" width="9.42578125" style="3" hidden="1" customWidth="1"/>
    <col min="60" max="61" width="8.7109375" style="3" hidden="1" customWidth="1"/>
    <col min="62" max="84" width="17" style="3" hidden="1" customWidth="1"/>
    <col min="85" max="16384" width="17" style="3"/>
  </cols>
  <sheetData>
    <row r="1" spans="1:84" ht="34.5" customHeight="1">
      <c r="A1" s="420" t="str">
        <f>Capa!A1</f>
        <v>Memória de Cálculo
Termo de Parceria nº 51/2021 celebrado entre o Instituto Estadual de Florestas - OEP e o Instituto Ekos Brasil (OSCIP)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13" t="s">
        <v>228</v>
      </c>
      <c r="BK1" s="321" t="str">
        <f t="shared" ref="BK1:BK7" ca="1" si="0">CELL("endereço",OFFSET($H$6,1,MATCH($BJ1,$I$6:$K$6,0)))</f>
        <v>$I$7</v>
      </c>
      <c r="BL1" s="3" t="str">
        <f ca="1">CONCATENATE(BK1,":$",MID(BK1,2,1),"$106")</f>
        <v>$I$7:$I$106</v>
      </c>
      <c r="BN1" s="322"/>
      <c r="BO1" s="323" t="str">
        <f ca="1">CELL("endereço",OFFSET($M$6,1,MATCH($BJ1,$N$6:$P$6,0)))</f>
        <v>$N$7</v>
      </c>
      <c r="BP1" s="266" t="str">
        <f ca="1">CONCATENATE(BO1,":$",MID(BO1,2,1),"$106")</f>
        <v>$N$7:$N$106</v>
      </c>
      <c r="BQ1" s="266"/>
      <c r="BR1" s="324"/>
      <c r="BS1" s="321" t="str">
        <f ca="1">CELL("endereço",OFFSET($R$6,1,MATCH($BJ1,$S$6:$U$6,0)))</f>
        <v>$S$7</v>
      </c>
      <c r="BT1" s="3" t="str">
        <f ca="1">CONCATENATE(BS1,":$",MID(BS1,2,1),"$106")</f>
        <v>$S$7:$S$106</v>
      </c>
      <c r="BV1" s="322"/>
      <c r="BW1" s="321" t="str">
        <f ca="1">CELL("endereço",OFFSET($W$6,1,MATCH($BJ1,$X$6:$Z$6,0)))</f>
        <v>$X$7</v>
      </c>
      <c r="BX1" s="3" t="str">
        <f ca="1">CONCATENATE(BW1,":$",MID(BW1,2,1),"$106")</f>
        <v>$X$7:$X$106</v>
      </c>
      <c r="BZ1" s="322"/>
      <c r="CA1" s="321" t="str">
        <f ca="1">CELL("endereço",OFFSET($AB$6,1,MATCH($BJ1,$AC$6:$AE$6,0)))</f>
        <v>$AD$7</v>
      </c>
      <c r="CB1" s="3" t="str">
        <f ca="1">CONCATENATE(CA1,":$",MID(CA1,2,2),"$106")</f>
        <v>$AD$7:$AD$106</v>
      </c>
      <c r="CD1" s="322"/>
      <c r="CF1" s="13" t="s">
        <v>185</v>
      </c>
    </row>
    <row r="2" spans="1:84" ht="30" customHeight="1">
      <c r="A2" s="420" t="s">
        <v>433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13" t="s">
        <v>230</v>
      </c>
      <c r="BK2" s="321" t="str">
        <f t="shared" ca="1" si="0"/>
        <v>$J$7</v>
      </c>
      <c r="BL2" s="3" t="str">
        <f t="shared" ref="BL2:BL6" ca="1" si="1">CONCATENATE(BK2,":$",MID(BK2,2,1),"$106")</f>
        <v>$J$7:$J$106</v>
      </c>
      <c r="BM2" s="3" t="e">
        <f t="shared" ref="BM2:BM8" ca="1" si="2">CELL("endereço",OFFSET($H$112,1,MATCH($BJ2,$I$112:$K$112,0)))</f>
        <v>#N/A</v>
      </c>
      <c r="BN2" s="322" t="e">
        <f ca="1">CONCATENATE(BM2,":$",MID(BM2,2,1),"$122")</f>
        <v>#N/A</v>
      </c>
      <c r="BO2" s="323" t="str">
        <f t="shared" ref="BO2:BO7" ca="1" si="3">CELL("endereço",OFFSET($M$6,1,MATCH($BJ2,$N$6:$P$6,0)))</f>
        <v>$O$7</v>
      </c>
      <c r="BP2" s="266" t="str">
        <f t="shared" ref="BP2:BP7" ca="1" si="4">CONCATENATE(BO2,":$",MID(BO2,2,1),"$106")</f>
        <v>$O$7:$O$106</v>
      </c>
      <c r="BQ2" s="266" t="e">
        <f ca="1">CELL("endereço",OFFSET($M$112,1,MATCH($BJ2,$N$112:$P$112,0)))</f>
        <v>#N/A</v>
      </c>
      <c r="BR2" s="324" t="e">
        <f ca="1">CONCATENATE(BQ2,":$",MID(BQ2,2,1),"$122")</f>
        <v>#N/A</v>
      </c>
      <c r="BS2" s="321" t="str">
        <f t="shared" ref="BS2:BS7" ca="1" si="5">CELL("endereço",OFFSET($R$6,1,MATCH($BJ2,$S$6:$U$6,0)))</f>
        <v>$T$7</v>
      </c>
      <c r="BT2" s="3" t="str">
        <f t="shared" ref="BT2:BT6" ca="1" si="6">CONCATENATE(BS2,":$",MID(BS2,2,1),"$106")</f>
        <v>$T$7:$T$106</v>
      </c>
      <c r="BU2" s="3" t="e">
        <f ca="1">CELL("endereço",OFFSET($R$112,1,MATCH($BJ2,$S$112:$U$112,0)))</f>
        <v>#N/A</v>
      </c>
      <c r="BV2" s="322" t="e">
        <f ca="1">CONCATENATE(BU2,":$",MID(BU2,2,1),"$122")</f>
        <v>#N/A</v>
      </c>
      <c r="BW2" s="321" t="str">
        <f t="shared" ref="BW2:BW7" ca="1" si="7">CELL("endereço",OFFSET($W$6,1,MATCH($BJ2,$X$6:$Z$6,0)))</f>
        <v>$Y$7</v>
      </c>
      <c r="BX2" s="3" t="str">
        <f t="shared" ref="BX2:BX6" ca="1" si="8">CONCATENATE(BW2,":$",MID(BW2,2,1),"$106")</f>
        <v>$Y$7:$Y$106</v>
      </c>
      <c r="BY2" s="3" t="e">
        <f ca="1">CELL("endereço",OFFSET($W$112,1,MATCH($BJ2,$X$112:$Z$112,0)))</f>
        <v>#N/A</v>
      </c>
      <c r="BZ2" s="322" t="e">
        <f ca="1">CONCATENATE(BY2,":$",MID(BY2,2,1),"$122")</f>
        <v>#N/A</v>
      </c>
      <c r="CA2" s="321" t="str">
        <f t="shared" ref="CA2:CA7" ca="1" si="9">CELL("endereço",OFFSET($AB$6,1,MATCH($BJ2,$AC$6:$AE$6,0)))</f>
        <v>$AE$7</v>
      </c>
      <c r="CB2" s="3" t="str">
        <f t="shared" ref="CB2:CB7" ca="1" si="10">CONCATENATE(CA2,":$",MID(CA2,2,2),"$106")</f>
        <v>$AE$7:$AE$106</v>
      </c>
      <c r="CC2" s="3" t="e">
        <f ca="1">CELL("endereço",OFFSET($AB$112,1,MATCH($BJ2,$AC$112:$AE$112,0)))</f>
        <v>#N/A</v>
      </c>
      <c r="CD2" s="322" t="e">
        <f ca="1">CONCATENATE(CC2,":$",MID(CC2,2,2),"$122")</f>
        <v>#N/A</v>
      </c>
      <c r="CF2" s="13" t="s">
        <v>230</v>
      </c>
    </row>
    <row r="3" spans="1:84" ht="30" customHeight="1" thickBot="1">
      <c r="A3" s="421" t="s">
        <v>397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13" t="s">
        <v>233</v>
      </c>
      <c r="BK3" s="321" t="e">
        <f t="shared" ca="1" si="0"/>
        <v>#N/A</v>
      </c>
      <c r="BL3" s="3" t="e">
        <f t="shared" ca="1" si="1"/>
        <v>#N/A</v>
      </c>
      <c r="BM3" s="3" t="e">
        <f t="shared" ca="1" si="2"/>
        <v>#N/A</v>
      </c>
      <c r="BN3" s="322" t="e">
        <f t="shared" ref="BN3:BN6" ca="1" si="11">CONCATENATE(BM3,":$",MID(BM3,2,1),"$122")</f>
        <v>#N/A</v>
      </c>
      <c r="BO3" s="323" t="e">
        <f t="shared" ca="1" si="3"/>
        <v>#N/A</v>
      </c>
      <c r="BP3" s="266" t="e">
        <f t="shared" ca="1" si="4"/>
        <v>#N/A</v>
      </c>
      <c r="BQ3" s="266" t="e">
        <f t="shared" ref="BQ3:BQ8" ca="1" si="12">CELL("endereço",OFFSET($M$112,1,MATCH($BJ3,$N$112:$P$112,0)))</f>
        <v>#N/A</v>
      </c>
      <c r="BR3" s="324" t="e">
        <f t="shared" ref="BR3:BR6" ca="1" si="13">CONCATENATE(BQ3,":$",MID(BQ3,2,1),"$122")</f>
        <v>#N/A</v>
      </c>
      <c r="BS3" s="321" t="e">
        <f t="shared" ca="1" si="5"/>
        <v>#N/A</v>
      </c>
      <c r="BT3" s="3" t="e">
        <f t="shared" ca="1" si="6"/>
        <v>#N/A</v>
      </c>
      <c r="BU3" s="3" t="e">
        <f t="shared" ref="BU3:BU8" ca="1" si="14">CELL("endereço",OFFSET($R$112,1,MATCH($BJ3,$S$112:$U$112,0)))</f>
        <v>#N/A</v>
      </c>
      <c r="BV3" s="322" t="e">
        <f t="shared" ref="BV3:BV6" ca="1" si="15">CONCATENATE(BU3,":$",MID(BU3,2,1),"$122")</f>
        <v>#N/A</v>
      </c>
      <c r="BW3" s="321" t="e">
        <f t="shared" ca="1" si="7"/>
        <v>#N/A</v>
      </c>
      <c r="BX3" s="3" t="e">
        <f t="shared" ca="1" si="8"/>
        <v>#N/A</v>
      </c>
      <c r="BY3" s="3" t="e">
        <f t="shared" ref="BY3:BY8" ca="1" si="16">CELL("endereço",OFFSET($W$112,1,MATCH($BJ3,$X$112:$Z$112,0)))</f>
        <v>#N/A</v>
      </c>
      <c r="BZ3" s="322" t="e">
        <f t="shared" ref="BZ3:BZ6" ca="1" si="17">CONCATENATE(BY3,":$",MID(BY3,2,1),"$122")</f>
        <v>#N/A</v>
      </c>
      <c r="CA3" s="321" t="e">
        <f t="shared" ca="1" si="9"/>
        <v>#N/A</v>
      </c>
      <c r="CB3" s="3" t="e">
        <f t="shared" ca="1" si="10"/>
        <v>#N/A</v>
      </c>
      <c r="CC3" s="3" t="e">
        <f t="shared" ref="CC3:CC8" ca="1" si="18">CELL("endereço",OFFSET($AB$112,1,MATCH($BJ3,$AC$112:$AE$112,0)))</f>
        <v>#N/A</v>
      </c>
      <c r="CD3" s="322" t="e">
        <f t="shared" ref="CD3:CD8" ca="1" si="19">CONCATENATE(CC3,":$",MID(CC3,2,2),"$122")</f>
        <v>#N/A</v>
      </c>
      <c r="CF3" s="13" t="s">
        <v>434</v>
      </c>
    </row>
    <row r="4" spans="1:84" s="155" customFormat="1" ht="27" customHeight="1">
      <c r="A4" s="423" t="s">
        <v>44</v>
      </c>
      <c r="B4" s="423" t="s">
        <v>398</v>
      </c>
      <c r="C4" s="423" t="s">
        <v>435</v>
      </c>
      <c r="D4" s="445" t="s">
        <v>436</v>
      </c>
      <c r="E4" s="433" t="s">
        <v>437</v>
      </c>
      <c r="F4" s="445" t="s">
        <v>438</v>
      </c>
      <c r="G4" s="433" t="s">
        <v>439</v>
      </c>
      <c r="H4" s="423"/>
      <c r="I4" s="423"/>
      <c r="J4" s="423"/>
      <c r="K4" s="445"/>
      <c r="L4" s="433" t="s">
        <v>440</v>
      </c>
      <c r="M4" s="423"/>
      <c r="N4" s="423"/>
      <c r="O4" s="423"/>
      <c r="P4" s="445"/>
      <c r="Q4" s="433" t="s">
        <v>441</v>
      </c>
      <c r="R4" s="423"/>
      <c r="S4" s="423"/>
      <c r="T4" s="423"/>
      <c r="U4" s="445"/>
      <c r="V4" s="433" t="s">
        <v>442</v>
      </c>
      <c r="W4" s="423"/>
      <c r="X4" s="423"/>
      <c r="Y4" s="423"/>
      <c r="Z4" s="445"/>
      <c r="AA4" s="433" t="s">
        <v>443</v>
      </c>
      <c r="AB4" s="423"/>
      <c r="AC4" s="423"/>
      <c r="AD4" s="423"/>
      <c r="AE4" s="445"/>
      <c r="AF4" s="433" t="s">
        <v>444</v>
      </c>
      <c r="AG4" s="423"/>
      <c r="AH4" s="423"/>
      <c r="AI4" s="423"/>
      <c r="AJ4" s="448" t="s">
        <v>445</v>
      </c>
      <c r="AK4" s="449"/>
      <c r="AL4" s="450"/>
      <c r="AM4" s="246"/>
      <c r="AN4" s="433" t="s">
        <v>446</v>
      </c>
      <c r="AO4" s="423"/>
      <c r="AP4" s="423"/>
      <c r="AQ4" s="445"/>
      <c r="AR4" s="433" t="s">
        <v>447</v>
      </c>
      <c r="AS4" s="423"/>
      <c r="AT4" s="423"/>
      <c r="AU4" s="445"/>
      <c r="AV4" s="433" t="s">
        <v>448</v>
      </c>
      <c r="AW4" s="423"/>
      <c r="AX4" s="423"/>
      <c r="AY4" s="445"/>
      <c r="AZ4" s="433" t="s">
        <v>449</v>
      </c>
      <c r="BA4" s="423"/>
      <c r="BB4" s="423"/>
      <c r="BC4" s="445"/>
      <c r="BD4" s="433" t="s">
        <v>450</v>
      </c>
      <c r="BE4" s="423"/>
      <c r="BF4" s="423"/>
      <c r="BG4" s="445"/>
      <c r="BH4" s="246"/>
      <c r="BI4" s="246"/>
      <c r="BJ4" s="13" t="s">
        <v>235</v>
      </c>
      <c r="BK4" s="321" t="str">
        <f t="shared" ca="1" si="0"/>
        <v>$K$7</v>
      </c>
      <c r="BL4" s="3" t="str">
        <f t="shared" ca="1" si="1"/>
        <v>$K$7:$K$106</v>
      </c>
      <c r="BM4" s="3" t="str">
        <f t="shared" ca="1" si="2"/>
        <v>$J$113</v>
      </c>
      <c r="BN4" s="322" t="str">
        <f t="shared" ca="1" si="11"/>
        <v>$J$113:$J$122</v>
      </c>
      <c r="BO4" s="323" t="str">
        <f t="shared" ca="1" si="3"/>
        <v>$P$7</v>
      </c>
      <c r="BP4" s="266" t="str">
        <f t="shared" ca="1" si="4"/>
        <v>$P$7:$P$106</v>
      </c>
      <c r="BQ4" s="266" t="str">
        <f t="shared" ca="1" si="12"/>
        <v>$O$113</v>
      </c>
      <c r="BR4" s="324" t="str">
        <f t="shared" ca="1" si="13"/>
        <v>$O$113:$O$122</v>
      </c>
      <c r="BS4" s="321" t="str">
        <f t="shared" ca="1" si="5"/>
        <v>$U$7</v>
      </c>
      <c r="BT4" s="3" t="str">
        <f t="shared" ca="1" si="6"/>
        <v>$U$7:$U$106</v>
      </c>
      <c r="BU4" s="3" t="str">
        <f t="shared" ca="1" si="14"/>
        <v>$T$113</v>
      </c>
      <c r="BV4" s="322" t="str">
        <f t="shared" ca="1" si="15"/>
        <v>$T$113:$T$122</v>
      </c>
      <c r="BW4" s="321" t="str">
        <f t="shared" ca="1" si="7"/>
        <v>$Z$7</v>
      </c>
      <c r="BX4" s="3" t="str">
        <f t="shared" ca="1" si="8"/>
        <v>$Z$7:$Z$106</v>
      </c>
      <c r="BY4" s="3" t="str">
        <f t="shared" ca="1" si="16"/>
        <v>$Y$113</v>
      </c>
      <c r="BZ4" s="322" t="str">
        <f t="shared" ca="1" si="17"/>
        <v>$Y$113:$Y$122</v>
      </c>
      <c r="CA4" s="321" t="e">
        <f t="shared" ca="1" si="9"/>
        <v>#N/A</v>
      </c>
      <c r="CB4" s="3" t="e">
        <f t="shared" ca="1" si="10"/>
        <v>#N/A</v>
      </c>
      <c r="CC4" s="3" t="e">
        <f t="shared" ca="1" si="18"/>
        <v>#N/A</v>
      </c>
      <c r="CD4" s="322" t="e">
        <f t="shared" ca="1" si="19"/>
        <v>#N/A</v>
      </c>
      <c r="CF4" s="13" t="s">
        <v>235</v>
      </c>
    </row>
    <row r="5" spans="1:84" s="155" customFormat="1" ht="27" customHeight="1">
      <c r="A5" s="452"/>
      <c r="B5" s="452"/>
      <c r="C5" s="452"/>
      <c r="D5" s="453"/>
      <c r="E5" s="458"/>
      <c r="F5" s="453"/>
      <c r="G5" s="458" t="s">
        <v>451</v>
      </c>
      <c r="H5" s="459" t="s">
        <v>452</v>
      </c>
      <c r="I5" s="451" t="s">
        <v>453</v>
      </c>
      <c r="J5" s="452"/>
      <c r="K5" s="453"/>
      <c r="L5" s="458" t="s">
        <v>451</v>
      </c>
      <c r="M5" s="459" t="s">
        <v>452</v>
      </c>
      <c r="N5" s="451" t="s">
        <v>453</v>
      </c>
      <c r="O5" s="452"/>
      <c r="P5" s="453"/>
      <c r="Q5" s="458" t="s">
        <v>451</v>
      </c>
      <c r="R5" s="459" t="s">
        <v>452</v>
      </c>
      <c r="S5" s="451" t="s">
        <v>453</v>
      </c>
      <c r="T5" s="452"/>
      <c r="U5" s="453"/>
      <c r="V5" s="458" t="s">
        <v>451</v>
      </c>
      <c r="W5" s="459" t="s">
        <v>452</v>
      </c>
      <c r="X5" s="451" t="s">
        <v>453</v>
      </c>
      <c r="Y5" s="452"/>
      <c r="Z5" s="453"/>
      <c r="AA5" s="458" t="s">
        <v>451</v>
      </c>
      <c r="AB5" s="459" t="s">
        <v>452</v>
      </c>
      <c r="AC5" s="451" t="s">
        <v>453</v>
      </c>
      <c r="AD5" s="452"/>
      <c r="AE5" s="453"/>
      <c r="AF5" s="458" t="s">
        <v>454</v>
      </c>
      <c r="AG5" s="452" t="s">
        <v>30</v>
      </c>
      <c r="AH5" s="452" t="s">
        <v>32</v>
      </c>
      <c r="AI5" s="452" t="s">
        <v>455</v>
      </c>
      <c r="AJ5" s="456" t="s">
        <v>456</v>
      </c>
      <c r="AK5" s="452" t="s">
        <v>457</v>
      </c>
      <c r="AL5" s="461" t="s">
        <v>458</v>
      </c>
      <c r="AM5" s="245"/>
      <c r="AN5" s="458" t="s">
        <v>454</v>
      </c>
      <c r="AO5" s="452" t="s">
        <v>30</v>
      </c>
      <c r="AP5" s="452" t="s">
        <v>32</v>
      </c>
      <c r="AQ5" s="453" t="s">
        <v>455</v>
      </c>
      <c r="AR5" s="458" t="s">
        <v>454</v>
      </c>
      <c r="AS5" s="452" t="s">
        <v>30</v>
      </c>
      <c r="AT5" s="452" t="s">
        <v>32</v>
      </c>
      <c r="AU5" s="453" t="s">
        <v>455</v>
      </c>
      <c r="AV5" s="458" t="s">
        <v>454</v>
      </c>
      <c r="AW5" s="452" t="s">
        <v>30</v>
      </c>
      <c r="AX5" s="452" t="s">
        <v>32</v>
      </c>
      <c r="AY5" s="453" t="s">
        <v>455</v>
      </c>
      <c r="AZ5" s="458" t="s">
        <v>454</v>
      </c>
      <c r="BA5" s="452" t="s">
        <v>30</v>
      </c>
      <c r="BB5" s="452" t="s">
        <v>32</v>
      </c>
      <c r="BC5" s="453" t="s">
        <v>455</v>
      </c>
      <c r="BD5" s="458" t="s">
        <v>454</v>
      </c>
      <c r="BE5" s="452" t="s">
        <v>30</v>
      </c>
      <c r="BF5" s="452" t="s">
        <v>32</v>
      </c>
      <c r="BG5" s="453" t="s">
        <v>455</v>
      </c>
      <c r="BH5" s="245"/>
      <c r="BI5" s="245"/>
      <c r="BJ5" s="13" t="s">
        <v>237</v>
      </c>
      <c r="BK5" s="321" t="e">
        <f t="shared" ca="1" si="0"/>
        <v>#N/A</v>
      </c>
      <c r="BL5" s="3" t="e">
        <f t="shared" ca="1" si="1"/>
        <v>#N/A</v>
      </c>
      <c r="BM5" s="3" t="e">
        <f t="shared" ca="1" si="2"/>
        <v>#N/A</v>
      </c>
      <c r="BN5" s="322" t="e">
        <f t="shared" ca="1" si="11"/>
        <v>#N/A</v>
      </c>
      <c r="BO5" s="323" t="e">
        <f t="shared" ca="1" si="3"/>
        <v>#N/A</v>
      </c>
      <c r="BP5" s="266" t="e">
        <f t="shared" ca="1" si="4"/>
        <v>#N/A</v>
      </c>
      <c r="BQ5" s="266" t="e">
        <f t="shared" ca="1" si="12"/>
        <v>#N/A</v>
      </c>
      <c r="BR5" s="324" t="e">
        <f t="shared" ca="1" si="13"/>
        <v>#N/A</v>
      </c>
      <c r="BS5" s="321" t="e">
        <f t="shared" ca="1" si="5"/>
        <v>#N/A</v>
      </c>
      <c r="BT5" s="3" t="e">
        <f t="shared" ca="1" si="6"/>
        <v>#N/A</v>
      </c>
      <c r="BU5" s="3" t="e">
        <f t="shared" ca="1" si="14"/>
        <v>#N/A</v>
      </c>
      <c r="BV5" s="322" t="e">
        <f t="shared" ca="1" si="15"/>
        <v>#N/A</v>
      </c>
      <c r="BW5" s="321" t="e">
        <f t="shared" ca="1" si="7"/>
        <v>#N/A</v>
      </c>
      <c r="BX5" s="3" t="e">
        <f t="shared" ca="1" si="8"/>
        <v>#N/A</v>
      </c>
      <c r="BY5" s="3" t="e">
        <f t="shared" ca="1" si="16"/>
        <v>#N/A</v>
      </c>
      <c r="BZ5" s="322" t="e">
        <f t="shared" ca="1" si="17"/>
        <v>#N/A</v>
      </c>
      <c r="CA5" s="321" t="e">
        <f t="shared" ca="1" si="9"/>
        <v>#N/A</v>
      </c>
      <c r="CB5" s="3" t="e">
        <f t="shared" ca="1" si="10"/>
        <v>#N/A</v>
      </c>
      <c r="CC5" s="3" t="e">
        <f t="shared" ca="1" si="18"/>
        <v>#N/A</v>
      </c>
      <c r="CD5" s="322" t="e">
        <f t="shared" ca="1" si="19"/>
        <v>#N/A</v>
      </c>
      <c r="CF5" s="13" t="s">
        <v>237</v>
      </c>
    </row>
    <row r="6" spans="1:84" s="155" customFormat="1" ht="39.75" customHeight="1" thickBot="1">
      <c r="A6" s="424"/>
      <c r="B6" s="424"/>
      <c r="C6" s="424"/>
      <c r="D6" s="447"/>
      <c r="E6" s="434"/>
      <c r="F6" s="447"/>
      <c r="G6" s="434"/>
      <c r="H6" s="460"/>
      <c r="I6" s="156" t="s">
        <v>228</v>
      </c>
      <c r="J6" s="156" t="s">
        <v>230</v>
      </c>
      <c r="K6" s="156" t="s">
        <v>235</v>
      </c>
      <c r="L6" s="434"/>
      <c r="M6" s="460"/>
      <c r="N6" s="156" t="s">
        <v>228</v>
      </c>
      <c r="O6" s="156" t="s">
        <v>230</v>
      </c>
      <c r="P6" s="156" t="s">
        <v>235</v>
      </c>
      <c r="Q6" s="434"/>
      <c r="R6" s="460"/>
      <c r="S6" s="156" t="s">
        <v>228</v>
      </c>
      <c r="T6" s="156" t="s">
        <v>230</v>
      </c>
      <c r="U6" s="156" t="s">
        <v>235</v>
      </c>
      <c r="V6" s="434"/>
      <c r="W6" s="460"/>
      <c r="X6" s="156" t="s">
        <v>228</v>
      </c>
      <c r="Y6" s="156" t="s">
        <v>230</v>
      </c>
      <c r="Z6" s="156" t="s">
        <v>235</v>
      </c>
      <c r="AA6" s="434"/>
      <c r="AB6" s="460"/>
      <c r="AC6" s="156"/>
      <c r="AD6" s="156" t="s">
        <v>228</v>
      </c>
      <c r="AE6" s="156" t="s">
        <v>230</v>
      </c>
      <c r="AF6" s="434"/>
      <c r="AG6" s="424"/>
      <c r="AH6" s="424"/>
      <c r="AI6" s="424"/>
      <c r="AJ6" s="457"/>
      <c r="AK6" s="424"/>
      <c r="AL6" s="462"/>
      <c r="AM6" s="245"/>
      <c r="AN6" s="434"/>
      <c r="AO6" s="424"/>
      <c r="AP6" s="424"/>
      <c r="AQ6" s="447"/>
      <c r="AR6" s="434"/>
      <c r="AS6" s="424"/>
      <c r="AT6" s="424"/>
      <c r="AU6" s="447"/>
      <c r="AV6" s="434"/>
      <c r="AW6" s="424"/>
      <c r="AX6" s="424"/>
      <c r="AY6" s="447"/>
      <c r="AZ6" s="434"/>
      <c r="BA6" s="424"/>
      <c r="BB6" s="424"/>
      <c r="BC6" s="447"/>
      <c r="BD6" s="434"/>
      <c r="BE6" s="424"/>
      <c r="BF6" s="424"/>
      <c r="BG6" s="447"/>
      <c r="BH6" s="245" t="s">
        <v>459</v>
      </c>
      <c r="BI6" s="245"/>
      <c r="BJ6" s="13" t="s">
        <v>239</v>
      </c>
      <c r="BK6" s="321" t="e">
        <f t="shared" ca="1" si="0"/>
        <v>#N/A</v>
      </c>
      <c r="BL6" s="3" t="e">
        <f t="shared" ca="1" si="1"/>
        <v>#N/A</v>
      </c>
      <c r="BM6" s="3" t="e">
        <f t="shared" ca="1" si="2"/>
        <v>#N/A</v>
      </c>
      <c r="BN6" s="322" t="e">
        <f t="shared" ca="1" si="11"/>
        <v>#N/A</v>
      </c>
      <c r="BO6" s="323" t="e">
        <f t="shared" ca="1" si="3"/>
        <v>#N/A</v>
      </c>
      <c r="BP6" s="266" t="e">
        <f t="shared" ca="1" si="4"/>
        <v>#N/A</v>
      </c>
      <c r="BQ6" s="266" t="e">
        <f t="shared" ca="1" si="12"/>
        <v>#N/A</v>
      </c>
      <c r="BR6" s="324" t="e">
        <f t="shared" ca="1" si="13"/>
        <v>#N/A</v>
      </c>
      <c r="BS6" s="321" t="e">
        <f t="shared" ca="1" si="5"/>
        <v>#N/A</v>
      </c>
      <c r="BT6" s="3" t="e">
        <f t="shared" ca="1" si="6"/>
        <v>#N/A</v>
      </c>
      <c r="BU6" s="3" t="e">
        <f t="shared" ca="1" si="14"/>
        <v>#N/A</v>
      </c>
      <c r="BV6" s="322" t="e">
        <f t="shared" ca="1" si="15"/>
        <v>#N/A</v>
      </c>
      <c r="BW6" s="321" t="e">
        <f t="shared" ca="1" si="7"/>
        <v>#N/A</v>
      </c>
      <c r="BX6" s="3" t="e">
        <f t="shared" ca="1" si="8"/>
        <v>#N/A</v>
      </c>
      <c r="BY6" s="3" t="e">
        <f t="shared" ca="1" si="16"/>
        <v>#N/A</v>
      </c>
      <c r="BZ6" s="322" t="e">
        <f t="shared" ca="1" si="17"/>
        <v>#N/A</v>
      </c>
      <c r="CA6" s="321" t="e">
        <f t="shared" ca="1" si="9"/>
        <v>#N/A</v>
      </c>
      <c r="CB6" s="3" t="e">
        <f t="shared" ca="1" si="10"/>
        <v>#N/A</v>
      </c>
      <c r="CC6" s="3" t="e">
        <f t="shared" ca="1" si="18"/>
        <v>#N/A</v>
      </c>
      <c r="CD6" s="322" t="e">
        <f t="shared" ca="1" si="19"/>
        <v>#N/A</v>
      </c>
      <c r="CF6" s="13" t="s">
        <v>239</v>
      </c>
    </row>
    <row r="7" spans="1:84" ht="12.75">
      <c r="A7" s="97">
        <v>1</v>
      </c>
      <c r="B7" s="13" t="str">
        <f>'Encargos e Benefícios'!B6</f>
        <v xml:space="preserve">R - Coordenador Local </v>
      </c>
      <c r="C7" s="10">
        <f>'Encargos e Benefícios'!C6</f>
        <v>1</v>
      </c>
      <c r="D7" s="67">
        <v>44</v>
      </c>
      <c r="E7" s="227">
        <v>4</v>
      </c>
      <c r="F7" s="225">
        <v>48</v>
      </c>
      <c r="G7" s="227">
        <v>8</v>
      </c>
      <c r="H7" s="247">
        <v>0.08</v>
      </c>
      <c r="I7" s="96">
        <f>10%*'Encargos e Benefícios'!P6*C7</f>
        <v>20</v>
      </c>
      <c r="J7" s="96">
        <f>$H$7*'Encargos e Benefícios'!Q6*$C$7</f>
        <v>32</v>
      </c>
      <c r="K7" s="96">
        <f>$H$7*'Encargos e Benefícios'!R6*C7</f>
        <v>8</v>
      </c>
      <c r="L7" s="227">
        <f>G7+12</f>
        <v>20</v>
      </c>
      <c r="M7" s="247">
        <v>0.06</v>
      </c>
      <c r="N7" s="96">
        <f>I7*(1+M7)</f>
        <v>21.200000000000003</v>
      </c>
      <c r="O7" s="96">
        <f>J7*(1+M7)</f>
        <v>33.92</v>
      </c>
      <c r="P7" s="96">
        <f>K7*(1+M7)</f>
        <v>8.48</v>
      </c>
      <c r="Q7" s="228">
        <f>L7+12</f>
        <v>32</v>
      </c>
      <c r="R7" s="248">
        <v>0.06</v>
      </c>
      <c r="S7" s="96">
        <f>N7*(1+R7)</f>
        <v>22.472000000000005</v>
      </c>
      <c r="T7" s="96">
        <f>O7*(1+R7)</f>
        <v>35.955200000000005</v>
      </c>
      <c r="U7" s="96">
        <f>P7*(1+R7)</f>
        <v>8.9888000000000012</v>
      </c>
      <c r="V7" s="228">
        <f>12+Q7</f>
        <v>44</v>
      </c>
      <c r="W7" s="248">
        <v>0.06</v>
      </c>
      <c r="X7" s="96">
        <f>S7*(1+W7)</f>
        <v>23.820320000000006</v>
      </c>
      <c r="Y7" s="96">
        <f>T7*(1+W7)</f>
        <v>38.112512000000009</v>
      </c>
      <c r="Z7" s="96">
        <f>U7*(1+W7)</f>
        <v>9.5281280000000024</v>
      </c>
      <c r="AA7" s="228"/>
      <c r="AB7" s="248"/>
      <c r="AC7" s="96"/>
      <c r="AD7" s="96"/>
      <c r="AE7" s="253"/>
      <c r="AF7" s="12">
        <f>'Encargos e Benefícios'!D6</f>
        <v>5800</v>
      </c>
      <c r="AG7" s="12">
        <f>IF('Encargos e Benefícios'!C6=0,0,'Encargos e Benefícios'!O6/'Encargos e Benefícios'!C6)</f>
        <v>4538.5</v>
      </c>
      <c r="AH7" s="12">
        <f>IF('Encargos e Benefícios'!C6=0,0,'Encargos e Benefícios'!U6/'Encargos e Benefícios'!C6)</f>
        <v>700</v>
      </c>
      <c r="AI7" s="12">
        <f>IF('Encargos e Benefícios'!C6=0,0,'Encargos e Benefícios'!V6/'Encargos e Benefícios'!C6)</f>
        <v>11038.5</v>
      </c>
      <c r="AJ7" s="397">
        <v>4680.93</v>
      </c>
      <c r="AK7" s="384">
        <v>4190.74</v>
      </c>
      <c r="AL7" s="398">
        <v>11477.73</v>
      </c>
      <c r="AM7" s="60"/>
      <c r="AN7" s="12">
        <f>AF7*(1+H7)</f>
        <v>6264</v>
      </c>
      <c r="AO7" s="12">
        <f>$AG7*(1+H7)</f>
        <v>4901.58</v>
      </c>
      <c r="AP7" s="12">
        <f>IF('Encargos e Benefícios'!$C6=0,0,$AH7+SUM(I7:K7)/$C7)</f>
        <v>760</v>
      </c>
      <c r="AQ7" s="269">
        <f>IF('Encargos e Benefícios'!$C6=0,0,SUM(AN7:AP7))</f>
        <v>11925.58</v>
      </c>
      <c r="AR7" s="12">
        <f>AN7*(1+M7)</f>
        <v>6639.84</v>
      </c>
      <c r="AS7" s="12">
        <f>$AO7*(1+M7)</f>
        <v>5195.6747999999998</v>
      </c>
      <c r="AT7" s="12">
        <f>IF('Encargos e Benefícios'!$C6=0,0,$AP7+SUM(N7:P7)/$C7)</f>
        <v>823.6</v>
      </c>
      <c r="AU7" s="269">
        <f>IF('Encargos e Benefícios'!$C6=0,0,SUM(AR7:AT7))</f>
        <v>12659.114800000001</v>
      </c>
      <c r="AV7" s="12">
        <f>AR7*(1+R7)</f>
        <v>7038.2304000000004</v>
      </c>
      <c r="AW7" s="12">
        <f>$AS7*(1+R7)</f>
        <v>5507.4152880000001</v>
      </c>
      <c r="AX7" s="12">
        <f>IF('Encargos e Benefícios'!$C6=0,0,$AT7+SUM(S7:U7)/$C7)</f>
        <v>891.01600000000008</v>
      </c>
      <c r="AY7" s="269">
        <f>IF('Encargos e Benefícios'!$C6=0,0,SUM(AV7:AX7))</f>
        <v>13436.661688</v>
      </c>
      <c r="AZ7" s="12">
        <f>AV7*(1+W7)</f>
        <v>7460.5242240000007</v>
      </c>
      <c r="BA7" s="12">
        <f>$AW7*(1+W7)</f>
        <v>5837.8602052800006</v>
      </c>
      <c r="BB7" s="12">
        <f>IF('Encargos e Benefícios'!$C6=0,0,$AX7+SUM(X7:Z7)/$C7)</f>
        <v>962.47696000000008</v>
      </c>
      <c r="BC7" s="269">
        <f>IF('Encargos e Benefícios'!$C6=0,0,SUM(AZ7:BB7))</f>
        <v>14260.861389280002</v>
      </c>
      <c r="BD7" s="12">
        <f>AZ7*(1+AB7)</f>
        <v>7460.5242240000007</v>
      </c>
      <c r="BE7" s="12">
        <f>$BA7*(1+AB7)</f>
        <v>5837.8602052800006</v>
      </c>
      <c r="BF7" s="12">
        <f>IF('Encargos e Benefícios'!$C6=0,0,$BB7+SUM(AC7:AE7)/$C7)</f>
        <v>962.47696000000008</v>
      </c>
      <c r="BG7" s="269">
        <f>IF('Encargos e Benefícios'!$C6=0,0,SUM(BD7:BF7))</f>
        <v>14260.861389280002</v>
      </c>
      <c r="BH7" s="383">
        <f>IF(E7=0,0,E7+12-1)</f>
        <v>15</v>
      </c>
      <c r="BI7" s="60"/>
      <c r="BJ7" s="13" t="s">
        <v>241</v>
      </c>
      <c r="BK7" s="321" t="e">
        <f t="shared" ca="1" si="0"/>
        <v>#N/A</v>
      </c>
      <c r="BL7" s="3" t="e">
        <f ca="1">CONCATENATE(BK7,":$",MID(BK7,2,1),"$106")</f>
        <v>#N/A</v>
      </c>
      <c r="BM7" s="3" t="str">
        <f t="shared" ca="1" si="2"/>
        <v>$K$113</v>
      </c>
      <c r="BN7" s="322" t="str">
        <f ca="1">CONCATENATE(BM7,":$",MID(BM7,2,1),"$122")</f>
        <v>$K$113:$K$122</v>
      </c>
      <c r="BO7" s="323" t="e">
        <f t="shared" ca="1" si="3"/>
        <v>#N/A</v>
      </c>
      <c r="BP7" s="266" t="e">
        <f t="shared" ca="1" si="4"/>
        <v>#N/A</v>
      </c>
      <c r="BQ7" s="266" t="str">
        <f t="shared" ca="1" si="12"/>
        <v>$P$113</v>
      </c>
      <c r="BR7" s="324" t="str">
        <f ca="1">CONCATENATE(BQ7,":$",MID(BQ7,2,1),"$122")</f>
        <v>$P$113:$P$122</v>
      </c>
      <c r="BS7" s="321" t="e">
        <f t="shared" ca="1" si="5"/>
        <v>#N/A</v>
      </c>
      <c r="BT7" s="3" t="e">
        <f ca="1">CONCATENATE(BS7,":$",MID(BS7,2,1),"$106")</f>
        <v>#N/A</v>
      </c>
      <c r="BU7" s="3" t="str">
        <f t="shared" ca="1" si="14"/>
        <v>$U$113</v>
      </c>
      <c r="BV7" s="322" t="str">
        <f ca="1">CONCATENATE(BU7,":$",MID(BU7,2,1),"$122")</f>
        <v>$U$113:$U$122</v>
      </c>
      <c r="BW7" s="321" t="e">
        <f t="shared" ca="1" si="7"/>
        <v>#N/A</v>
      </c>
      <c r="BX7" s="3" t="e">
        <f ca="1">CONCATENATE(BW7,":$",MID(BW7,2,1),"$106")</f>
        <v>#N/A</v>
      </c>
      <c r="BY7" s="3" t="str">
        <f t="shared" ca="1" si="16"/>
        <v>$Z$113</v>
      </c>
      <c r="BZ7" s="322" t="str">
        <f ca="1">CONCATENATE(BY7,":$",MID(BY7,2,1),"$122")</f>
        <v>$Z$113:$Z$122</v>
      </c>
      <c r="CA7" s="321" t="e">
        <f t="shared" ca="1" si="9"/>
        <v>#N/A</v>
      </c>
      <c r="CB7" s="3" t="e">
        <f t="shared" ca="1" si="10"/>
        <v>#N/A</v>
      </c>
      <c r="CC7" s="3" t="e">
        <f t="shared" ca="1" si="18"/>
        <v>#N/A</v>
      </c>
      <c r="CD7" s="322" t="e">
        <f t="shared" ca="1" si="19"/>
        <v>#N/A</v>
      </c>
      <c r="CF7" s="33" t="s">
        <v>241</v>
      </c>
    </row>
    <row r="8" spans="1:84" ht="12.75">
      <c r="A8" s="97">
        <v>2</v>
      </c>
      <c r="B8" s="13" t="str">
        <f>'Encargos e Benefícios'!B7</f>
        <v>R - Biólogo Senior</v>
      </c>
      <c r="C8" s="10">
        <f>'Encargos e Benefícios'!C7</f>
        <v>1</v>
      </c>
      <c r="D8" s="67">
        <v>44</v>
      </c>
      <c r="E8" s="228">
        <v>4</v>
      </c>
      <c r="F8" s="226">
        <v>48</v>
      </c>
      <c r="G8" s="228">
        <f>G7</f>
        <v>8</v>
      </c>
      <c r="H8" s="248">
        <f>H7</f>
        <v>0.08</v>
      </c>
      <c r="I8" s="96">
        <f>10%*'Encargos e Benefícios'!P7*C8</f>
        <v>20</v>
      </c>
      <c r="J8" s="96">
        <f>H8*'Encargos e Benefícios'!Q7*C8</f>
        <v>32</v>
      </c>
      <c r="K8" s="96">
        <f>$H$7*'Encargos e Benefícios'!R7*C8</f>
        <v>8</v>
      </c>
      <c r="L8" s="331">
        <f>L7</f>
        <v>20</v>
      </c>
      <c r="M8" s="248">
        <v>0.06</v>
      </c>
      <c r="N8" s="96">
        <f t="shared" ref="N8:N13" si="20">I8*(1+M8)</f>
        <v>21.200000000000003</v>
      </c>
      <c r="O8" s="96">
        <f>J8*(1+M8)</f>
        <v>33.92</v>
      </c>
      <c r="P8" s="96">
        <f t="shared" ref="P8:P17" si="21">K8*(1+M8)</f>
        <v>8.48</v>
      </c>
      <c r="Q8" s="228">
        <f>Q7</f>
        <v>32</v>
      </c>
      <c r="R8" s="248">
        <f>R7</f>
        <v>0.06</v>
      </c>
      <c r="S8" s="96">
        <f t="shared" ref="S8:S13" si="22">N8*(1+R8)</f>
        <v>22.472000000000005</v>
      </c>
      <c r="T8" s="96">
        <f>O8*(1+R8)</f>
        <v>35.955200000000005</v>
      </c>
      <c r="U8" s="96">
        <f t="shared" ref="U8:U17" si="23">P8*(1+R8)</f>
        <v>8.9888000000000012</v>
      </c>
      <c r="V8" s="228">
        <f>V7</f>
        <v>44</v>
      </c>
      <c r="W8" s="248">
        <f>W7</f>
        <v>0.06</v>
      </c>
      <c r="X8" s="96">
        <f t="shared" ref="X8:X13" si="24">S8*(1+W8)</f>
        <v>23.820320000000006</v>
      </c>
      <c r="Y8" s="96">
        <f>T8*(1+W8)</f>
        <v>38.112512000000009</v>
      </c>
      <c r="Z8" s="96">
        <f t="shared" ref="Z8:Z17" si="25">U8*(1+W8)</f>
        <v>9.5281280000000024</v>
      </c>
      <c r="AA8" s="228"/>
      <c r="AB8" s="248"/>
      <c r="AC8" s="96"/>
      <c r="AD8" s="96"/>
      <c r="AE8" s="254"/>
      <c r="AF8" s="12">
        <f>'Encargos e Benefícios'!D7</f>
        <v>5400</v>
      </c>
      <c r="AG8" s="12">
        <f>IF('Encargos e Benefícios'!C7=0,0,'Encargos e Benefícios'!O7/'Encargos e Benefícios'!C7)</f>
        <v>4225.5</v>
      </c>
      <c r="AH8" s="12">
        <f>IF('Encargos e Benefícios'!C7=0,0,'Encargos e Benefícios'!U7/'Encargos e Benefícios'!C7)</f>
        <v>700</v>
      </c>
      <c r="AI8" s="12">
        <f>IF('Encargos e Benefícios'!C7=0,0,'Encargos e Benefícios'!V7/'Encargos e Benefícios'!C7)</f>
        <v>10325.5</v>
      </c>
      <c r="AJ8" s="397">
        <v>3512.77</v>
      </c>
      <c r="AK8" s="384">
        <v>3206.07</v>
      </c>
      <c r="AL8" s="398">
        <v>7108.55</v>
      </c>
      <c r="AM8" s="60"/>
      <c r="AN8" s="12">
        <f t="shared" ref="AN8:AN71" si="26">AF8*(1+H8)</f>
        <v>5832</v>
      </c>
      <c r="AO8" s="12">
        <f t="shared" ref="AO8:AO71" si="27">$AG8*(1+H8)</f>
        <v>4563.54</v>
      </c>
      <c r="AP8" s="12">
        <f>IF('Encargos e Benefícios'!$C7=0,0,$AH8+SUM(I8:K8)/$C8)</f>
        <v>760</v>
      </c>
      <c r="AQ8" s="229">
        <f>IF('Encargos e Benefícios'!$C7=0,0,SUM(AN8:AP8))</f>
        <v>11155.54</v>
      </c>
      <c r="AR8" s="12">
        <f t="shared" ref="AR8:AR71" si="28">AN8*(1+M8)</f>
        <v>6181.92</v>
      </c>
      <c r="AS8" s="12">
        <f t="shared" ref="AS8:AS71" si="29">$AO8*(1+M8)</f>
        <v>4837.3523999999998</v>
      </c>
      <c r="AT8" s="12">
        <f>IF('Encargos e Benefícios'!$C7=0,0,$AP8+SUM(N8:P8)/$C8)</f>
        <v>823.6</v>
      </c>
      <c r="AU8" s="229">
        <f>IF('Encargos e Benefícios'!$C7=0,0,SUM(AR8:AT8))</f>
        <v>11842.8724</v>
      </c>
      <c r="AV8" s="12">
        <f t="shared" ref="AV8:AV71" si="30">AR8*(1+R8)</f>
        <v>6552.8352000000004</v>
      </c>
      <c r="AW8" s="12">
        <f t="shared" ref="AW8:AW71" si="31">$AS8*(1+R8)</f>
        <v>5127.5935440000003</v>
      </c>
      <c r="AX8" s="12">
        <f>IF('Encargos e Benefícios'!$C7=0,0,$AT8+SUM(S8:U8)/$C8)</f>
        <v>891.01600000000008</v>
      </c>
      <c r="AY8" s="229">
        <f>IF('Encargos e Benefícios'!$C7=0,0,SUM(AV8:AX8))</f>
        <v>12571.444744</v>
      </c>
      <c r="AZ8" s="12">
        <f t="shared" ref="AZ8:AZ71" si="32">AV8*(1+W8)</f>
        <v>6946.0053120000011</v>
      </c>
      <c r="BA8" s="12">
        <f t="shared" ref="BA8:BA71" si="33">$AW8*(1+W8)</f>
        <v>5435.2491566400004</v>
      </c>
      <c r="BB8" s="12">
        <f>IF('Encargos e Benefícios'!$C7=0,0,$AX8+SUM(X8:Z8)/$C8)</f>
        <v>962.47696000000008</v>
      </c>
      <c r="BC8" s="229">
        <f>IF('Encargos e Benefícios'!$C7=0,0,SUM(AZ8:BB8))</f>
        <v>13343.731428640001</v>
      </c>
      <c r="BD8" s="12">
        <f t="shared" ref="BD8:BD71" si="34">AZ8*(1+AB8)</f>
        <v>6946.0053120000011</v>
      </c>
      <c r="BE8" s="12">
        <f t="shared" ref="BE8:BE71" si="35">$BA8*(1+AB8)</f>
        <v>5435.2491566400004</v>
      </c>
      <c r="BF8" s="12">
        <f>IF('Encargos e Benefícios'!$C7=0,0,$BB8+SUM(AC8:AE8)/$C8)</f>
        <v>962.47696000000008</v>
      </c>
      <c r="BG8" s="229">
        <f>IF('Encargos e Benefícios'!$C7=0,0,SUM(BD8:BF8))</f>
        <v>13343.731428640001</v>
      </c>
      <c r="BH8" s="383">
        <f t="shared" ref="BH8:BH71" si="36">IF(E8=0,0,E8+12-1)</f>
        <v>15</v>
      </c>
      <c r="BI8" s="60"/>
      <c r="BJ8" s="13" t="s">
        <v>185</v>
      </c>
      <c r="BK8" s="321"/>
      <c r="BM8" s="3" t="str">
        <f t="shared" ca="1" si="2"/>
        <v>$I$113</v>
      </c>
      <c r="BN8" s="322" t="str">
        <f ca="1">CONCATENATE(BM8,":$",MID(BM8,2,1),"$122")</f>
        <v>$I$113:$I$122</v>
      </c>
      <c r="BO8" s="323" t="e">
        <f ca="1">CELL("endereço",OFFSET($M$6,1,MATCH($BJ8,$N$6:$P$6,0)))</f>
        <v>#N/A</v>
      </c>
      <c r="BP8" s="266" t="e">
        <f ca="1">CONCATENATE(BO8,":$",MID(BO8,2,1),"$106")</f>
        <v>#N/A</v>
      </c>
      <c r="BQ8" s="266" t="str">
        <f t="shared" ca="1" si="12"/>
        <v>$N$113</v>
      </c>
      <c r="BR8" s="324" t="str">
        <f ca="1">CONCATENATE(BQ8,":$",MID(BQ8,2,1),"$122")</f>
        <v>$N$113:$N$122</v>
      </c>
      <c r="BS8" s="321"/>
      <c r="BU8" s="3" t="str">
        <f t="shared" ca="1" si="14"/>
        <v>$S$113</v>
      </c>
      <c r="BV8" s="322" t="str">
        <f ca="1">CONCATENATE(BU8,":$",MID(BU8,2,1),"$122")</f>
        <v>$S$113:$S$122</v>
      </c>
      <c r="BW8" s="321"/>
      <c r="BY8" s="3" t="str">
        <f t="shared" ca="1" si="16"/>
        <v>$X$113</v>
      </c>
      <c r="BZ8" s="322" t="str">
        <f ca="1">CONCATENATE(BY8,":$",MID(BY8,2,1),"$122")</f>
        <v>$X$113:$X$122</v>
      </c>
      <c r="CA8" s="321"/>
      <c r="CC8" s="3" t="str">
        <f t="shared" ca="1" si="18"/>
        <v>$AD$113</v>
      </c>
      <c r="CD8" s="322" t="str">
        <f t="shared" ca="1" si="19"/>
        <v>$AD$113:$AD$122</v>
      </c>
    </row>
    <row r="9" spans="1:84" ht="12.75">
      <c r="A9" s="97">
        <v>3</v>
      </c>
      <c r="B9" s="13" t="str">
        <f>'Encargos e Benefícios'!B8</f>
        <v xml:space="preserve">R - Analista Técnico </v>
      </c>
      <c r="C9" s="10">
        <f>'Encargos e Benefícios'!C8</f>
        <v>1</v>
      </c>
      <c r="D9" s="67">
        <v>44</v>
      </c>
      <c r="E9" s="228">
        <v>4</v>
      </c>
      <c r="F9" s="226">
        <v>48</v>
      </c>
      <c r="G9" s="228">
        <f t="shared" ref="G9:G20" si="37">G8</f>
        <v>8</v>
      </c>
      <c r="H9" s="248">
        <f t="shared" ref="H9:H13" si="38">H8</f>
        <v>0.08</v>
      </c>
      <c r="I9" s="96">
        <f>10%*'Encargos e Benefícios'!P8*C9</f>
        <v>20</v>
      </c>
      <c r="J9" s="96">
        <f>H9*'Encargos e Benefícios'!Q8*C9</f>
        <v>32</v>
      </c>
      <c r="K9" s="96">
        <f>$H$7*'Encargos e Benefícios'!R8*C9</f>
        <v>8</v>
      </c>
      <c r="L9" s="331">
        <f t="shared" ref="L9:L13" si="39">L8</f>
        <v>20</v>
      </c>
      <c r="M9" s="248">
        <v>0.06</v>
      </c>
      <c r="N9" s="96">
        <f t="shared" si="20"/>
        <v>21.200000000000003</v>
      </c>
      <c r="O9" s="96">
        <f t="shared" ref="O9:O13" si="40">J9*(1+M9)</f>
        <v>33.92</v>
      </c>
      <c r="P9" s="96">
        <f t="shared" si="21"/>
        <v>8.48</v>
      </c>
      <c r="Q9" s="228">
        <f t="shared" ref="Q9:R20" si="41">Q8</f>
        <v>32</v>
      </c>
      <c r="R9" s="248">
        <f t="shared" ref="R9:R16" si="42">R8</f>
        <v>0.06</v>
      </c>
      <c r="S9" s="96">
        <f t="shared" si="22"/>
        <v>22.472000000000005</v>
      </c>
      <c r="T9" s="96">
        <f t="shared" ref="T9:T13" si="43">O9*(1+R9)</f>
        <v>35.955200000000005</v>
      </c>
      <c r="U9" s="96">
        <f t="shared" si="23"/>
        <v>8.9888000000000012</v>
      </c>
      <c r="V9" s="228">
        <f t="shared" ref="V9:W17" si="44">V8</f>
        <v>44</v>
      </c>
      <c r="W9" s="248">
        <f t="shared" si="44"/>
        <v>0.06</v>
      </c>
      <c r="X9" s="96">
        <f t="shared" si="24"/>
        <v>23.820320000000006</v>
      </c>
      <c r="Y9" s="96">
        <f t="shared" ref="Y9:Y13" si="45">T9*(1+W9)</f>
        <v>38.112512000000009</v>
      </c>
      <c r="Z9" s="96">
        <f t="shared" si="25"/>
        <v>9.5281280000000024</v>
      </c>
      <c r="AA9" s="228"/>
      <c r="AB9" s="248"/>
      <c r="AC9" s="96"/>
      <c r="AD9" s="96"/>
      <c r="AE9" s="254"/>
      <c r="AF9" s="12">
        <f>'Encargos e Benefícios'!D8</f>
        <v>5400</v>
      </c>
      <c r="AG9" s="12">
        <f>IF('Encargos e Benefícios'!C8=0,0,'Encargos e Benefícios'!O8/'Encargos e Benefícios'!C8)</f>
        <v>4225.5</v>
      </c>
      <c r="AH9" s="12">
        <f>IF('Encargos e Benefícios'!C8=0,0,'Encargos e Benefícios'!U8/'Encargos e Benefícios'!C8)</f>
        <v>700</v>
      </c>
      <c r="AI9" s="12">
        <f>IF('Encargos e Benefícios'!C8=0,0,'Encargos e Benefícios'!V8/'Encargos e Benefícios'!C8)</f>
        <v>10325.5</v>
      </c>
      <c r="AJ9" s="397">
        <v>3022.74</v>
      </c>
      <c r="AK9" s="384">
        <v>2758.82</v>
      </c>
      <c r="AL9" s="398">
        <v>5973.91</v>
      </c>
      <c r="AM9" s="60"/>
      <c r="AN9" s="12">
        <f t="shared" si="26"/>
        <v>5832</v>
      </c>
      <c r="AO9" s="12">
        <f t="shared" si="27"/>
        <v>4563.54</v>
      </c>
      <c r="AP9" s="12">
        <f>IF('Encargos e Benefícios'!$C8=0,0,$AH9+SUM(I9:K9)/$C9)</f>
        <v>760</v>
      </c>
      <c r="AQ9" s="229">
        <f>IF('Encargos e Benefícios'!$C8=0,0,SUM(AN9:AP9))</f>
        <v>11155.54</v>
      </c>
      <c r="AR9" s="12">
        <f t="shared" si="28"/>
        <v>6181.92</v>
      </c>
      <c r="AS9" s="12">
        <f t="shared" si="29"/>
        <v>4837.3523999999998</v>
      </c>
      <c r="AT9" s="12">
        <f>IF('Encargos e Benefícios'!$C8=0,0,$AP9+SUM(N9:P9)/$C9)</f>
        <v>823.6</v>
      </c>
      <c r="AU9" s="229">
        <f>IF('Encargos e Benefícios'!$C8=0,0,SUM(AR9:AT9))</f>
        <v>11842.8724</v>
      </c>
      <c r="AV9" s="12">
        <f t="shared" si="30"/>
        <v>6552.8352000000004</v>
      </c>
      <c r="AW9" s="12">
        <f t="shared" si="31"/>
        <v>5127.5935440000003</v>
      </c>
      <c r="AX9" s="12">
        <f>IF('Encargos e Benefícios'!$C8=0,0,$AT9+SUM(S9:U9)/$C9)</f>
        <v>891.01600000000008</v>
      </c>
      <c r="AY9" s="229">
        <f>IF('Encargos e Benefícios'!$C8=0,0,SUM(AV9:AX9))</f>
        <v>12571.444744</v>
      </c>
      <c r="AZ9" s="12">
        <f t="shared" si="32"/>
        <v>6946.0053120000011</v>
      </c>
      <c r="BA9" s="12">
        <f t="shared" si="33"/>
        <v>5435.2491566400004</v>
      </c>
      <c r="BB9" s="12">
        <f>IF('Encargos e Benefícios'!$C8=0,0,$AX9+SUM(X9:Z9)/$C9)</f>
        <v>962.47696000000008</v>
      </c>
      <c r="BC9" s="229">
        <f>IF('Encargos e Benefícios'!$C8=0,0,SUM(AZ9:BB9))</f>
        <v>13343.731428640001</v>
      </c>
      <c r="BD9" s="12">
        <f t="shared" si="34"/>
        <v>6946.0053120000011</v>
      </c>
      <c r="BE9" s="12">
        <f t="shared" si="35"/>
        <v>5435.2491566400004</v>
      </c>
      <c r="BF9" s="12">
        <f>IF('Encargos e Benefícios'!$C8=0,0,$BB9+SUM(AC9:AE9)/$C9)</f>
        <v>962.47696000000008</v>
      </c>
      <c r="BG9" s="229">
        <f>IF('Encargos e Benefícios'!$C8=0,0,SUM(BD9:BF9))</f>
        <v>13343.731428640001</v>
      </c>
      <c r="BH9" s="383">
        <f t="shared" si="36"/>
        <v>15</v>
      </c>
      <c r="BI9" s="60"/>
      <c r="BZ9" s="322"/>
    </row>
    <row r="10" spans="1:84" ht="12.75">
      <c r="A10" s="97">
        <v>4</v>
      </c>
      <c r="B10" s="13" t="str">
        <f>'Encargos e Benefícios'!B9</f>
        <v>R - Assistente Administrativo</v>
      </c>
      <c r="C10" s="10">
        <f>'Encargos e Benefícios'!C9</f>
        <v>1</v>
      </c>
      <c r="D10" s="67">
        <v>44</v>
      </c>
      <c r="E10" s="228">
        <v>4</v>
      </c>
      <c r="F10" s="226">
        <v>48</v>
      </c>
      <c r="G10" s="228">
        <f t="shared" si="37"/>
        <v>8</v>
      </c>
      <c r="H10" s="248">
        <f t="shared" si="38"/>
        <v>0.08</v>
      </c>
      <c r="I10" s="96">
        <f>10%*'Encargos e Benefícios'!P9*C10</f>
        <v>20</v>
      </c>
      <c r="J10" s="96">
        <f>H10*'Encargos e Benefícios'!Q9*C10</f>
        <v>32</v>
      </c>
      <c r="K10" s="96">
        <f>$H$7*'Encargos e Benefícios'!R9*C10</f>
        <v>8</v>
      </c>
      <c r="L10" s="331">
        <f t="shared" si="39"/>
        <v>20</v>
      </c>
      <c r="M10" s="248">
        <v>0.06</v>
      </c>
      <c r="N10" s="96">
        <f t="shared" si="20"/>
        <v>21.200000000000003</v>
      </c>
      <c r="O10" s="96">
        <f t="shared" si="40"/>
        <v>33.92</v>
      </c>
      <c r="P10" s="96">
        <f t="shared" si="21"/>
        <v>8.48</v>
      </c>
      <c r="Q10" s="228">
        <f t="shared" si="41"/>
        <v>32</v>
      </c>
      <c r="R10" s="248">
        <f t="shared" si="42"/>
        <v>0.06</v>
      </c>
      <c r="S10" s="96">
        <f t="shared" si="22"/>
        <v>22.472000000000005</v>
      </c>
      <c r="T10" s="96">
        <f t="shared" si="43"/>
        <v>35.955200000000005</v>
      </c>
      <c r="U10" s="96">
        <f t="shared" si="23"/>
        <v>8.9888000000000012</v>
      </c>
      <c r="V10" s="228">
        <f t="shared" si="44"/>
        <v>44</v>
      </c>
      <c r="W10" s="248">
        <f t="shared" si="44"/>
        <v>0.06</v>
      </c>
      <c r="X10" s="96">
        <f t="shared" si="24"/>
        <v>23.820320000000006</v>
      </c>
      <c r="Y10" s="96">
        <f t="shared" si="45"/>
        <v>38.112512000000009</v>
      </c>
      <c r="Z10" s="96">
        <f t="shared" si="25"/>
        <v>9.5281280000000024</v>
      </c>
      <c r="AA10" s="228"/>
      <c r="AB10" s="248"/>
      <c r="AC10" s="96"/>
      <c r="AD10" s="96"/>
      <c r="AE10" s="254"/>
      <c r="AF10" s="12">
        <f>'Encargos e Benefícios'!D9</f>
        <v>2000</v>
      </c>
      <c r="AG10" s="12">
        <f>IF('Encargos e Benefícios'!C9=0,0,'Encargos e Benefícios'!O9/'Encargos e Benefícios'!C9)</f>
        <v>1565.0000000000002</v>
      </c>
      <c r="AH10" s="256">
        <f>IF('Encargos e Benefícios'!C9=0,0,'Encargos e Benefícios'!U9/'Encargos e Benefícios'!C9)</f>
        <v>700</v>
      </c>
      <c r="AI10" s="256">
        <f>IF('Encargos e Benefícios'!C9=0,0,'Encargos e Benefícios'!V9/'Encargos e Benefícios'!C9)</f>
        <v>4265</v>
      </c>
      <c r="AJ10" s="397">
        <v>1648.32</v>
      </c>
      <c r="AK10" s="385">
        <v>1504.4</v>
      </c>
      <c r="AL10" s="399">
        <v>2829.2</v>
      </c>
      <c r="AM10" s="60"/>
      <c r="AN10" s="12">
        <f t="shared" si="26"/>
        <v>2160</v>
      </c>
      <c r="AO10" s="12">
        <f t="shared" si="27"/>
        <v>1690.2000000000003</v>
      </c>
      <c r="AP10" s="12">
        <f>IF('Encargos e Benefícios'!$C9=0,0,$AH10+SUM(I10:K10)/$C10)</f>
        <v>760</v>
      </c>
      <c r="AQ10" s="229">
        <f>IF('Encargos e Benefícios'!$C9=0,0,SUM(AN10:AP10))</f>
        <v>4610.2000000000007</v>
      </c>
      <c r="AR10" s="12">
        <f t="shared" si="28"/>
        <v>2289.6</v>
      </c>
      <c r="AS10" s="12">
        <f t="shared" si="29"/>
        <v>1791.6120000000003</v>
      </c>
      <c r="AT10" s="12">
        <f>IF('Encargos e Benefícios'!$C9=0,0,$AP10+SUM(N10:P10)/$C10)</f>
        <v>823.6</v>
      </c>
      <c r="AU10" s="229">
        <f>IF('Encargos e Benefícios'!$C9=0,0,SUM(AR10:AT10))</f>
        <v>4904.8120000000008</v>
      </c>
      <c r="AV10" s="12">
        <f t="shared" si="30"/>
        <v>2426.9760000000001</v>
      </c>
      <c r="AW10" s="12">
        <f t="shared" si="31"/>
        <v>1899.1087200000004</v>
      </c>
      <c r="AX10" s="12">
        <f>IF('Encargos e Benefícios'!$C9=0,0,$AT10+SUM(S10:U10)/$C10)</f>
        <v>891.01600000000008</v>
      </c>
      <c r="AY10" s="229">
        <f>IF('Encargos e Benefícios'!$C9=0,0,SUM(AV10:AX10))</f>
        <v>5217.1007200000004</v>
      </c>
      <c r="AZ10" s="12">
        <f t="shared" si="32"/>
        <v>2572.5945600000005</v>
      </c>
      <c r="BA10" s="12">
        <f t="shared" si="33"/>
        <v>2013.0552432000006</v>
      </c>
      <c r="BB10" s="12">
        <f>IF('Encargos e Benefícios'!$C9=0,0,$AX10+SUM(X10:Z10)/$C10)</f>
        <v>962.47696000000008</v>
      </c>
      <c r="BC10" s="229">
        <f>IF('Encargos e Benefícios'!$C9=0,0,SUM(AZ10:BB10))</f>
        <v>5548.1267632000008</v>
      </c>
      <c r="BD10" s="12">
        <f t="shared" si="34"/>
        <v>2572.5945600000005</v>
      </c>
      <c r="BE10" s="12">
        <f t="shared" si="35"/>
        <v>2013.0552432000006</v>
      </c>
      <c r="BF10" s="12">
        <f>IF('Encargos e Benefícios'!$C9=0,0,$BB10+SUM(AC10:AE10)/$C10)</f>
        <v>962.47696000000008</v>
      </c>
      <c r="BG10" s="229">
        <f>IF('Encargos e Benefícios'!$C9=0,0,SUM(BD10:BF10))</f>
        <v>5548.1267632000008</v>
      </c>
      <c r="BH10" s="383">
        <f t="shared" si="36"/>
        <v>15</v>
      </c>
      <c r="BI10" s="60"/>
      <c r="BK10" s="463" t="s">
        <v>460</v>
      </c>
      <c r="BL10" s="463"/>
      <c r="BM10" s="463"/>
      <c r="BN10" s="463"/>
      <c r="BO10" s="463" t="s">
        <v>461</v>
      </c>
      <c r="BP10" s="463"/>
      <c r="BQ10" s="463"/>
      <c r="BR10" s="463"/>
      <c r="BS10" s="463" t="s">
        <v>462</v>
      </c>
      <c r="BT10" s="463"/>
      <c r="BU10" s="463"/>
      <c r="BV10" s="463"/>
      <c r="BW10" s="463" t="s">
        <v>463</v>
      </c>
      <c r="BX10" s="463"/>
      <c r="BY10" s="463"/>
      <c r="BZ10" s="463"/>
      <c r="CA10" s="463" t="s">
        <v>464</v>
      </c>
      <c r="CB10" s="463"/>
      <c r="CC10" s="463"/>
      <c r="CD10" s="463"/>
    </row>
    <row r="11" spans="1:84" ht="12.75">
      <c r="A11" s="97">
        <v>5</v>
      </c>
      <c r="B11" s="13" t="str">
        <f>'Encargos e Benefícios'!B10</f>
        <v xml:space="preserve">R - Líder Operacional </v>
      </c>
      <c r="C11" s="10">
        <f>'Encargos e Benefícios'!C10</f>
        <v>1</v>
      </c>
      <c r="D11" s="67">
        <v>44</v>
      </c>
      <c r="E11" s="228">
        <v>4</v>
      </c>
      <c r="F11" s="226">
        <v>48</v>
      </c>
      <c r="G11" s="228">
        <f t="shared" si="37"/>
        <v>8</v>
      </c>
      <c r="H11" s="248">
        <f t="shared" si="38"/>
        <v>0.08</v>
      </c>
      <c r="I11" s="96">
        <f>10%*'Encargos e Benefícios'!P10*C11</f>
        <v>20</v>
      </c>
      <c r="J11" s="96">
        <f>H11*'Encargos e Benefícios'!Q10*C11</f>
        <v>32</v>
      </c>
      <c r="K11" s="96">
        <f>$H$7*'Encargos e Benefícios'!R10*C11</f>
        <v>8</v>
      </c>
      <c r="L11" s="331">
        <f t="shared" si="39"/>
        <v>20</v>
      </c>
      <c r="M11" s="248">
        <v>0.06</v>
      </c>
      <c r="N11" s="96">
        <f t="shared" si="20"/>
        <v>21.200000000000003</v>
      </c>
      <c r="O11" s="96">
        <f t="shared" si="40"/>
        <v>33.92</v>
      </c>
      <c r="P11" s="96">
        <f t="shared" si="21"/>
        <v>8.48</v>
      </c>
      <c r="Q11" s="228">
        <f t="shared" si="41"/>
        <v>32</v>
      </c>
      <c r="R11" s="248">
        <f t="shared" si="42"/>
        <v>0.06</v>
      </c>
      <c r="S11" s="96">
        <f t="shared" si="22"/>
        <v>22.472000000000005</v>
      </c>
      <c r="T11" s="96">
        <f t="shared" si="43"/>
        <v>35.955200000000005</v>
      </c>
      <c r="U11" s="96">
        <f t="shared" si="23"/>
        <v>8.9888000000000012</v>
      </c>
      <c r="V11" s="228">
        <f t="shared" si="44"/>
        <v>44</v>
      </c>
      <c r="W11" s="248">
        <f t="shared" si="44"/>
        <v>0.06</v>
      </c>
      <c r="X11" s="96">
        <f t="shared" si="24"/>
        <v>23.820320000000006</v>
      </c>
      <c r="Y11" s="96">
        <f t="shared" si="45"/>
        <v>38.112512000000009</v>
      </c>
      <c r="Z11" s="96">
        <f t="shared" si="25"/>
        <v>9.5281280000000024</v>
      </c>
      <c r="AA11" s="228"/>
      <c r="AB11" s="248"/>
      <c r="AC11" s="96"/>
      <c r="AD11" s="96"/>
      <c r="AE11" s="254"/>
      <c r="AF11" s="12">
        <f>'Encargos e Benefícios'!D10</f>
        <v>2700</v>
      </c>
      <c r="AG11" s="12">
        <f>IF('Encargos e Benefícios'!C10=0,0,'Encargos e Benefícios'!O10/'Encargos e Benefícios'!C10)</f>
        <v>2112.75</v>
      </c>
      <c r="AH11" s="256">
        <f>IF('Encargos e Benefícios'!C10=0,0,'Encargos e Benefícios'!U10/'Encargos e Benefícios'!C10)</f>
        <v>700</v>
      </c>
      <c r="AI11" s="256">
        <f>IF('Encargos e Benefícios'!C10=0,0,'Encargos e Benefícios'!V10/'Encargos e Benefícios'!C10)</f>
        <v>5512.75</v>
      </c>
      <c r="AJ11" s="400">
        <v>2277.67</v>
      </c>
      <c r="AK11" s="386">
        <v>2000</v>
      </c>
      <c r="AL11" s="401">
        <v>5206.04</v>
      </c>
      <c r="AM11" s="60"/>
      <c r="AN11" s="12">
        <f t="shared" si="26"/>
        <v>2916</v>
      </c>
      <c r="AO11" s="12">
        <f t="shared" si="27"/>
        <v>2281.77</v>
      </c>
      <c r="AP11" s="12">
        <f>IF('Encargos e Benefícios'!$C10=0,0,$AH11+SUM(I11:K11)/$C11)</f>
        <v>760</v>
      </c>
      <c r="AQ11" s="229">
        <f>IF('Encargos e Benefícios'!$C10=0,0,SUM(AN11:AP11))</f>
        <v>5957.77</v>
      </c>
      <c r="AR11" s="12">
        <f t="shared" si="28"/>
        <v>3090.96</v>
      </c>
      <c r="AS11" s="12">
        <f t="shared" si="29"/>
        <v>2418.6761999999999</v>
      </c>
      <c r="AT11" s="12">
        <f>IF('Encargos e Benefícios'!$C10=0,0,$AP11+SUM(N11:P11)/$C11)</f>
        <v>823.6</v>
      </c>
      <c r="AU11" s="229">
        <f>IF('Encargos e Benefícios'!$C10=0,0,SUM(AR11:AT11))</f>
        <v>6333.2362000000003</v>
      </c>
      <c r="AV11" s="12">
        <f t="shared" si="30"/>
        <v>3276.4176000000002</v>
      </c>
      <c r="AW11" s="12">
        <f t="shared" si="31"/>
        <v>2563.7967720000001</v>
      </c>
      <c r="AX11" s="12">
        <f>IF('Encargos e Benefícios'!$C10=0,0,$AT11+SUM(S11:U11)/$C11)</f>
        <v>891.01600000000008</v>
      </c>
      <c r="AY11" s="229">
        <f>IF('Encargos e Benefícios'!$C10=0,0,SUM(AV11:AX11))</f>
        <v>6731.230372</v>
      </c>
      <c r="AZ11" s="12">
        <f t="shared" si="32"/>
        <v>3473.0026560000006</v>
      </c>
      <c r="BA11" s="12">
        <f t="shared" si="33"/>
        <v>2717.6245783200002</v>
      </c>
      <c r="BB11" s="12">
        <f>IF('Encargos e Benefícios'!$C10=0,0,$AX11+SUM(X11:Z11)/$C11)</f>
        <v>962.47696000000008</v>
      </c>
      <c r="BC11" s="229">
        <f>IF('Encargos e Benefícios'!$C10=0,0,SUM(AZ11:BB11))</f>
        <v>7153.1041943200007</v>
      </c>
      <c r="BD11" s="12">
        <f t="shared" si="34"/>
        <v>3473.0026560000006</v>
      </c>
      <c r="BE11" s="12">
        <f t="shared" si="35"/>
        <v>2717.6245783200002</v>
      </c>
      <c r="BF11" s="12">
        <f>IF('Encargos e Benefícios'!$C10=0,0,$BB11+SUM(AC11:AE11)/$C11)</f>
        <v>962.47696000000008</v>
      </c>
      <c r="BG11" s="229">
        <f>IF('Encargos e Benefícios'!$C10=0,0,SUM(BD11:BF11))</f>
        <v>7153.1041943200007</v>
      </c>
      <c r="BH11" s="383">
        <f t="shared" si="36"/>
        <v>15</v>
      </c>
      <c r="BI11" s="60"/>
    </row>
    <row r="12" spans="1:84" ht="12.75">
      <c r="A12" s="97">
        <v>6</v>
      </c>
      <c r="B12" s="13" t="str">
        <f>'Encargos e Benefícios'!B11</f>
        <v>R - Agente de Serviço de Parque</v>
      </c>
      <c r="C12" s="10">
        <f>'Encargos e Benefícios'!C11</f>
        <v>6</v>
      </c>
      <c r="D12" s="67">
        <v>44</v>
      </c>
      <c r="E12" s="228">
        <v>6</v>
      </c>
      <c r="F12" s="226">
        <v>48</v>
      </c>
      <c r="G12" s="228">
        <f t="shared" si="37"/>
        <v>8</v>
      </c>
      <c r="H12" s="248">
        <f t="shared" si="38"/>
        <v>0.08</v>
      </c>
      <c r="I12" s="96">
        <f>10%*'Encargos e Benefícios'!P11*C12</f>
        <v>720</v>
      </c>
      <c r="J12" s="96">
        <f>H12*'Encargos e Benefícios'!Q11*C12</f>
        <v>1152</v>
      </c>
      <c r="K12" s="96">
        <f>$H$7*'Encargos e Benefícios'!R11*C12</f>
        <v>288</v>
      </c>
      <c r="L12" s="331">
        <f t="shared" si="39"/>
        <v>20</v>
      </c>
      <c r="M12" s="248">
        <v>0.06</v>
      </c>
      <c r="N12" s="96">
        <f t="shared" si="20"/>
        <v>763.2</v>
      </c>
      <c r="O12" s="96">
        <f t="shared" si="40"/>
        <v>1221.1200000000001</v>
      </c>
      <c r="P12" s="96">
        <f t="shared" si="21"/>
        <v>305.28000000000003</v>
      </c>
      <c r="Q12" s="228">
        <f t="shared" si="41"/>
        <v>32</v>
      </c>
      <c r="R12" s="248">
        <f t="shared" si="42"/>
        <v>0.06</v>
      </c>
      <c r="S12" s="96">
        <f t="shared" si="22"/>
        <v>808.99200000000008</v>
      </c>
      <c r="T12" s="96">
        <f t="shared" si="43"/>
        <v>1294.3872000000001</v>
      </c>
      <c r="U12" s="96">
        <f t="shared" si="23"/>
        <v>323.59680000000003</v>
      </c>
      <c r="V12" s="228">
        <f t="shared" si="44"/>
        <v>44</v>
      </c>
      <c r="W12" s="248">
        <f t="shared" si="44"/>
        <v>0.06</v>
      </c>
      <c r="X12" s="96">
        <f t="shared" si="24"/>
        <v>857.53152000000011</v>
      </c>
      <c r="Y12" s="96">
        <f t="shared" si="45"/>
        <v>1372.0504320000002</v>
      </c>
      <c r="Z12" s="96">
        <f t="shared" si="25"/>
        <v>343.01260800000006</v>
      </c>
      <c r="AA12" s="228"/>
      <c r="AB12" s="248"/>
      <c r="AC12" s="96"/>
      <c r="AD12" s="96"/>
      <c r="AE12" s="254"/>
      <c r="AF12" s="12">
        <f>'Encargos e Benefícios'!D11</f>
        <v>1589.34</v>
      </c>
      <c r="AG12" s="12">
        <f>IF('Encargos e Benefícios'!C11=0,0,'Encargos e Benefícios'!O11/'Encargos e Benefícios'!C11)</f>
        <v>1243.6585500000001</v>
      </c>
      <c r="AH12" s="256">
        <f>IF('Encargos e Benefícios'!C11=0,0,'Encargos e Benefícios'!U11/'Encargos e Benefícios'!C11)</f>
        <v>700</v>
      </c>
      <c r="AI12" s="256">
        <f>IF('Encargos e Benefícios'!C11=0,0,'Encargos e Benefícios'!V11/'Encargos e Benefícios'!C11)</f>
        <v>3532.9985500000003</v>
      </c>
      <c r="AJ12" s="402">
        <v>1165.78</v>
      </c>
      <c r="AK12" s="387">
        <v>1100</v>
      </c>
      <c r="AL12" s="399">
        <v>1589.34</v>
      </c>
      <c r="AM12" s="60"/>
      <c r="AN12" s="12">
        <f t="shared" si="26"/>
        <v>1716.4872</v>
      </c>
      <c r="AO12" s="12">
        <f t="shared" si="27"/>
        <v>1343.1512340000002</v>
      </c>
      <c r="AP12" s="12">
        <f>IF('Encargos e Benefícios'!$C11=0,0,$AH12+SUM(I12:K12)/$C12)</f>
        <v>1060</v>
      </c>
      <c r="AQ12" s="229">
        <f>IF('Encargos e Benefícios'!$C11=0,0,SUM(AN12:AP12))</f>
        <v>4119.6384340000004</v>
      </c>
      <c r="AR12" s="12">
        <f t="shared" si="28"/>
        <v>1819.4764320000002</v>
      </c>
      <c r="AS12" s="12">
        <f t="shared" si="29"/>
        <v>1423.7403080400002</v>
      </c>
      <c r="AT12" s="12">
        <f>IF('Encargos e Benefícios'!$C11=0,0,$AP12+SUM(N12:P12)/$C12)</f>
        <v>1441.6000000000001</v>
      </c>
      <c r="AU12" s="229">
        <f>IF('Encargos e Benefícios'!$C11=0,0,SUM(AR12:AT12))</f>
        <v>4684.8167400400007</v>
      </c>
      <c r="AV12" s="12">
        <f t="shared" si="30"/>
        <v>1928.6450179200003</v>
      </c>
      <c r="AW12" s="12">
        <f t="shared" si="31"/>
        <v>1509.1647265224003</v>
      </c>
      <c r="AX12" s="12">
        <f>IF('Encargos e Benefícios'!$C11=0,0,$AT12+SUM(S12:U12)/$C12)</f>
        <v>1846.0960000000002</v>
      </c>
      <c r="AY12" s="229">
        <f>IF('Encargos e Benefícios'!$C11=0,0,SUM(AV12:AX12))</f>
        <v>5283.9057444424006</v>
      </c>
      <c r="AZ12" s="12">
        <f t="shared" si="32"/>
        <v>2044.3637189952005</v>
      </c>
      <c r="BA12" s="12">
        <f t="shared" si="33"/>
        <v>1599.7146101137444</v>
      </c>
      <c r="BB12" s="12">
        <f>IF('Encargos e Benefícios'!$C11=0,0,$AX12+SUM(X12:Z12)/$C12)</f>
        <v>2274.8617600000002</v>
      </c>
      <c r="BC12" s="229">
        <f>IF('Encargos e Benefícios'!$C11=0,0,SUM(AZ12:BB12))</f>
        <v>5918.9400891089444</v>
      </c>
      <c r="BD12" s="12">
        <f t="shared" si="34"/>
        <v>2044.3637189952005</v>
      </c>
      <c r="BE12" s="12">
        <f t="shared" si="35"/>
        <v>1599.7146101137444</v>
      </c>
      <c r="BF12" s="12">
        <f>IF('Encargos e Benefícios'!$C11=0,0,$BB12+SUM(AC12:AE12)/$C12)</f>
        <v>2274.8617600000002</v>
      </c>
      <c r="BG12" s="229">
        <f>IF('Encargos e Benefícios'!$C11=0,0,SUM(BD12:BF12))</f>
        <v>5918.9400891089444</v>
      </c>
      <c r="BH12" s="383">
        <f t="shared" si="36"/>
        <v>17</v>
      </c>
      <c r="BI12" s="60"/>
    </row>
    <row r="13" spans="1:84" ht="12.75">
      <c r="A13" s="97">
        <v>7</v>
      </c>
      <c r="B13" s="13" t="str">
        <f>'Encargos e Benefícios'!B12</f>
        <v>R - Agente de Serviço de Parque</v>
      </c>
      <c r="C13" s="10">
        <f>'Encargos e Benefícios'!C12</f>
        <v>5</v>
      </c>
      <c r="D13" s="67">
        <v>44</v>
      </c>
      <c r="E13" s="228">
        <v>22</v>
      </c>
      <c r="F13" s="226">
        <v>48</v>
      </c>
      <c r="G13" s="228">
        <f t="shared" si="37"/>
        <v>8</v>
      </c>
      <c r="H13" s="248">
        <f t="shared" si="38"/>
        <v>0.08</v>
      </c>
      <c r="I13" s="96">
        <f>10%*'Encargos e Benefícios'!P12*C13</f>
        <v>500</v>
      </c>
      <c r="J13" s="96">
        <f>H13*'Encargos e Benefícios'!Q12*C13</f>
        <v>800</v>
      </c>
      <c r="K13" s="96">
        <f>$H$7*'Encargos e Benefícios'!R12*C13</f>
        <v>200</v>
      </c>
      <c r="L13" s="331">
        <f t="shared" si="39"/>
        <v>20</v>
      </c>
      <c r="M13" s="248">
        <v>0.06</v>
      </c>
      <c r="N13" s="96">
        <f t="shared" si="20"/>
        <v>530</v>
      </c>
      <c r="O13" s="96">
        <f t="shared" si="40"/>
        <v>848</v>
      </c>
      <c r="P13" s="96">
        <f t="shared" si="21"/>
        <v>212</v>
      </c>
      <c r="Q13" s="228">
        <f t="shared" si="41"/>
        <v>32</v>
      </c>
      <c r="R13" s="248">
        <f t="shared" si="42"/>
        <v>0.06</v>
      </c>
      <c r="S13" s="96">
        <f t="shared" si="22"/>
        <v>561.80000000000007</v>
      </c>
      <c r="T13" s="96">
        <f t="shared" si="43"/>
        <v>898.88</v>
      </c>
      <c r="U13" s="96">
        <f t="shared" si="23"/>
        <v>224.72</v>
      </c>
      <c r="V13" s="228">
        <f t="shared" si="44"/>
        <v>44</v>
      </c>
      <c r="W13" s="248">
        <f t="shared" si="44"/>
        <v>0.06</v>
      </c>
      <c r="X13" s="96">
        <f t="shared" si="24"/>
        <v>595.50800000000015</v>
      </c>
      <c r="Y13" s="96">
        <f t="shared" si="45"/>
        <v>952.81280000000004</v>
      </c>
      <c r="Z13" s="96">
        <f t="shared" si="25"/>
        <v>238.20320000000001</v>
      </c>
      <c r="AA13" s="228"/>
      <c r="AB13" s="248"/>
      <c r="AC13" s="96"/>
      <c r="AD13" s="96"/>
      <c r="AE13" s="254"/>
      <c r="AF13" s="12">
        <f>'Encargos e Benefícios'!D12</f>
        <v>1589.34</v>
      </c>
      <c r="AG13" s="12">
        <f>IF('Encargos e Benefícios'!C12=0,0,'Encargos e Benefícios'!O12/'Encargos e Benefícios'!C12)</f>
        <v>1243.6585500000003</v>
      </c>
      <c r="AH13" s="256">
        <f>IF('Encargos e Benefícios'!C12=0,0,'Encargos e Benefícios'!U12/'Encargos e Benefícios'!C12)</f>
        <v>700</v>
      </c>
      <c r="AI13" s="256">
        <f>IF('Encargos e Benefícios'!C12=0,0,'Encargos e Benefícios'!V12/'Encargos e Benefícios'!C12)</f>
        <v>3532.9985500000003</v>
      </c>
      <c r="AJ13" s="402">
        <v>1165.78</v>
      </c>
      <c r="AK13" s="387">
        <v>1100</v>
      </c>
      <c r="AL13" s="399">
        <v>1589.34</v>
      </c>
      <c r="AM13" s="60"/>
      <c r="AN13" s="12">
        <f t="shared" si="26"/>
        <v>1716.4872</v>
      </c>
      <c r="AO13" s="12">
        <f t="shared" si="27"/>
        <v>1343.1512340000004</v>
      </c>
      <c r="AP13" s="12">
        <f>IF('Encargos e Benefícios'!$C12=0,0,$AH13+SUM(I13:K13)/$C13)</f>
        <v>1000</v>
      </c>
      <c r="AQ13" s="229">
        <f>IF('Encargos e Benefícios'!$C12=0,0,SUM(AN13:AP13))</f>
        <v>4059.6384340000004</v>
      </c>
      <c r="AR13" s="12">
        <f t="shared" si="28"/>
        <v>1819.4764320000002</v>
      </c>
      <c r="AS13" s="12">
        <f t="shared" si="29"/>
        <v>1423.7403080400004</v>
      </c>
      <c r="AT13" s="12">
        <f>IF('Encargos e Benefícios'!$C12=0,0,$AP13+SUM(N13:P13)/$C13)</f>
        <v>1318</v>
      </c>
      <c r="AU13" s="229">
        <f>IF('Encargos e Benefícios'!$C12=0,0,SUM(AR13:AT13))</f>
        <v>4561.2167400400003</v>
      </c>
      <c r="AV13" s="12">
        <f t="shared" si="30"/>
        <v>1928.6450179200003</v>
      </c>
      <c r="AW13" s="12">
        <f t="shared" si="31"/>
        <v>1509.1647265224005</v>
      </c>
      <c r="AX13" s="12">
        <f>IF('Encargos e Benefícios'!$C12=0,0,$AT13+SUM(S13:U13)/$C13)</f>
        <v>1655.08</v>
      </c>
      <c r="AY13" s="229">
        <f>IF('Encargos e Benefícios'!$C12=0,0,SUM(AV13:AX13))</f>
        <v>5092.889744442401</v>
      </c>
      <c r="AZ13" s="12">
        <f t="shared" si="32"/>
        <v>2044.3637189952005</v>
      </c>
      <c r="BA13" s="12">
        <f t="shared" si="33"/>
        <v>1599.7146101137446</v>
      </c>
      <c r="BB13" s="12">
        <f>IF('Encargos e Benefícios'!$C12=0,0,$AX13+SUM(X13:Z13)/$C13)</f>
        <v>2012.3847999999998</v>
      </c>
      <c r="BC13" s="229">
        <f>IF('Encargos e Benefícios'!$C12=0,0,SUM(AZ13:BB13))</f>
        <v>5656.4631291089445</v>
      </c>
      <c r="BD13" s="12">
        <f t="shared" si="34"/>
        <v>2044.3637189952005</v>
      </c>
      <c r="BE13" s="12">
        <f t="shared" si="35"/>
        <v>1599.7146101137446</v>
      </c>
      <c r="BF13" s="12">
        <f>IF('Encargos e Benefícios'!$C12=0,0,$BB13+SUM(AC13:AE13)/$C13)</f>
        <v>2012.3847999999998</v>
      </c>
      <c r="BG13" s="229">
        <f>IF('Encargos e Benefícios'!$C12=0,0,SUM(BD13:BF13))</f>
        <v>5656.4631291089445</v>
      </c>
      <c r="BH13" s="383">
        <f t="shared" si="36"/>
        <v>33</v>
      </c>
      <c r="BI13" s="60"/>
    </row>
    <row r="14" spans="1:84" ht="12.75">
      <c r="A14" s="97">
        <v>8</v>
      </c>
      <c r="B14" s="13" t="str">
        <f>'Encargos e Benefícios'!B13</f>
        <v>S - Diretor Presidente (25%)</v>
      </c>
      <c r="C14" s="10">
        <f>'Encargos e Benefícios'!C13</f>
        <v>1</v>
      </c>
      <c r="D14" s="67">
        <v>10</v>
      </c>
      <c r="E14" s="228">
        <v>1</v>
      </c>
      <c r="F14" s="226">
        <v>48</v>
      </c>
      <c r="G14" s="228">
        <f t="shared" si="37"/>
        <v>8</v>
      </c>
      <c r="H14" s="248">
        <v>0.08</v>
      </c>
      <c r="I14" s="96">
        <f>10%*'Encargos e Benefícios'!P13*C14</f>
        <v>20</v>
      </c>
      <c r="J14" s="96">
        <f>H14*'Encargos e Benefícios'!Q13*C14</f>
        <v>32</v>
      </c>
      <c r="K14" s="96">
        <f>$H$7*'Encargos e Benefícios'!R13*C14</f>
        <v>8</v>
      </c>
      <c r="L14" s="228">
        <f>L13</f>
        <v>20</v>
      </c>
      <c r="M14" s="248">
        <v>0.06</v>
      </c>
      <c r="N14" s="96">
        <f t="shared" ref="N14" si="46">I14*(1+M14)</f>
        <v>21.200000000000003</v>
      </c>
      <c r="O14" s="96">
        <f t="shared" ref="O14" si="47">J14*(1+M14)</f>
        <v>33.92</v>
      </c>
      <c r="P14" s="96">
        <f t="shared" si="21"/>
        <v>8.48</v>
      </c>
      <c r="Q14" s="228">
        <f t="shared" si="41"/>
        <v>32</v>
      </c>
      <c r="R14" s="248">
        <f t="shared" si="42"/>
        <v>0.06</v>
      </c>
      <c r="S14" s="96">
        <f t="shared" ref="S14" si="48">N14*(1+R14)</f>
        <v>22.472000000000005</v>
      </c>
      <c r="T14" s="96">
        <f t="shared" ref="T14" si="49">O14*(1+R14)</f>
        <v>35.955200000000005</v>
      </c>
      <c r="U14" s="96">
        <f t="shared" si="23"/>
        <v>8.9888000000000012</v>
      </c>
      <c r="V14" s="228">
        <f t="shared" si="44"/>
        <v>44</v>
      </c>
      <c r="W14" s="248">
        <f t="shared" si="44"/>
        <v>0.06</v>
      </c>
      <c r="X14" s="96">
        <f t="shared" ref="X14" si="50">S14*(1+W14)</f>
        <v>23.820320000000006</v>
      </c>
      <c r="Y14" s="96">
        <f t="shared" ref="Y14" si="51">T14*(1+W14)</f>
        <v>38.112512000000009</v>
      </c>
      <c r="Z14" s="96">
        <f t="shared" si="25"/>
        <v>9.5281280000000024</v>
      </c>
      <c r="AA14" s="228"/>
      <c r="AB14" s="248"/>
      <c r="AC14" s="96"/>
      <c r="AD14" s="96"/>
      <c r="AE14" s="254"/>
      <c r="AF14" s="12">
        <f>'Encargos e Benefícios'!D13</f>
        <v>4500</v>
      </c>
      <c r="AG14" s="12">
        <f>IF('Encargos e Benefícios'!C13=0,0,'Encargos e Benefícios'!O13/'Encargos e Benefícios'!C13)</f>
        <v>3521.25</v>
      </c>
      <c r="AH14" s="256">
        <f>IF('Encargos e Benefícios'!C13=0,0,'Encargos e Benefícios'!U13/'Encargos e Benefícios'!C13)</f>
        <v>700</v>
      </c>
      <c r="AI14" s="256">
        <f>IF('Encargos e Benefícios'!C13=0,0,'Encargos e Benefícios'!V13/'Encargos e Benefícios'!C13)</f>
        <v>8721.25</v>
      </c>
      <c r="AJ14" s="402">
        <v>19414.12</v>
      </c>
      <c r="AK14" s="387">
        <v>17719.060000000001</v>
      </c>
      <c r="AL14" s="399">
        <v>59405.25</v>
      </c>
      <c r="AM14" s="60"/>
      <c r="AN14" s="12">
        <f t="shared" si="26"/>
        <v>4860</v>
      </c>
      <c r="AO14" s="12">
        <f t="shared" si="27"/>
        <v>3802.9500000000003</v>
      </c>
      <c r="AP14" s="12">
        <f>IF('Encargos e Benefícios'!$C13=0,0,$AH14+SUM(I14:K14)/$C14)</f>
        <v>760</v>
      </c>
      <c r="AQ14" s="229">
        <f>IF('Encargos e Benefícios'!$C13=0,0,SUM(AN14:AP14))</f>
        <v>9422.9500000000007</v>
      </c>
      <c r="AR14" s="12">
        <f t="shared" si="28"/>
        <v>5151.6000000000004</v>
      </c>
      <c r="AS14" s="12">
        <f t="shared" si="29"/>
        <v>4031.1270000000004</v>
      </c>
      <c r="AT14" s="12">
        <f>IF('Encargos e Benefícios'!$C13=0,0,$AP14+SUM(N14:P14)/$C14)</f>
        <v>823.6</v>
      </c>
      <c r="AU14" s="229">
        <f>IF('Encargos e Benefícios'!$C13=0,0,SUM(AR14:AT14))</f>
        <v>10006.327000000001</v>
      </c>
      <c r="AV14" s="12">
        <f t="shared" si="30"/>
        <v>5460.6960000000008</v>
      </c>
      <c r="AW14" s="12">
        <f t="shared" si="31"/>
        <v>4272.9946200000004</v>
      </c>
      <c r="AX14" s="12">
        <f>IF('Encargos e Benefícios'!$C13=0,0,$AT14+SUM(S14:U14)/$C14)</f>
        <v>891.01600000000008</v>
      </c>
      <c r="AY14" s="229">
        <f>IF('Encargos e Benefícios'!$C13=0,0,SUM(AV14:AX14))</f>
        <v>10624.706620000001</v>
      </c>
      <c r="AZ14" s="12">
        <f t="shared" si="32"/>
        <v>5788.3377600000013</v>
      </c>
      <c r="BA14" s="12">
        <f t="shared" si="33"/>
        <v>4529.3742972000009</v>
      </c>
      <c r="BB14" s="12">
        <f>IF('Encargos e Benefícios'!$C13=0,0,$AX14+SUM(X14:Z14)/$C14)</f>
        <v>962.47696000000008</v>
      </c>
      <c r="BC14" s="229">
        <f>IF('Encargos e Benefícios'!$C13=0,0,SUM(AZ14:BB14))</f>
        <v>11280.189017200002</v>
      </c>
      <c r="BD14" s="12">
        <f t="shared" si="34"/>
        <v>5788.3377600000013</v>
      </c>
      <c r="BE14" s="12">
        <f t="shared" si="35"/>
        <v>4529.3742972000009</v>
      </c>
      <c r="BF14" s="12">
        <f>IF('Encargos e Benefícios'!$C13=0,0,$BB14+SUM(AC14:AE14)/$C14)</f>
        <v>962.47696000000008</v>
      </c>
      <c r="BG14" s="229">
        <f>IF('Encargos e Benefícios'!$C13=0,0,SUM(BD14:BF14))</f>
        <v>11280.189017200002</v>
      </c>
      <c r="BH14" s="383">
        <f t="shared" si="36"/>
        <v>12</v>
      </c>
      <c r="BI14" s="60"/>
    </row>
    <row r="15" spans="1:84" ht="12.75">
      <c r="A15" s="97">
        <v>9</v>
      </c>
      <c r="B15" s="13" t="str">
        <f>'Encargos e Benefícios'!B14</f>
        <v>S - Diretor Administrativo Financeiro (50%)</v>
      </c>
      <c r="C15" s="10">
        <f>'Encargos e Benefícios'!C14</f>
        <v>1</v>
      </c>
      <c r="D15" s="67">
        <v>20</v>
      </c>
      <c r="E15" s="228">
        <v>1</v>
      </c>
      <c r="F15" s="226">
        <v>48</v>
      </c>
      <c r="G15" s="228">
        <f t="shared" si="37"/>
        <v>8</v>
      </c>
      <c r="H15" s="248">
        <v>0.08</v>
      </c>
      <c r="I15" s="96">
        <f>10%*'Encargos e Benefícios'!P14*C15</f>
        <v>20</v>
      </c>
      <c r="J15" s="96">
        <f>H15*'Encargos e Benefícios'!Q14*C15</f>
        <v>32</v>
      </c>
      <c r="K15" s="96">
        <f>$H$7*'Encargos e Benefícios'!R14*C15</f>
        <v>8</v>
      </c>
      <c r="L15" s="228">
        <f>L14</f>
        <v>20</v>
      </c>
      <c r="M15" s="248">
        <v>0.06</v>
      </c>
      <c r="N15" s="96">
        <f t="shared" ref="N15" si="52">I15*(1+M15)</f>
        <v>21.200000000000003</v>
      </c>
      <c r="O15" s="96">
        <f t="shared" ref="O15" si="53">J15*(1+M15)</f>
        <v>33.92</v>
      </c>
      <c r="P15" s="96">
        <f t="shared" si="21"/>
        <v>8.48</v>
      </c>
      <c r="Q15" s="228">
        <f t="shared" si="41"/>
        <v>32</v>
      </c>
      <c r="R15" s="248">
        <f t="shared" si="42"/>
        <v>0.06</v>
      </c>
      <c r="S15" s="96">
        <f t="shared" ref="S15" si="54">N15*(1+R15)</f>
        <v>22.472000000000005</v>
      </c>
      <c r="T15" s="96">
        <f t="shared" ref="T15" si="55">O15*(1+R15)</f>
        <v>35.955200000000005</v>
      </c>
      <c r="U15" s="96">
        <f t="shared" si="23"/>
        <v>8.9888000000000012</v>
      </c>
      <c r="V15" s="228">
        <f t="shared" si="44"/>
        <v>44</v>
      </c>
      <c r="W15" s="248">
        <f t="shared" si="44"/>
        <v>0.06</v>
      </c>
      <c r="X15" s="96">
        <f t="shared" ref="X15" si="56">S15*(1+W15)</f>
        <v>23.820320000000006</v>
      </c>
      <c r="Y15" s="96">
        <f t="shared" ref="Y15" si="57">T15*(1+W15)</f>
        <v>38.112512000000009</v>
      </c>
      <c r="Z15" s="96">
        <f t="shared" si="25"/>
        <v>9.5281280000000024</v>
      </c>
      <c r="AA15" s="228"/>
      <c r="AB15" s="248"/>
      <c r="AC15" s="96"/>
      <c r="AD15" s="96"/>
      <c r="AE15" s="254"/>
      <c r="AF15" s="12">
        <f>'Encargos e Benefícios'!D14</f>
        <v>9000</v>
      </c>
      <c r="AG15" s="12">
        <f>IF('Encargos e Benefícios'!C14=0,0,'Encargos e Benefícios'!O14/'Encargos e Benefícios'!C14)</f>
        <v>7042.5</v>
      </c>
      <c r="AH15" s="256">
        <f>IF('Encargos e Benefícios'!C14=0,0,'Encargos e Benefícios'!U14/'Encargos e Benefícios'!C14)</f>
        <v>700</v>
      </c>
      <c r="AI15" s="256">
        <f>IF('Encargos e Benefícios'!C14=0,0,'Encargos e Benefícios'!V14/'Encargos e Benefícios'!C14)</f>
        <v>16742.5</v>
      </c>
      <c r="AJ15" s="402">
        <v>20013.38</v>
      </c>
      <c r="AK15" s="387">
        <v>18265.990000000002</v>
      </c>
      <c r="AL15" s="399">
        <v>58257.24</v>
      </c>
      <c r="AM15" s="60"/>
      <c r="AN15" s="12">
        <f t="shared" si="26"/>
        <v>9720</v>
      </c>
      <c r="AO15" s="12">
        <f t="shared" si="27"/>
        <v>7605.9000000000005</v>
      </c>
      <c r="AP15" s="12">
        <f>IF('Encargos e Benefícios'!$C14=0,0,$AH15+SUM(I15:K15)/$C15)</f>
        <v>760</v>
      </c>
      <c r="AQ15" s="229">
        <f>IF('Encargos e Benefícios'!$C14=0,0,SUM(AN15:AP15))</f>
        <v>18085.900000000001</v>
      </c>
      <c r="AR15" s="12">
        <f t="shared" si="28"/>
        <v>10303.200000000001</v>
      </c>
      <c r="AS15" s="12">
        <f t="shared" si="29"/>
        <v>8062.2540000000008</v>
      </c>
      <c r="AT15" s="12">
        <f>IF('Encargos e Benefícios'!$C14=0,0,$AP15+SUM(N15:P15)/$C15)</f>
        <v>823.6</v>
      </c>
      <c r="AU15" s="229">
        <f>IF('Encargos e Benefícios'!$C14=0,0,SUM(AR15:AT15))</f>
        <v>19189.054</v>
      </c>
      <c r="AV15" s="12">
        <f t="shared" si="30"/>
        <v>10921.392000000002</v>
      </c>
      <c r="AW15" s="12">
        <f t="shared" si="31"/>
        <v>8545.9892400000008</v>
      </c>
      <c r="AX15" s="12">
        <f>IF('Encargos e Benefícios'!$C14=0,0,$AT15+SUM(S15:U15)/$C15)</f>
        <v>891.01600000000008</v>
      </c>
      <c r="AY15" s="229">
        <f>IF('Encargos e Benefícios'!$C14=0,0,SUM(AV15:AX15))</f>
        <v>20358.397240000002</v>
      </c>
      <c r="AZ15" s="12">
        <f t="shared" si="32"/>
        <v>11576.675520000003</v>
      </c>
      <c r="BA15" s="12">
        <f t="shared" si="33"/>
        <v>9058.7485944000018</v>
      </c>
      <c r="BB15" s="12">
        <f>IF('Encargos e Benefícios'!$C14=0,0,$AX15+SUM(X15:Z15)/$C15)</f>
        <v>962.47696000000008</v>
      </c>
      <c r="BC15" s="229">
        <f>IF('Encargos e Benefícios'!$C14=0,0,SUM(AZ15:BB15))</f>
        <v>21597.901074400004</v>
      </c>
      <c r="BD15" s="12">
        <f t="shared" si="34"/>
        <v>11576.675520000003</v>
      </c>
      <c r="BE15" s="12">
        <f t="shared" si="35"/>
        <v>9058.7485944000018</v>
      </c>
      <c r="BF15" s="12">
        <f>IF('Encargos e Benefícios'!$C14=0,0,$BB15+SUM(AC15:AE15)/$C15)</f>
        <v>962.47696000000008</v>
      </c>
      <c r="BG15" s="229">
        <f>IF('Encargos e Benefícios'!$C14=0,0,SUM(BD15:BF15))</f>
        <v>21597.901074400004</v>
      </c>
      <c r="BH15" s="383">
        <f t="shared" si="36"/>
        <v>12</v>
      </c>
      <c r="BI15" s="60"/>
    </row>
    <row r="16" spans="1:84" ht="12.75">
      <c r="A16" s="97">
        <v>10</v>
      </c>
      <c r="B16" s="13" t="str">
        <f>'Encargos e Benefícios'!B15</f>
        <v>S - Gerente Geral de Contrato</v>
      </c>
      <c r="C16" s="10">
        <f>'Encargos e Benefícios'!C15</f>
        <v>1</v>
      </c>
      <c r="D16" s="67">
        <v>40</v>
      </c>
      <c r="E16" s="228">
        <v>1</v>
      </c>
      <c r="F16" s="226">
        <v>48</v>
      </c>
      <c r="G16" s="228">
        <f t="shared" si="37"/>
        <v>8</v>
      </c>
      <c r="H16" s="248">
        <v>0.08</v>
      </c>
      <c r="I16" s="96">
        <f>10%*'Encargos e Benefícios'!P15*C16</f>
        <v>20</v>
      </c>
      <c r="J16" s="96">
        <f>H16*'Encargos e Benefícios'!Q15*C16</f>
        <v>32</v>
      </c>
      <c r="K16" s="96">
        <f>$H$7*'Encargos e Benefícios'!R15*C16</f>
        <v>8</v>
      </c>
      <c r="L16" s="228">
        <f>L15</f>
        <v>20</v>
      </c>
      <c r="M16" s="248">
        <v>0.06</v>
      </c>
      <c r="N16" s="96">
        <f t="shared" ref="N16" si="58">I16*(1+M16)</f>
        <v>21.200000000000003</v>
      </c>
      <c r="O16" s="96">
        <f t="shared" ref="O16" si="59">J16*(1+M16)</f>
        <v>33.92</v>
      </c>
      <c r="P16" s="96">
        <f t="shared" si="21"/>
        <v>8.48</v>
      </c>
      <c r="Q16" s="228">
        <f t="shared" si="41"/>
        <v>32</v>
      </c>
      <c r="R16" s="248">
        <f t="shared" si="42"/>
        <v>0.06</v>
      </c>
      <c r="S16" s="96">
        <f t="shared" ref="S16:S17" si="60">N16*(1+R16)</f>
        <v>22.472000000000005</v>
      </c>
      <c r="T16" s="96">
        <f t="shared" ref="T16:T17" si="61">O16*(1+R16)</f>
        <v>35.955200000000005</v>
      </c>
      <c r="U16" s="96">
        <f t="shared" si="23"/>
        <v>8.9888000000000012</v>
      </c>
      <c r="V16" s="228">
        <f t="shared" si="44"/>
        <v>44</v>
      </c>
      <c r="W16" s="248">
        <f t="shared" si="44"/>
        <v>0.06</v>
      </c>
      <c r="X16" s="96">
        <f t="shared" ref="X16" si="62">S16*(1+W16)</f>
        <v>23.820320000000006</v>
      </c>
      <c r="Y16" s="96">
        <f t="shared" ref="Y16" si="63">T16*(1+W16)</f>
        <v>38.112512000000009</v>
      </c>
      <c r="Z16" s="96">
        <f t="shared" si="25"/>
        <v>9.5281280000000024</v>
      </c>
      <c r="AA16" s="228"/>
      <c r="AB16" s="248"/>
      <c r="AC16" s="96"/>
      <c r="AD16" s="96"/>
      <c r="AE16" s="254"/>
      <c r="AF16" s="12">
        <f>'Encargos e Benefícios'!D15</f>
        <v>16000</v>
      </c>
      <c r="AG16" s="12">
        <f>IF('Encargos e Benefícios'!C15=0,0,'Encargos e Benefícios'!O15/'Encargos e Benefícios'!C15)</f>
        <v>12520.000000000002</v>
      </c>
      <c r="AH16" s="256">
        <f>IF('Encargos e Benefícios'!C15=0,0,'Encargos e Benefícios'!U15/'Encargos e Benefícios'!C15)</f>
        <v>700</v>
      </c>
      <c r="AI16" s="256">
        <f>IF('Encargos e Benefícios'!C15=0,0,'Encargos e Benefícios'!V15/'Encargos e Benefícios'!C15)</f>
        <v>29220</v>
      </c>
      <c r="AJ16" s="402">
        <v>12460.21</v>
      </c>
      <c r="AK16" s="387">
        <v>11372.3</v>
      </c>
      <c r="AL16" s="399">
        <v>25072.01</v>
      </c>
      <c r="AM16" s="60"/>
      <c r="AN16" s="12">
        <f t="shared" si="26"/>
        <v>17280</v>
      </c>
      <c r="AO16" s="12">
        <f t="shared" si="27"/>
        <v>13521.600000000002</v>
      </c>
      <c r="AP16" s="12">
        <f>IF('Encargos e Benefícios'!$C15=0,0,$AH16+SUM(I16:K16)/$C16)</f>
        <v>760</v>
      </c>
      <c r="AQ16" s="229">
        <f>IF('Encargos e Benefícios'!$C15=0,0,SUM(AN16:AP16))</f>
        <v>31561.600000000002</v>
      </c>
      <c r="AR16" s="12">
        <f t="shared" si="28"/>
        <v>18316.8</v>
      </c>
      <c r="AS16" s="12">
        <f t="shared" si="29"/>
        <v>14332.896000000002</v>
      </c>
      <c r="AT16" s="12">
        <f>IF('Encargos e Benefícios'!$C15=0,0,$AP16+SUM(N16:P16)/$C16)</f>
        <v>823.6</v>
      </c>
      <c r="AU16" s="229">
        <f>IF('Encargos e Benefícios'!$C15=0,0,SUM(AR16:AT16))</f>
        <v>33473.296000000002</v>
      </c>
      <c r="AV16" s="12">
        <f t="shared" si="30"/>
        <v>19415.808000000001</v>
      </c>
      <c r="AW16" s="12">
        <f t="shared" si="31"/>
        <v>15192.869760000003</v>
      </c>
      <c r="AX16" s="12">
        <f>IF('Encargos e Benefícios'!$C15=0,0,$AT16+SUM(S16:U16)/$C16)</f>
        <v>891.01600000000008</v>
      </c>
      <c r="AY16" s="229">
        <f>IF('Encargos e Benefícios'!$C15=0,0,SUM(AV16:AX16))</f>
        <v>35499.693760000009</v>
      </c>
      <c r="AZ16" s="12">
        <f t="shared" si="32"/>
        <v>20580.756480000004</v>
      </c>
      <c r="BA16" s="12">
        <f t="shared" si="33"/>
        <v>16104.441945600005</v>
      </c>
      <c r="BB16" s="12">
        <f>IF('Encargos e Benefícios'!$C15=0,0,$AX16+SUM(X16:Z16)/$C16)</f>
        <v>962.47696000000008</v>
      </c>
      <c r="BC16" s="229">
        <f>IF('Encargos e Benefícios'!$C15=0,0,SUM(AZ16:BB16))</f>
        <v>37647.675385600007</v>
      </c>
      <c r="BD16" s="12">
        <f t="shared" si="34"/>
        <v>20580.756480000004</v>
      </c>
      <c r="BE16" s="12">
        <f t="shared" si="35"/>
        <v>16104.441945600005</v>
      </c>
      <c r="BF16" s="12">
        <f>IF('Encargos e Benefícios'!$C15=0,0,$BB16+SUM(AC16:AE16)/$C16)</f>
        <v>962.47696000000008</v>
      </c>
      <c r="BG16" s="229">
        <f>IF('Encargos e Benefícios'!$C15=0,0,SUM(BD16:BF16))</f>
        <v>37647.675385600007</v>
      </c>
      <c r="BH16" s="383">
        <f t="shared" si="36"/>
        <v>12</v>
      </c>
      <c r="BI16" s="60"/>
    </row>
    <row r="17" spans="1:61" ht="12.75">
      <c r="A17" s="97">
        <v>11</v>
      </c>
      <c r="B17" s="13" t="str">
        <f>'Encargos e Benefícios'!B16</f>
        <v>S - Gerente de Planejamento e  Estratégia</v>
      </c>
      <c r="C17" s="10">
        <f>'Encargos e Benefícios'!C16</f>
        <v>1</v>
      </c>
      <c r="D17" s="67">
        <v>40</v>
      </c>
      <c r="E17" s="228">
        <v>1</v>
      </c>
      <c r="F17" s="226">
        <v>48</v>
      </c>
      <c r="G17" s="228">
        <f t="shared" si="37"/>
        <v>8</v>
      </c>
      <c r="H17" s="248">
        <v>0.08</v>
      </c>
      <c r="I17" s="96">
        <f>10%*'Encargos e Benefícios'!P16*C17</f>
        <v>20</v>
      </c>
      <c r="J17" s="96">
        <f>H17*'Encargos e Benefícios'!Q16*C17</f>
        <v>32</v>
      </c>
      <c r="K17" s="96">
        <f>$H$7*'Encargos e Benefícios'!R16*C17</f>
        <v>8</v>
      </c>
      <c r="L17" s="228">
        <f>L16</f>
        <v>20</v>
      </c>
      <c r="M17" s="248">
        <v>0.06</v>
      </c>
      <c r="N17" s="96">
        <f t="shared" ref="N17" si="64">I17*(1+M17)</f>
        <v>21.200000000000003</v>
      </c>
      <c r="O17" s="96">
        <f t="shared" ref="O17" si="65">J17*(1+M17)</f>
        <v>33.92</v>
      </c>
      <c r="P17" s="96">
        <f t="shared" si="21"/>
        <v>8.48</v>
      </c>
      <c r="Q17" s="228">
        <f t="shared" si="41"/>
        <v>32</v>
      </c>
      <c r="R17" s="248">
        <f>R16</f>
        <v>0.06</v>
      </c>
      <c r="S17" s="96">
        <f t="shared" si="60"/>
        <v>22.472000000000005</v>
      </c>
      <c r="T17" s="96">
        <f t="shared" si="61"/>
        <v>35.955200000000005</v>
      </c>
      <c r="U17" s="96">
        <f t="shared" si="23"/>
        <v>8.9888000000000012</v>
      </c>
      <c r="V17" s="228">
        <f t="shared" si="44"/>
        <v>44</v>
      </c>
      <c r="W17" s="248">
        <f t="shared" si="44"/>
        <v>0.06</v>
      </c>
      <c r="X17" s="96">
        <f t="shared" ref="X17" si="66">S17*(1+W17)</f>
        <v>23.820320000000006</v>
      </c>
      <c r="Y17" s="96">
        <f t="shared" ref="Y17" si="67">T17*(1+W17)</f>
        <v>38.112512000000009</v>
      </c>
      <c r="Z17" s="96">
        <f t="shared" si="25"/>
        <v>9.5281280000000024</v>
      </c>
      <c r="AA17" s="228"/>
      <c r="AB17" s="248"/>
      <c r="AC17" s="96"/>
      <c r="AD17" s="96"/>
      <c r="AE17" s="254"/>
      <c r="AF17" s="12">
        <f>'Encargos e Benefícios'!D16</f>
        <v>16000</v>
      </c>
      <c r="AG17" s="12">
        <f>IF('Encargos e Benefícios'!C16=0,0,'Encargos e Benefícios'!O16/'Encargos e Benefícios'!C16)</f>
        <v>12520.000000000002</v>
      </c>
      <c r="AH17" s="256">
        <f>IF('Encargos e Benefícios'!C16=0,0,'Encargos e Benefícios'!U16/'Encargos e Benefícios'!C16)</f>
        <v>700</v>
      </c>
      <c r="AI17" s="256">
        <f>IF('Encargos e Benefícios'!C16=0,0,'Encargos e Benefícios'!V16/'Encargos e Benefícios'!C16)</f>
        <v>29220</v>
      </c>
      <c r="AJ17" s="402">
        <v>12460.21</v>
      </c>
      <c r="AK17" s="387">
        <v>11372.3</v>
      </c>
      <c r="AL17" s="399">
        <v>25072.01</v>
      </c>
      <c r="AM17" s="60"/>
      <c r="AN17" s="12">
        <f t="shared" si="26"/>
        <v>17280</v>
      </c>
      <c r="AO17" s="12">
        <f t="shared" si="27"/>
        <v>13521.600000000002</v>
      </c>
      <c r="AP17" s="12">
        <f>IF('Encargos e Benefícios'!$C16=0,0,$AH17+SUM(I17:K17)/$C17)</f>
        <v>760</v>
      </c>
      <c r="AQ17" s="229">
        <f>IF('Encargos e Benefícios'!$C16=0,0,SUM(AN17:AP17))</f>
        <v>31561.600000000002</v>
      </c>
      <c r="AR17" s="12">
        <f t="shared" si="28"/>
        <v>18316.8</v>
      </c>
      <c r="AS17" s="12">
        <f t="shared" si="29"/>
        <v>14332.896000000002</v>
      </c>
      <c r="AT17" s="12">
        <f>IF('Encargos e Benefícios'!$C16=0,0,$AP17+SUM(N17:P17)/$C17)</f>
        <v>823.6</v>
      </c>
      <c r="AU17" s="229">
        <f>IF('Encargos e Benefícios'!$C16=0,0,SUM(AR17:AT17))</f>
        <v>33473.296000000002</v>
      </c>
      <c r="AV17" s="12">
        <f t="shared" si="30"/>
        <v>19415.808000000001</v>
      </c>
      <c r="AW17" s="12">
        <f t="shared" si="31"/>
        <v>15192.869760000003</v>
      </c>
      <c r="AX17" s="12">
        <f>IF('Encargos e Benefícios'!$C16=0,0,$AT17+SUM(S17:U17)/$C17)</f>
        <v>891.01600000000008</v>
      </c>
      <c r="AY17" s="229">
        <f>IF('Encargos e Benefícios'!$C16=0,0,SUM(AV17:AX17))</f>
        <v>35499.693760000009</v>
      </c>
      <c r="AZ17" s="12">
        <f t="shared" si="32"/>
        <v>20580.756480000004</v>
      </c>
      <c r="BA17" s="12">
        <f t="shared" si="33"/>
        <v>16104.441945600005</v>
      </c>
      <c r="BB17" s="12">
        <f>IF('Encargos e Benefícios'!$C16=0,0,$AX17+SUM(X17:Z17)/$C17)</f>
        <v>962.47696000000008</v>
      </c>
      <c r="BC17" s="229">
        <f>IF('Encargos e Benefícios'!$C16=0,0,SUM(AZ17:BB17))</f>
        <v>37647.675385600007</v>
      </c>
      <c r="BD17" s="12">
        <f t="shared" si="34"/>
        <v>20580.756480000004</v>
      </c>
      <c r="BE17" s="12">
        <f t="shared" si="35"/>
        <v>16104.441945600005</v>
      </c>
      <c r="BF17" s="12">
        <f>IF('Encargos e Benefícios'!$C16=0,0,$BB17+SUM(AC17:AE17)/$C17)</f>
        <v>962.47696000000008</v>
      </c>
      <c r="BG17" s="229">
        <f>IF('Encargos e Benefícios'!$C16=0,0,SUM(BD17:BF17))</f>
        <v>37647.675385600007</v>
      </c>
      <c r="BH17" s="383">
        <f t="shared" si="36"/>
        <v>12</v>
      </c>
      <c r="BI17" s="60"/>
    </row>
    <row r="18" spans="1:61" ht="12.75">
      <c r="A18" s="97">
        <v>12</v>
      </c>
      <c r="B18" s="13" t="str">
        <f>'Encargos e Benefícios'!B17</f>
        <v xml:space="preserve">S - Coordenador  Técnico </v>
      </c>
      <c r="C18" s="10">
        <f>'Encargos e Benefícios'!C17</f>
        <v>2</v>
      </c>
      <c r="D18" s="67">
        <v>40</v>
      </c>
      <c r="E18" s="228">
        <v>1</v>
      </c>
      <c r="F18" s="226">
        <v>48</v>
      </c>
      <c r="G18" s="228">
        <f t="shared" si="37"/>
        <v>8</v>
      </c>
      <c r="H18" s="248">
        <v>0.08</v>
      </c>
      <c r="I18" s="96">
        <f>10%*'Encargos e Benefícios'!P17*C18</f>
        <v>80</v>
      </c>
      <c r="J18" s="96">
        <f>H18*'Encargos e Benefícios'!Q17*C18</f>
        <v>128</v>
      </c>
      <c r="K18" s="96">
        <f>$H$7*'Encargos e Benefícios'!R17*C18</f>
        <v>32</v>
      </c>
      <c r="L18" s="228">
        <f t="shared" ref="L18:L20" si="68">L17</f>
        <v>20</v>
      </c>
      <c r="M18" s="248">
        <v>0.06</v>
      </c>
      <c r="N18" s="96">
        <f t="shared" ref="N18:N20" si="69">I18*(1+M18)</f>
        <v>84.800000000000011</v>
      </c>
      <c r="O18" s="96">
        <f t="shared" ref="O18:O20" si="70">J18*(1+M18)</f>
        <v>135.68</v>
      </c>
      <c r="P18" s="96">
        <f t="shared" ref="P18:P20" si="71">K18*(1+M18)</f>
        <v>33.92</v>
      </c>
      <c r="Q18" s="228">
        <f t="shared" si="41"/>
        <v>32</v>
      </c>
      <c r="R18" s="248">
        <f t="shared" si="41"/>
        <v>0.06</v>
      </c>
      <c r="S18" s="96">
        <f t="shared" ref="S18:S20" si="72">N18*(1+R18)</f>
        <v>89.888000000000019</v>
      </c>
      <c r="T18" s="96">
        <f t="shared" ref="T18:T20" si="73">O18*(1+R18)</f>
        <v>143.82080000000002</v>
      </c>
      <c r="U18" s="96">
        <f t="shared" ref="U18:U20" si="74">P18*(1+R18)</f>
        <v>35.955200000000005</v>
      </c>
      <c r="V18" s="228">
        <f t="shared" ref="V18:W18" si="75">V17</f>
        <v>44</v>
      </c>
      <c r="W18" s="248">
        <f t="shared" si="75"/>
        <v>0.06</v>
      </c>
      <c r="X18" s="96">
        <f t="shared" ref="X18:X20" si="76">S18*(1+W18)</f>
        <v>95.281280000000024</v>
      </c>
      <c r="Y18" s="96">
        <f t="shared" ref="Y18:Y20" si="77">T18*(1+W18)</f>
        <v>152.45004800000004</v>
      </c>
      <c r="Z18" s="96">
        <f t="shared" ref="Z18:Z20" si="78">U18*(1+W18)</f>
        <v>38.112512000000009</v>
      </c>
      <c r="AA18" s="228"/>
      <c r="AB18" s="248"/>
      <c r="AC18" s="96"/>
      <c r="AD18" s="96"/>
      <c r="AE18" s="254"/>
      <c r="AF18" s="12">
        <f>'Encargos e Benefícios'!D17</f>
        <v>7800</v>
      </c>
      <c r="AG18" s="12">
        <f>IF('Encargos e Benefícios'!C17=0,0,'Encargos e Benefícios'!O17/'Encargos e Benefícios'!C17)</f>
        <v>6103.4999999999991</v>
      </c>
      <c r="AH18" s="256">
        <f>IF('Encargos e Benefícios'!C17=0,0,'Encargos e Benefícios'!U17/'Encargos e Benefícios'!C17)</f>
        <v>700</v>
      </c>
      <c r="AI18" s="256">
        <f>IF('Encargos e Benefícios'!C17=0,0,'Encargos e Benefícios'!V17/'Encargos e Benefícios'!C17)</f>
        <v>14603.5</v>
      </c>
      <c r="AJ18" s="400">
        <v>6678.66</v>
      </c>
      <c r="AK18" s="386">
        <v>6095.54</v>
      </c>
      <c r="AL18" s="401">
        <v>14499.2</v>
      </c>
      <c r="AM18" s="60"/>
      <c r="AN18" s="12">
        <f t="shared" si="26"/>
        <v>8424</v>
      </c>
      <c r="AO18" s="12">
        <f t="shared" si="27"/>
        <v>6591.78</v>
      </c>
      <c r="AP18" s="12">
        <f>IF('Encargos e Benefícios'!$C17=0,0,$AH18+SUM(I18:K18)/$C18)</f>
        <v>820</v>
      </c>
      <c r="AQ18" s="229">
        <f>IF('Encargos e Benefícios'!$C17=0,0,SUM(AN18:AP18))</f>
        <v>15835.779999999999</v>
      </c>
      <c r="AR18" s="12">
        <f t="shared" si="28"/>
        <v>8929.44</v>
      </c>
      <c r="AS18" s="12">
        <f t="shared" si="29"/>
        <v>6987.2867999999999</v>
      </c>
      <c r="AT18" s="12">
        <f>IF('Encargos e Benefícios'!$C17=0,0,$AP18+SUM(N18:P18)/$C18)</f>
        <v>947.2</v>
      </c>
      <c r="AU18" s="229">
        <f>IF('Encargos e Benefícios'!$C17=0,0,SUM(AR18:AT18))</f>
        <v>16863.926800000001</v>
      </c>
      <c r="AV18" s="12">
        <f t="shared" si="30"/>
        <v>9465.2064000000009</v>
      </c>
      <c r="AW18" s="12">
        <f t="shared" si="31"/>
        <v>7406.5240080000003</v>
      </c>
      <c r="AX18" s="12">
        <f>IF('Encargos e Benefícios'!$C17=0,0,$AT18+SUM(S18:U18)/$C18)</f>
        <v>1082.0320000000002</v>
      </c>
      <c r="AY18" s="229">
        <f>IF('Encargos e Benefícios'!$C17=0,0,SUM(AV18:AX18))</f>
        <v>17953.762408000002</v>
      </c>
      <c r="AZ18" s="12">
        <f t="shared" si="32"/>
        <v>10033.118784000002</v>
      </c>
      <c r="BA18" s="12">
        <f t="shared" si="33"/>
        <v>7850.915448480001</v>
      </c>
      <c r="BB18" s="12">
        <f>IF('Encargos e Benefícios'!$C17=0,0,$AX18+SUM(X18:Z18)/$C18)</f>
        <v>1224.9539200000002</v>
      </c>
      <c r="BC18" s="229">
        <f>IF('Encargos e Benefícios'!$C17=0,0,SUM(AZ18:BB18))</f>
        <v>19108.988152480004</v>
      </c>
      <c r="BD18" s="12">
        <f t="shared" si="34"/>
        <v>10033.118784000002</v>
      </c>
      <c r="BE18" s="12">
        <f t="shared" si="35"/>
        <v>7850.915448480001</v>
      </c>
      <c r="BF18" s="12">
        <f>IF('Encargos e Benefícios'!$C17=0,0,$BB18+SUM(AC18:AE18)/$C18)</f>
        <v>1224.9539200000002</v>
      </c>
      <c r="BG18" s="229">
        <f>IF('Encargos e Benefícios'!$C17=0,0,SUM(BD18:BF18))</f>
        <v>19108.988152480004</v>
      </c>
      <c r="BH18" s="383">
        <f t="shared" si="36"/>
        <v>12</v>
      </c>
      <c r="BI18" s="60"/>
    </row>
    <row r="19" spans="1:61" ht="12.75">
      <c r="A19" s="97">
        <v>13</v>
      </c>
      <c r="B19" s="13" t="str">
        <f>'Encargos e Benefícios'!B18</f>
        <v xml:space="preserve">S - Coordenador  Administrativo </v>
      </c>
      <c r="C19" s="10">
        <f>'Encargos e Benefícios'!C18</f>
        <v>1</v>
      </c>
      <c r="D19" s="67">
        <v>40</v>
      </c>
      <c r="E19" s="228">
        <v>1</v>
      </c>
      <c r="F19" s="226">
        <v>48</v>
      </c>
      <c r="G19" s="228">
        <f t="shared" si="37"/>
        <v>8</v>
      </c>
      <c r="H19" s="248">
        <v>0.08</v>
      </c>
      <c r="I19" s="96">
        <f>10%*'Encargos e Benefícios'!P18*C19</f>
        <v>20</v>
      </c>
      <c r="J19" s="96">
        <f>H19*'Encargos e Benefícios'!Q18*C19</f>
        <v>32</v>
      </c>
      <c r="K19" s="96">
        <f>$H$7*'Encargos e Benefícios'!R18*C19</f>
        <v>8</v>
      </c>
      <c r="L19" s="228">
        <f t="shared" si="68"/>
        <v>20</v>
      </c>
      <c r="M19" s="248">
        <v>0.06</v>
      </c>
      <c r="N19" s="96">
        <f t="shared" si="69"/>
        <v>21.200000000000003</v>
      </c>
      <c r="O19" s="96">
        <f t="shared" si="70"/>
        <v>33.92</v>
      </c>
      <c r="P19" s="96">
        <f t="shared" si="71"/>
        <v>8.48</v>
      </c>
      <c r="Q19" s="228">
        <f t="shared" si="41"/>
        <v>32</v>
      </c>
      <c r="R19" s="248">
        <f t="shared" si="41"/>
        <v>0.06</v>
      </c>
      <c r="S19" s="96">
        <f t="shared" si="72"/>
        <v>22.472000000000005</v>
      </c>
      <c r="T19" s="96">
        <f t="shared" si="73"/>
        <v>35.955200000000005</v>
      </c>
      <c r="U19" s="96">
        <f t="shared" si="74"/>
        <v>8.9888000000000012</v>
      </c>
      <c r="V19" s="228">
        <f t="shared" ref="V19:W19" si="79">V18</f>
        <v>44</v>
      </c>
      <c r="W19" s="248">
        <f t="shared" si="79"/>
        <v>0.06</v>
      </c>
      <c r="X19" s="96">
        <f t="shared" si="76"/>
        <v>23.820320000000006</v>
      </c>
      <c r="Y19" s="96">
        <f t="shared" si="77"/>
        <v>38.112512000000009</v>
      </c>
      <c r="Z19" s="96">
        <f t="shared" si="78"/>
        <v>9.5281280000000024</v>
      </c>
      <c r="AA19" s="228"/>
      <c r="AB19" s="248"/>
      <c r="AC19" s="96"/>
      <c r="AD19" s="96"/>
      <c r="AE19" s="254"/>
      <c r="AF19" s="12">
        <f>'Encargos e Benefícios'!D18</f>
        <v>6000</v>
      </c>
      <c r="AG19" s="12">
        <f>IF('Encargos e Benefícios'!C18=0,0,'Encargos e Benefícios'!O18/'Encargos e Benefícios'!C18)</f>
        <v>4695</v>
      </c>
      <c r="AH19" s="256">
        <f>IF('Encargos e Benefícios'!C18=0,0,'Encargos e Benefícios'!U18/'Encargos e Benefícios'!C18)</f>
        <v>700</v>
      </c>
      <c r="AI19" s="256">
        <f>IF('Encargos e Benefícios'!C18=0,0,'Encargos e Benefícios'!V18/'Encargos e Benefícios'!C18)</f>
        <v>11395</v>
      </c>
      <c r="AJ19" s="403">
        <v>3887.73</v>
      </c>
      <c r="AK19" s="388">
        <v>3548.29</v>
      </c>
      <c r="AL19" s="404">
        <v>9067.02</v>
      </c>
      <c r="AM19" s="60"/>
      <c r="AN19" s="12">
        <f t="shared" si="26"/>
        <v>6480</v>
      </c>
      <c r="AO19" s="12">
        <f t="shared" si="27"/>
        <v>5070.6000000000004</v>
      </c>
      <c r="AP19" s="12">
        <f>IF('Encargos e Benefícios'!$C18=0,0,$AH19+SUM(I19:K19)/$C19)</f>
        <v>760</v>
      </c>
      <c r="AQ19" s="229">
        <f>IF('Encargos e Benefícios'!$C18=0,0,SUM(AN19:AP19))</f>
        <v>12310.6</v>
      </c>
      <c r="AR19" s="12">
        <f t="shared" si="28"/>
        <v>6868.8</v>
      </c>
      <c r="AS19" s="12">
        <f t="shared" si="29"/>
        <v>5374.8360000000002</v>
      </c>
      <c r="AT19" s="12">
        <f>IF('Encargos e Benefícios'!$C18=0,0,$AP19+SUM(N19:P19)/$C19)</f>
        <v>823.6</v>
      </c>
      <c r="AU19" s="229">
        <f>IF('Encargos e Benefícios'!$C18=0,0,SUM(AR19:AT19))</f>
        <v>13067.236000000001</v>
      </c>
      <c r="AV19" s="12">
        <f t="shared" si="30"/>
        <v>7280.9280000000008</v>
      </c>
      <c r="AW19" s="12">
        <f t="shared" si="31"/>
        <v>5697.3261600000005</v>
      </c>
      <c r="AX19" s="12">
        <f>IF('Encargos e Benefícios'!$C18=0,0,$AT19+SUM(S19:U19)/$C19)</f>
        <v>891.01600000000008</v>
      </c>
      <c r="AY19" s="229">
        <f>IF('Encargos e Benefícios'!$C18=0,0,SUM(AV19:AX19))</f>
        <v>13869.27016</v>
      </c>
      <c r="AZ19" s="12">
        <f t="shared" si="32"/>
        <v>7717.7836800000014</v>
      </c>
      <c r="BA19" s="12">
        <f t="shared" si="33"/>
        <v>6039.1657296000012</v>
      </c>
      <c r="BB19" s="12">
        <f>IF('Encargos e Benefícios'!$C18=0,0,$AX19+SUM(X19:Z19)/$C19)</f>
        <v>962.47696000000008</v>
      </c>
      <c r="BC19" s="229">
        <f>IF('Encargos e Benefícios'!$C18=0,0,SUM(AZ19:BB19))</f>
        <v>14719.426369600002</v>
      </c>
      <c r="BD19" s="12">
        <f t="shared" si="34"/>
        <v>7717.7836800000014</v>
      </c>
      <c r="BE19" s="12">
        <f t="shared" si="35"/>
        <v>6039.1657296000012</v>
      </c>
      <c r="BF19" s="12">
        <f>IF('Encargos e Benefícios'!$C18=0,0,$BB19+SUM(AC19:AE19)/$C19)</f>
        <v>962.47696000000008</v>
      </c>
      <c r="BG19" s="229">
        <f>IF('Encargos e Benefícios'!$C18=0,0,SUM(BD19:BF19))</f>
        <v>14719.426369600002</v>
      </c>
      <c r="BH19" s="383">
        <f t="shared" si="36"/>
        <v>12</v>
      </c>
      <c r="BI19" s="60"/>
    </row>
    <row r="20" spans="1:61" ht="13.5" thickBot="1">
      <c r="A20" s="97">
        <v>14</v>
      </c>
      <c r="B20" s="13" t="str">
        <f>'Encargos e Benefícios'!B19</f>
        <v xml:space="preserve">S - Assistente Administrativo </v>
      </c>
      <c r="C20" s="10">
        <f>'Encargos e Benefícios'!C19</f>
        <v>1</v>
      </c>
      <c r="D20" s="67">
        <v>40</v>
      </c>
      <c r="E20" s="228">
        <v>2</v>
      </c>
      <c r="F20" s="226">
        <v>48</v>
      </c>
      <c r="G20" s="228">
        <f t="shared" si="37"/>
        <v>8</v>
      </c>
      <c r="H20" s="248">
        <v>0.08</v>
      </c>
      <c r="I20" s="96">
        <f>10%*'Encargos e Benefícios'!P19*C20</f>
        <v>20</v>
      </c>
      <c r="J20" s="96">
        <f>H20*'Encargos e Benefícios'!Q19*C20</f>
        <v>32</v>
      </c>
      <c r="K20" s="96">
        <f>$H$7*'Encargos e Benefícios'!R19*C20</f>
        <v>8</v>
      </c>
      <c r="L20" s="228">
        <f t="shared" si="68"/>
        <v>20</v>
      </c>
      <c r="M20" s="248">
        <v>0.06</v>
      </c>
      <c r="N20" s="96">
        <f t="shared" si="69"/>
        <v>21.200000000000003</v>
      </c>
      <c r="O20" s="96">
        <f t="shared" si="70"/>
        <v>33.92</v>
      </c>
      <c r="P20" s="96">
        <f t="shared" si="71"/>
        <v>8.48</v>
      </c>
      <c r="Q20" s="228">
        <f t="shared" si="41"/>
        <v>32</v>
      </c>
      <c r="R20" s="248">
        <f t="shared" si="41"/>
        <v>0.06</v>
      </c>
      <c r="S20" s="96">
        <f t="shared" si="72"/>
        <v>22.472000000000005</v>
      </c>
      <c r="T20" s="96">
        <f t="shared" si="73"/>
        <v>35.955200000000005</v>
      </c>
      <c r="U20" s="96">
        <f t="shared" si="74"/>
        <v>8.9888000000000012</v>
      </c>
      <c r="V20" s="228">
        <f t="shared" ref="V20:W20" si="80">V19</f>
        <v>44</v>
      </c>
      <c r="W20" s="248">
        <f t="shared" si="80"/>
        <v>0.06</v>
      </c>
      <c r="X20" s="96">
        <f t="shared" si="76"/>
        <v>23.820320000000006</v>
      </c>
      <c r="Y20" s="96">
        <f t="shared" si="77"/>
        <v>38.112512000000009</v>
      </c>
      <c r="Z20" s="96">
        <f t="shared" si="78"/>
        <v>9.5281280000000024</v>
      </c>
      <c r="AA20" s="228"/>
      <c r="AB20" s="248"/>
      <c r="AC20" s="96"/>
      <c r="AD20" s="96"/>
      <c r="AE20" s="254"/>
      <c r="AF20" s="12">
        <f>'Encargos e Benefícios'!D19</f>
        <v>2500</v>
      </c>
      <c r="AG20" s="12">
        <f>IF('Encargos e Benefícios'!C19=0,0,'Encargos e Benefícios'!O19/'Encargos e Benefícios'!C19)</f>
        <v>1956.25</v>
      </c>
      <c r="AH20" s="256">
        <f>IF('Encargos e Benefícios'!C19=0,0,'Encargos e Benefícios'!U19/'Encargos e Benefícios'!C19)</f>
        <v>700</v>
      </c>
      <c r="AI20" s="256">
        <f>IF('Encargos e Benefícios'!C19=0,0,'Encargos e Benefícios'!V19/'Encargos e Benefícios'!C19)</f>
        <v>5156.25</v>
      </c>
      <c r="AJ20" s="403">
        <v>2185.87</v>
      </c>
      <c r="AK20" s="389">
        <v>1995.02</v>
      </c>
      <c r="AL20" s="405">
        <v>4067.45</v>
      </c>
      <c r="AM20" s="60"/>
      <c r="AN20" s="12">
        <f t="shared" si="26"/>
        <v>2700</v>
      </c>
      <c r="AO20" s="12">
        <f t="shared" si="27"/>
        <v>2112.75</v>
      </c>
      <c r="AP20" s="12">
        <f>IF('Encargos e Benefícios'!$C19=0,0,$AH20+SUM(I20:K20)/$C20)</f>
        <v>760</v>
      </c>
      <c r="AQ20" s="229">
        <f>IF('Encargos e Benefícios'!$C19=0,0,SUM(AN20:AP20))</f>
        <v>5572.75</v>
      </c>
      <c r="AR20" s="12">
        <f t="shared" si="28"/>
        <v>2862</v>
      </c>
      <c r="AS20" s="12">
        <f t="shared" si="29"/>
        <v>2239.5150000000003</v>
      </c>
      <c r="AT20" s="12">
        <f>IF('Encargos e Benefícios'!$C19=0,0,$AP20+SUM(N20:P20)/$C20)</f>
        <v>823.6</v>
      </c>
      <c r="AU20" s="229">
        <f>IF('Encargos e Benefícios'!$C19=0,0,SUM(AR20:AT20))</f>
        <v>5925.1150000000007</v>
      </c>
      <c r="AV20" s="12">
        <f t="shared" si="30"/>
        <v>3033.7200000000003</v>
      </c>
      <c r="AW20" s="12">
        <f t="shared" si="31"/>
        <v>2373.8859000000007</v>
      </c>
      <c r="AX20" s="12">
        <f>IF('Encargos e Benefícios'!$C19=0,0,$AT20+SUM(S20:U20)/$C20)</f>
        <v>891.01600000000008</v>
      </c>
      <c r="AY20" s="229">
        <f>IF('Encargos e Benefícios'!$C19=0,0,SUM(AV20:AX20))</f>
        <v>6298.6219000000001</v>
      </c>
      <c r="AZ20" s="12">
        <f t="shared" si="32"/>
        <v>3215.7432000000003</v>
      </c>
      <c r="BA20" s="12">
        <f t="shared" si="33"/>
        <v>2516.319054000001</v>
      </c>
      <c r="BB20" s="12">
        <f>IF('Encargos e Benefícios'!$C19=0,0,$AX20+SUM(X20:Z20)/$C20)</f>
        <v>962.47696000000008</v>
      </c>
      <c r="BC20" s="229">
        <f>IF('Encargos e Benefícios'!$C19=0,0,SUM(AZ20:BB20))</f>
        <v>6694.5392140000013</v>
      </c>
      <c r="BD20" s="12">
        <f t="shared" si="34"/>
        <v>3215.7432000000003</v>
      </c>
      <c r="BE20" s="12">
        <f t="shared" si="35"/>
        <v>2516.319054000001</v>
      </c>
      <c r="BF20" s="12">
        <f>IF('Encargos e Benefícios'!$C19=0,0,$BB20+SUM(AC20:AE20)/$C20)</f>
        <v>962.47696000000008</v>
      </c>
      <c r="BG20" s="229">
        <f>IF('Encargos e Benefícios'!$C19=0,0,SUM(BD20:BF20))</f>
        <v>6694.5392140000013</v>
      </c>
      <c r="BH20" s="383">
        <f t="shared" si="36"/>
        <v>13</v>
      </c>
      <c r="BI20" s="60"/>
    </row>
    <row r="21" spans="1:61" ht="12.75" hidden="1">
      <c r="A21" s="97">
        <v>14</v>
      </c>
      <c r="B21" s="13">
        <f>'Encargos e Benefícios'!B20</f>
        <v>0</v>
      </c>
      <c r="C21" s="10">
        <f>'Encargos e Benefícios'!C20</f>
        <v>0</v>
      </c>
      <c r="D21" s="67"/>
      <c r="E21" s="228"/>
      <c r="F21" s="226"/>
      <c r="G21" s="228"/>
      <c r="H21" s="248"/>
      <c r="I21" s="96"/>
      <c r="J21" s="96"/>
      <c r="K21" s="96"/>
      <c r="L21" s="228"/>
      <c r="M21" s="248"/>
      <c r="N21" s="96"/>
      <c r="O21" s="96"/>
      <c r="P21" s="96"/>
      <c r="Q21" s="228"/>
      <c r="R21" s="248"/>
      <c r="S21" s="96"/>
      <c r="T21" s="96"/>
      <c r="U21" s="96"/>
      <c r="V21" s="228"/>
      <c r="W21" s="248"/>
      <c r="X21" s="96"/>
      <c r="Y21" s="96"/>
      <c r="Z21" s="96"/>
      <c r="AA21" s="228"/>
      <c r="AB21" s="248"/>
      <c r="AC21" s="96"/>
      <c r="AD21" s="96"/>
      <c r="AE21" s="254"/>
      <c r="AF21" s="12">
        <f>'Encargos e Benefícios'!D20</f>
        <v>0</v>
      </c>
      <c r="AG21" s="12">
        <f>IF('Encargos e Benefícios'!C20=0,0,'Encargos e Benefícios'!O20/'Encargos e Benefícios'!C20)</f>
        <v>0</v>
      </c>
      <c r="AH21" s="256">
        <f>IF('Encargos e Benefícios'!C20=0,0,'Encargos e Benefícios'!U20/'Encargos e Benefícios'!C20)</f>
        <v>0</v>
      </c>
      <c r="AI21" s="256">
        <f>IF('Encargos e Benefícios'!C20=0,0,'Encargos e Benefícios'!V20/'Encargos e Benefícios'!C20)</f>
        <v>0</v>
      </c>
      <c r="AJ21" s="403"/>
      <c r="AK21" s="389"/>
      <c r="AL21" s="405"/>
      <c r="AM21" s="60"/>
      <c r="AN21" s="12">
        <f t="shared" si="26"/>
        <v>0</v>
      </c>
      <c r="AO21" s="12">
        <f t="shared" si="27"/>
        <v>0</v>
      </c>
      <c r="AP21" s="12">
        <f>IF('Encargos e Benefícios'!$C20=0,0,$AH21+SUM(I21:K21)/$C21)</f>
        <v>0</v>
      </c>
      <c r="AQ21" s="229">
        <f>IF('Encargos e Benefícios'!$C20=0,0,SUM(AN21:AP21))</f>
        <v>0</v>
      </c>
      <c r="AR21" s="12">
        <f t="shared" si="28"/>
        <v>0</v>
      </c>
      <c r="AS21" s="12">
        <f t="shared" si="29"/>
        <v>0</v>
      </c>
      <c r="AT21" s="12">
        <f>IF('Encargos e Benefícios'!$C20=0,0,$AP21+SUM(N21:P21)/$C21)</f>
        <v>0</v>
      </c>
      <c r="AU21" s="229">
        <f>IF('Encargos e Benefícios'!$C20=0,0,SUM(AR21:AT21))</f>
        <v>0</v>
      </c>
      <c r="AV21" s="12">
        <f t="shared" si="30"/>
        <v>0</v>
      </c>
      <c r="AW21" s="12">
        <f t="shared" si="31"/>
        <v>0</v>
      </c>
      <c r="AX21" s="12">
        <f>IF('Encargos e Benefícios'!$C20=0,0,$AT21+SUM(S21:U21)/$C21)</f>
        <v>0</v>
      </c>
      <c r="AY21" s="229">
        <f>IF('Encargos e Benefícios'!$C20=0,0,SUM(AV21:AX21))</f>
        <v>0</v>
      </c>
      <c r="AZ21" s="12">
        <f t="shared" si="32"/>
        <v>0</v>
      </c>
      <c r="BA21" s="12">
        <f t="shared" si="33"/>
        <v>0</v>
      </c>
      <c r="BB21" s="12">
        <f>IF('Encargos e Benefícios'!$C20=0,0,$AX21+SUM(X21:Z21)/$C21)</f>
        <v>0</v>
      </c>
      <c r="BC21" s="229">
        <f>IF('Encargos e Benefícios'!$C20=0,0,SUM(AZ21:BB21))</f>
        <v>0</v>
      </c>
      <c r="BD21" s="12">
        <f t="shared" si="34"/>
        <v>0</v>
      </c>
      <c r="BE21" s="12">
        <f t="shared" si="35"/>
        <v>0</v>
      </c>
      <c r="BF21" s="12">
        <f>IF('Encargos e Benefícios'!$C20=0,0,$BB21+SUM(AC21:AE21)/$C21)</f>
        <v>0</v>
      </c>
      <c r="BG21" s="229">
        <f>IF('Encargos e Benefícios'!$C20=0,0,SUM(BD21:BF21))</f>
        <v>0</v>
      </c>
      <c r="BH21" s="383">
        <f t="shared" si="36"/>
        <v>0</v>
      </c>
      <c r="BI21" s="60"/>
    </row>
    <row r="22" spans="1:61" ht="12.75" hidden="1">
      <c r="A22" s="97">
        <v>16</v>
      </c>
      <c r="B22" s="13">
        <f>'Encargos e Benefícios'!B21</f>
        <v>0</v>
      </c>
      <c r="C22" s="10">
        <f>'Encargos e Benefícios'!C21</f>
        <v>0</v>
      </c>
      <c r="D22" s="67"/>
      <c r="E22" s="228"/>
      <c r="F22" s="226"/>
      <c r="G22" s="228"/>
      <c r="H22" s="248"/>
      <c r="I22" s="96"/>
      <c r="J22" s="96"/>
      <c r="K22" s="96"/>
      <c r="L22" s="228"/>
      <c r="M22" s="248"/>
      <c r="N22" s="96"/>
      <c r="O22" s="96"/>
      <c r="P22" s="96"/>
      <c r="Q22" s="228"/>
      <c r="R22" s="248"/>
      <c r="S22" s="96"/>
      <c r="T22" s="96"/>
      <c r="U22" s="96"/>
      <c r="V22" s="228"/>
      <c r="W22" s="248"/>
      <c r="X22" s="96"/>
      <c r="Y22" s="96"/>
      <c r="Z22" s="96"/>
      <c r="AA22" s="228"/>
      <c r="AB22" s="248"/>
      <c r="AC22" s="96"/>
      <c r="AD22" s="96"/>
      <c r="AE22" s="254"/>
      <c r="AF22" s="12">
        <f>'Encargos e Benefícios'!D21</f>
        <v>0</v>
      </c>
      <c r="AG22" s="12">
        <f>IF('Encargos e Benefícios'!C21=0,0,'Encargos e Benefícios'!O21/'Encargos e Benefícios'!C21)</f>
        <v>0</v>
      </c>
      <c r="AH22" s="256">
        <f>IF('Encargos e Benefícios'!C21=0,0,'Encargos e Benefícios'!U21/'Encargos e Benefícios'!C21)</f>
        <v>0</v>
      </c>
      <c r="AI22" s="256">
        <f>IF('Encargos e Benefícios'!C21=0,0,'Encargos e Benefícios'!V21/'Encargos e Benefícios'!C21)</f>
        <v>0</v>
      </c>
      <c r="AJ22" s="406"/>
      <c r="AK22" s="59"/>
      <c r="AL22" s="407"/>
      <c r="AM22" s="60"/>
      <c r="AN22" s="12">
        <f t="shared" si="26"/>
        <v>0</v>
      </c>
      <c r="AO22" s="12">
        <f t="shared" si="27"/>
        <v>0</v>
      </c>
      <c r="AP22" s="12">
        <f>IF('Encargos e Benefícios'!$C21=0,0,$AH22+SUM(I22:K22)/$C22)</f>
        <v>0</v>
      </c>
      <c r="AQ22" s="229">
        <f>IF('Encargos e Benefícios'!$C21=0,0,SUM(AN22:AP22))</f>
        <v>0</v>
      </c>
      <c r="AR22" s="12">
        <f t="shared" si="28"/>
        <v>0</v>
      </c>
      <c r="AS22" s="12">
        <f t="shared" si="29"/>
        <v>0</v>
      </c>
      <c r="AT22" s="12">
        <f>IF('Encargos e Benefícios'!$C21=0,0,$AP22+SUM(N22:P22)/$C22)</f>
        <v>0</v>
      </c>
      <c r="AU22" s="229">
        <f>IF('Encargos e Benefícios'!$C21=0,0,SUM(AR22:AT22))</f>
        <v>0</v>
      </c>
      <c r="AV22" s="12">
        <f t="shared" si="30"/>
        <v>0</v>
      </c>
      <c r="AW22" s="12">
        <f t="shared" si="31"/>
        <v>0</v>
      </c>
      <c r="AX22" s="12">
        <f>IF('Encargos e Benefícios'!$C21=0,0,$AT22+SUM(S22:U22)/$C22)</f>
        <v>0</v>
      </c>
      <c r="AY22" s="229">
        <f>IF('Encargos e Benefícios'!$C21=0,0,SUM(AV22:AX22))</f>
        <v>0</v>
      </c>
      <c r="AZ22" s="12">
        <f t="shared" si="32"/>
        <v>0</v>
      </c>
      <c r="BA22" s="12">
        <f t="shared" si="33"/>
        <v>0</v>
      </c>
      <c r="BB22" s="12">
        <f>IF('Encargos e Benefícios'!$C21=0,0,$AX22+SUM(X22:Z22)/$C22)</f>
        <v>0</v>
      </c>
      <c r="BC22" s="229">
        <f>IF('Encargos e Benefícios'!$C21=0,0,SUM(AZ22:BB22))</f>
        <v>0</v>
      </c>
      <c r="BD22" s="12">
        <f t="shared" si="34"/>
        <v>0</v>
      </c>
      <c r="BE22" s="12">
        <f t="shared" si="35"/>
        <v>0</v>
      </c>
      <c r="BF22" s="12">
        <f>IF('Encargos e Benefícios'!$C21=0,0,$BB22+SUM(AC22:AE22)/$C22)</f>
        <v>0</v>
      </c>
      <c r="BG22" s="229">
        <f>IF('Encargos e Benefícios'!$C21=0,0,SUM(BD22:BF22))</f>
        <v>0</v>
      </c>
      <c r="BH22" s="383">
        <f t="shared" si="36"/>
        <v>0</v>
      </c>
      <c r="BI22" s="60"/>
    </row>
    <row r="23" spans="1:61" ht="12.75" hidden="1">
      <c r="A23" s="97">
        <v>17</v>
      </c>
      <c r="B23" s="13">
        <f>'Encargos e Benefícios'!B22</f>
        <v>0</v>
      </c>
      <c r="C23" s="10">
        <f>'Encargos e Benefícios'!C22</f>
        <v>0</v>
      </c>
      <c r="D23" s="67"/>
      <c r="E23" s="228"/>
      <c r="F23" s="226"/>
      <c r="G23" s="228"/>
      <c r="H23" s="248"/>
      <c r="I23" s="96"/>
      <c r="J23" s="96"/>
      <c r="K23" s="96"/>
      <c r="L23" s="228"/>
      <c r="M23" s="248"/>
      <c r="N23" s="96"/>
      <c r="O23" s="96"/>
      <c r="P23" s="96"/>
      <c r="Q23" s="228"/>
      <c r="R23" s="248"/>
      <c r="S23" s="96"/>
      <c r="T23" s="96"/>
      <c r="U23" s="96"/>
      <c r="V23" s="228"/>
      <c r="W23" s="248"/>
      <c r="X23" s="96"/>
      <c r="Y23" s="96"/>
      <c r="Z23" s="96"/>
      <c r="AA23" s="228"/>
      <c r="AB23" s="248"/>
      <c r="AC23" s="96"/>
      <c r="AD23" s="96"/>
      <c r="AE23" s="254"/>
      <c r="AF23" s="12">
        <f>'Encargos e Benefícios'!D22</f>
        <v>0</v>
      </c>
      <c r="AG23" s="12">
        <f>IF('Encargos e Benefícios'!C22=0,0,'Encargos e Benefícios'!O22/'Encargos e Benefícios'!C22)</f>
        <v>0</v>
      </c>
      <c r="AH23" s="256">
        <f>IF('Encargos e Benefícios'!C22=0,0,'Encargos e Benefícios'!U22/'Encargos e Benefícios'!C22)</f>
        <v>0</v>
      </c>
      <c r="AI23" s="256">
        <f>IF('Encargos e Benefícios'!C22=0,0,'Encargos e Benefícios'!V22/'Encargos e Benefícios'!C22)</f>
        <v>0</v>
      </c>
      <c r="AJ23" s="406"/>
      <c r="AK23" s="59"/>
      <c r="AL23" s="407"/>
      <c r="AM23" s="60"/>
      <c r="AN23" s="12">
        <f t="shared" si="26"/>
        <v>0</v>
      </c>
      <c r="AO23" s="12">
        <f t="shared" si="27"/>
        <v>0</v>
      </c>
      <c r="AP23" s="12">
        <f>IF('Encargos e Benefícios'!$C22=0,0,$AH23+SUM(I23:K23)/$C23)</f>
        <v>0</v>
      </c>
      <c r="AQ23" s="229">
        <f>IF('Encargos e Benefícios'!$C22=0,0,SUM(AN23:AP23))</f>
        <v>0</v>
      </c>
      <c r="AR23" s="12">
        <f t="shared" si="28"/>
        <v>0</v>
      </c>
      <c r="AS23" s="12">
        <f t="shared" si="29"/>
        <v>0</v>
      </c>
      <c r="AT23" s="12">
        <f>IF('Encargos e Benefícios'!$C22=0,0,$AP23+SUM(N23:P23)/$C23)</f>
        <v>0</v>
      </c>
      <c r="AU23" s="229">
        <f>IF('Encargos e Benefícios'!$C22=0,0,SUM(AR23:AT23))</f>
        <v>0</v>
      </c>
      <c r="AV23" s="12">
        <f t="shared" si="30"/>
        <v>0</v>
      </c>
      <c r="AW23" s="12">
        <f t="shared" si="31"/>
        <v>0</v>
      </c>
      <c r="AX23" s="12">
        <f>IF('Encargos e Benefícios'!$C22=0,0,$AT23+SUM(S23:U23)/$C23)</f>
        <v>0</v>
      </c>
      <c r="AY23" s="229">
        <f>IF('Encargos e Benefícios'!$C22=0,0,SUM(AV23:AX23))</f>
        <v>0</v>
      </c>
      <c r="AZ23" s="12">
        <f t="shared" si="32"/>
        <v>0</v>
      </c>
      <c r="BA23" s="12">
        <f t="shared" si="33"/>
        <v>0</v>
      </c>
      <c r="BB23" s="12">
        <f>IF('Encargos e Benefícios'!$C22=0,0,$AX23+SUM(X23:Z23)/$C23)</f>
        <v>0</v>
      </c>
      <c r="BC23" s="229">
        <f>IF('Encargos e Benefícios'!$C22=0,0,SUM(AZ23:BB23))</f>
        <v>0</v>
      </c>
      <c r="BD23" s="12">
        <f t="shared" si="34"/>
        <v>0</v>
      </c>
      <c r="BE23" s="12">
        <f t="shared" si="35"/>
        <v>0</v>
      </c>
      <c r="BF23" s="12">
        <f>IF('Encargos e Benefícios'!$C22=0,0,$BB23+SUM(AC23:AE23)/$C23)</f>
        <v>0</v>
      </c>
      <c r="BG23" s="229">
        <f>IF('Encargos e Benefícios'!$C22=0,0,SUM(BD23:BF23))</f>
        <v>0</v>
      </c>
      <c r="BH23" s="383">
        <f t="shared" si="36"/>
        <v>0</v>
      </c>
      <c r="BI23" s="60"/>
    </row>
    <row r="24" spans="1:61" ht="12.75" hidden="1">
      <c r="A24" s="97">
        <v>18</v>
      </c>
      <c r="B24" s="13">
        <f>'Encargos e Benefícios'!B23</f>
        <v>0</v>
      </c>
      <c r="C24" s="10">
        <f>'Encargos e Benefícios'!C23</f>
        <v>0</v>
      </c>
      <c r="D24" s="67"/>
      <c r="E24" s="228"/>
      <c r="F24" s="226"/>
      <c r="G24" s="228"/>
      <c r="H24" s="248"/>
      <c r="I24" s="96"/>
      <c r="J24" s="96"/>
      <c r="K24" s="96"/>
      <c r="L24" s="228"/>
      <c r="M24" s="248"/>
      <c r="N24" s="96"/>
      <c r="O24" s="96"/>
      <c r="P24" s="96"/>
      <c r="Q24" s="228"/>
      <c r="R24" s="248"/>
      <c r="S24" s="96"/>
      <c r="T24" s="96"/>
      <c r="U24" s="96"/>
      <c r="V24" s="228"/>
      <c r="W24" s="248"/>
      <c r="X24" s="96"/>
      <c r="Y24" s="96"/>
      <c r="Z24" s="96"/>
      <c r="AA24" s="228"/>
      <c r="AB24" s="248"/>
      <c r="AC24" s="96"/>
      <c r="AD24" s="96"/>
      <c r="AE24" s="254"/>
      <c r="AF24" s="12">
        <f>'Encargos e Benefícios'!D23</f>
        <v>0</v>
      </c>
      <c r="AG24" s="12">
        <f>IF('Encargos e Benefícios'!C23=0,0,'Encargos e Benefícios'!O23/'Encargos e Benefícios'!C23)</f>
        <v>0</v>
      </c>
      <c r="AH24" s="256">
        <f>IF('Encargos e Benefícios'!C23=0,0,'Encargos e Benefícios'!U23/'Encargos e Benefícios'!C23)</f>
        <v>0</v>
      </c>
      <c r="AI24" s="256">
        <f>IF('Encargos e Benefícios'!C23=0,0,'Encargos e Benefícios'!V23/'Encargos e Benefícios'!C23)</f>
        <v>0</v>
      </c>
      <c r="AJ24" s="406"/>
      <c r="AK24" s="59"/>
      <c r="AL24" s="407"/>
      <c r="AM24" s="60"/>
      <c r="AN24" s="12">
        <f t="shared" si="26"/>
        <v>0</v>
      </c>
      <c r="AO24" s="12">
        <f t="shared" si="27"/>
        <v>0</v>
      </c>
      <c r="AP24" s="12">
        <f>IF('Encargos e Benefícios'!$C23=0,0,$AH24+SUM(I24:K24)/$C24)</f>
        <v>0</v>
      </c>
      <c r="AQ24" s="229">
        <f>IF('Encargos e Benefícios'!$C23=0,0,SUM(AN24:AP24))</f>
        <v>0</v>
      </c>
      <c r="AR24" s="12">
        <f t="shared" si="28"/>
        <v>0</v>
      </c>
      <c r="AS24" s="12">
        <f t="shared" si="29"/>
        <v>0</v>
      </c>
      <c r="AT24" s="12">
        <f>IF('Encargos e Benefícios'!$C23=0,0,$AP24+SUM(N24:P24)/$C24)</f>
        <v>0</v>
      </c>
      <c r="AU24" s="229">
        <f>IF('Encargos e Benefícios'!$C23=0,0,SUM(AR24:AT24))</f>
        <v>0</v>
      </c>
      <c r="AV24" s="12">
        <f t="shared" si="30"/>
        <v>0</v>
      </c>
      <c r="AW24" s="12">
        <f t="shared" si="31"/>
        <v>0</v>
      </c>
      <c r="AX24" s="12">
        <f>IF('Encargos e Benefícios'!$C23=0,0,$AT24+SUM(S24:U24)/$C24)</f>
        <v>0</v>
      </c>
      <c r="AY24" s="229">
        <f>IF('Encargos e Benefícios'!$C23=0,0,SUM(AV24:AX24))</f>
        <v>0</v>
      </c>
      <c r="AZ24" s="12">
        <f t="shared" si="32"/>
        <v>0</v>
      </c>
      <c r="BA24" s="12">
        <f t="shared" si="33"/>
        <v>0</v>
      </c>
      <c r="BB24" s="12">
        <f>IF('Encargos e Benefícios'!$C23=0,0,$AX24+SUM(X24:Z24)/$C24)</f>
        <v>0</v>
      </c>
      <c r="BC24" s="229">
        <f>IF('Encargos e Benefícios'!$C23=0,0,SUM(AZ24:BB24))</f>
        <v>0</v>
      </c>
      <c r="BD24" s="12">
        <f t="shared" si="34"/>
        <v>0</v>
      </c>
      <c r="BE24" s="12">
        <f t="shared" si="35"/>
        <v>0</v>
      </c>
      <c r="BF24" s="12">
        <f>IF('Encargos e Benefícios'!$C23=0,0,$BB24+SUM(AC24:AE24)/$C24)</f>
        <v>0</v>
      </c>
      <c r="BG24" s="229">
        <f>IF('Encargos e Benefícios'!$C23=0,0,SUM(BD24:BF24))</f>
        <v>0</v>
      </c>
      <c r="BH24" s="383">
        <f t="shared" si="36"/>
        <v>0</v>
      </c>
      <c r="BI24" s="60"/>
    </row>
    <row r="25" spans="1:61" ht="12.75" hidden="1">
      <c r="A25" s="97">
        <v>19</v>
      </c>
      <c r="B25" s="13">
        <f>'Encargos e Benefícios'!B24</f>
        <v>0</v>
      </c>
      <c r="C25" s="10">
        <f>'Encargos e Benefícios'!C24</f>
        <v>0</v>
      </c>
      <c r="D25" s="67"/>
      <c r="E25" s="228"/>
      <c r="F25" s="226"/>
      <c r="G25" s="228"/>
      <c r="H25" s="248"/>
      <c r="I25" s="96"/>
      <c r="J25" s="96"/>
      <c r="K25" s="96"/>
      <c r="L25" s="228"/>
      <c r="M25" s="248"/>
      <c r="N25" s="96"/>
      <c r="O25" s="96"/>
      <c r="P25" s="96"/>
      <c r="Q25" s="228"/>
      <c r="R25" s="248"/>
      <c r="S25" s="96"/>
      <c r="T25" s="96"/>
      <c r="U25" s="96"/>
      <c r="V25" s="228"/>
      <c r="W25" s="248"/>
      <c r="X25" s="96"/>
      <c r="Y25" s="96"/>
      <c r="Z25" s="96"/>
      <c r="AA25" s="228"/>
      <c r="AB25" s="248"/>
      <c r="AC25" s="96"/>
      <c r="AD25" s="96"/>
      <c r="AE25" s="254"/>
      <c r="AF25" s="12">
        <f>'Encargos e Benefícios'!D24</f>
        <v>0</v>
      </c>
      <c r="AG25" s="12">
        <f>IF('Encargos e Benefícios'!C24=0,0,'Encargos e Benefícios'!O24/'Encargos e Benefícios'!C24)</f>
        <v>0</v>
      </c>
      <c r="AH25" s="256">
        <f>IF('Encargos e Benefícios'!C24=0,0,'Encargos e Benefícios'!U24/'Encargos e Benefícios'!C24)</f>
        <v>0</v>
      </c>
      <c r="AI25" s="256">
        <f>IF('Encargos e Benefícios'!C24=0,0,'Encargos e Benefícios'!V24/'Encargos e Benefícios'!C24)</f>
        <v>0</v>
      </c>
      <c r="AJ25" s="406"/>
      <c r="AK25" s="59"/>
      <c r="AL25" s="407"/>
      <c r="AM25" s="60"/>
      <c r="AN25" s="12">
        <f t="shared" si="26"/>
        <v>0</v>
      </c>
      <c r="AO25" s="12">
        <f t="shared" si="27"/>
        <v>0</v>
      </c>
      <c r="AP25" s="12">
        <f>IF('Encargos e Benefícios'!$C24=0,0,$AH25+SUM(I25:K25)/$C25)</f>
        <v>0</v>
      </c>
      <c r="AQ25" s="229">
        <f>IF('Encargos e Benefícios'!$C24=0,0,SUM(AN25:AP25))</f>
        <v>0</v>
      </c>
      <c r="AR25" s="12">
        <f t="shared" si="28"/>
        <v>0</v>
      </c>
      <c r="AS25" s="12">
        <f t="shared" si="29"/>
        <v>0</v>
      </c>
      <c r="AT25" s="12">
        <f>IF('Encargos e Benefícios'!$C24=0,0,$AP25+SUM(N25:P25)/$C25)</f>
        <v>0</v>
      </c>
      <c r="AU25" s="229">
        <f>IF('Encargos e Benefícios'!$C24=0,0,SUM(AR25:AT25))</f>
        <v>0</v>
      </c>
      <c r="AV25" s="12">
        <f t="shared" si="30"/>
        <v>0</v>
      </c>
      <c r="AW25" s="12">
        <f t="shared" si="31"/>
        <v>0</v>
      </c>
      <c r="AX25" s="12">
        <f>IF('Encargos e Benefícios'!$C24=0,0,$AT25+SUM(S25:U25)/$C25)</f>
        <v>0</v>
      </c>
      <c r="AY25" s="229">
        <f>IF('Encargos e Benefícios'!$C24=0,0,SUM(AV25:AX25))</f>
        <v>0</v>
      </c>
      <c r="AZ25" s="12">
        <f t="shared" si="32"/>
        <v>0</v>
      </c>
      <c r="BA25" s="12">
        <f t="shared" si="33"/>
        <v>0</v>
      </c>
      <c r="BB25" s="12">
        <f>IF('Encargos e Benefícios'!$C24=0,0,$AX25+SUM(X25:Z25)/$C25)</f>
        <v>0</v>
      </c>
      <c r="BC25" s="229">
        <f>IF('Encargos e Benefícios'!$C24=0,0,SUM(AZ25:BB25))</f>
        <v>0</v>
      </c>
      <c r="BD25" s="12">
        <f t="shared" si="34"/>
        <v>0</v>
      </c>
      <c r="BE25" s="12">
        <f t="shared" si="35"/>
        <v>0</v>
      </c>
      <c r="BF25" s="12">
        <f>IF('Encargos e Benefícios'!$C24=0,0,$BB25+SUM(AC25:AE25)/$C25)</f>
        <v>0</v>
      </c>
      <c r="BG25" s="229">
        <f>IF('Encargos e Benefícios'!$C24=0,0,SUM(BD25:BF25))</f>
        <v>0</v>
      </c>
      <c r="BH25" s="383">
        <f t="shared" si="36"/>
        <v>0</v>
      </c>
      <c r="BI25" s="60"/>
    </row>
    <row r="26" spans="1:61" ht="12.75" hidden="1">
      <c r="A26" s="97">
        <v>20</v>
      </c>
      <c r="B26" s="13">
        <f>'Encargos e Benefícios'!B25</f>
        <v>0</v>
      </c>
      <c r="C26" s="10">
        <f>'Encargos e Benefícios'!C25</f>
        <v>0</v>
      </c>
      <c r="D26" s="67"/>
      <c r="E26" s="228"/>
      <c r="F26" s="226"/>
      <c r="G26" s="228"/>
      <c r="H26" s="248"/>
      <c r="I26" s="96"/>
      <c r="J26" s="96"/>
      <c r="K26" s="96"/>
      <c r="L26" s="228"/>
      <c r="M26" s="248"/>
      <c r="N26" s="96"/>
      <c r="O26" s="96"/>
      <c r="P26" s="96"/>
      <c r="Q26" s="228"/>
      <c r="R26" s="248"/>
      <c r="S26" s="96"/>
      <c r="T26" s="96"/>
      <c r="U26" s="96"/>
      <c r="V26" s="228"/>
      <c r="W26" s="248"/>
      <c r="X26" s="96"/>
      <c r="Y26" s="96"/>
      <c r="Z26" s="96"/>
      <c r="AA26" s="228"/>
      <c r="AB26" s="248"/>
      <c r="AC26" s="96"/>
      <c r="AD26" s="96"/>
      <c r="AE26" s="254"/>
      <c r="AF26" s="12">
        <f>'Encargos e Benefícios'!D25</f>
        <v>0</v>
      </c>
      <c r="AG26" s="12">
        <f>IF('Encargos e Benefícios'!C25=0,0,'Encargos e Benefícios'!O25/'Encargos e Benefícios'!C25)</f>
        <v>0</v>
      </c>
      <c r="AH26" s="256">
        <f>IF('Encargos e Benefícios'!C25=0,0,'Encargos e Benefícios'!U25/'Encargos e Benefícios'!C25)</f>
        <v>0</v>
      </c>
      <c r="AI26" s="256">
        <f>IF('Encargos e Benefícios'!C25=0,0,'Encargos e Benefícios'!V25/'Encargos e Benefícios'!C25)</f>
        <v>0</v>
      </c>
      <c r="AJ26" s="406"/>
      <c r="AK26" s="59"/>
      <c r="AL26" s="407"/>
      <c r="AM26" s="60"/>
      <c r="AN26" s="12">
        <f t="shared" si="26"/>
        <v>0</v>
      </c>
      <c r="AO26" s="12">
        <f t="shared" si="27"/>
        <v>0</v>
      </c>
      <c r="AP26" s="12">
        <f>IF('Encargos e Benefícios'!$C25=0,0,$AH26+SUM(I26:K26)/$C26)</f>
        <v>0</v>
      </c>
      <c r="AQ26" s="229">
        <f>IF('Encargos e Benefícios'!$C25=0,0,SUM(AN26:AP26))</f>
        <v>0</v>
      </c>
      <c r="AR26" s="12">
        <f t="shared" si="28"/>
        <v>0</v>
      </c>
      <c r="AS26" s="12">
        <f t="shared" si="29"/>
        <v>0</v>
      </c>
      <c r="AT26" s="12">
        <f>IF('Encargos e Benefícios'!$C25=0,0,$AP26+SUM(N26:P26)/$C26)</f>
        <v>0</v>
      </c>
      <c r="AU26" s="229">
        <f>IF('Encargos e Benefícios'!$C25=0,0,SUM(AR26:AT26))</f>
        <v>0</v>
      </c>
      <c r="AV26" s="12">
        <f t="shared" si="30"/>
        <v>0</v>
      </c>
      <c r="AW26" s="12">
        <f t="shared" si="31"/>
        <v>0</v>
      </c>
      <c r="AX26" s="12">
        <f>IF('Encargos e Benefícios'!$C25=0,0,$AT26+SUM(S26:U26)/$C26)</f>
        <v>0</v>
      </c>
      <c r="AY26" s="229">
        <f>IF('Encargos e Benefícios'!$C25=0,0,SUM(AV26:AX26))</f>
        <v>0</v>
      </c>
      <c r="AZ26" s="12">
        <f t="shared" si="32"/>
        <v>0</v>
      </c>
      <c r="BA26" s="12">
        <f t="shared" si="33"/>
        <v>0</v>
      </c>
      <c r="BB26" s="12">
        <f>IF('Encargos e Benefícios'!$C25=0,0,$AX26+SUM(X26:Z26)/$C26)</f>
        <v>0</v>
      </c>
      <c r="BC26" s="229">
        <f>IF('Encargos e Benefícios'!$C25=0,0,SUM(AZ26:BB26))</f>
        <v>0</v>
      </c>
      <c r="BD26" s="12">
        <f t="shared" si="34"/>
        <v>0</v>
      </c>
      <c r="BE26" s="12">
        <f t="shared" si="35"/>
        <v>0</v>
      </c>
      <c r="BF26" s="12">
        <f>IF('Encargos e Benefícios'!$C25=0,0,$BB26+SUM(AC26:AE26)/$C26)</f>
        <v>0</v>
      </c>
      <c r="BG26" s="229">
        <f>IF('Encargos e Benefícios'!$C25=0,0,SUM(BD26:BF26))</f>
        <v>0</v>
      </c>
      <c r="BH26" s="383">
        <f t="shared" si="36"/>
        <v>0</v>
      </c>
      <c r="BI26" s="60"/>
    </row>
    <row r="27" spans="1:61" ht="12.75" hidden="1">
      <c r="A27" s="97">
        <v>21</v>
      </c>
      <c r="B27" s="13">
        <f>'Encargos e Benefícios'!B26</f>
        <v>0</v>
      </c>
      <c r="C27" s="10">
        <f>'Encargos e Benefícios'!C26</f>
        <v>0</v>
      </c>
      <c r="D27" s="67"/>
      <c r="E27" s="228"/>
      <c r="F27" s="226"/>
      <c r="G27" s="228"/>
      <c r="H27" s="248"/>
      <c r="I27" s="96"/>
      <c r="J27" s="96"/>
      <c r="K27" s="96"/>
      <c r="L27" s="228"/>
      <c r="M27" s="248"/>
      <c r="N27" s="96"/>
      <c r="O27" s="96"/>
      <c r="P27" s="96"/>
      <c r="Q27" s="228"/>
      <c r="R27" s="248"/>
      <c r="S27" s="96"/>
      <c r="T27" s="96"/>
      <c r="U27" s="96"/>
      <c r="V27" s="228"/>
      <c r="W27" s="248"/>
      <c r="X27" s="96"/>
      <c r="Y27" s="96"/>
      <c r="Z27" s="96"/>
      <c r="AA27" s="228"/>
      <c r="AB27" s="248"/>
      <c r="AC27" s="96"/>
      <c r="AD27" s="96"/>
      <c r="AE27" s="254"/>
      <c r="AF27" s="12">
        <f>'Encargos e Benefícios'!D26</f>
        <v>0</v>
      </c>
      <c r="AG27" s="12">
        <f>IF('Encargos e Benefícios'!C26=0,0,'Encargos e Benefícios'!O26/'Encargos e Benefícios'!C26)</f>
        <v>0</v>
      </c>
      <c r="AH27" s="256">
        <f>IF('Encargos e Benefícios'!C26=0,0,'Encargos e Benefícios'!U26/'Encargos e Benefícios'!C26)</f>
        <v>0</v>
      </c>
      <c r="AI27" s="256">
        <f>IF('Encargos e Benefícios'!C26=0,0,'Encargos e Benefícios'!V26/'Encargos e Benefícios'!C26)</f>
        <v>0</v>
      </c>
      <c r="AJ27" s="406"/>
      <c r="AK27" s="59"/>
      <c r="AL27" s="407"/>
      <c r="AM27" s="60"/>
      <c r="AN27" s="12">
        <f t="shared" si="26"/>
        <v>0</v>
      </c>
      <c r="AO27" s="12">
        <f t="shared" si="27"/>
        <v>0</v>
      </c>
      <c r="AP27" s="12">
        <f>IF('Encargos e Benefícios'!$C26=0,0,$AH27+SUM(I27:K27)/$C27)</f>
        <v>0</v>
      </c>
      <c r="AQ27" s="229">
        <f>IF('Encargos e Benefícios'!$C26=0,0,SUM(AN27:AP27))</f>
        <v>0</v>
      </c>
      <c r="AR27" s="12">
        <f t="shared" si="28"/>
        <v>0</v>
      </c>
      <c r="AS27" s="12">
        <f t="shared" si="29"/>
        <v>0</v>
      </c>
      <c r="AT27" s="12">
        <f>IF('Encargos e Benefícios'!$C26=0,0,$AP27+SUM(N27:P27)/$C27)</f>
        <v>0</v>
      </c>
      <c r="AU27" s="229">
        <f>IF('Encargos e Benefícios'!$C26=0,0,SUM(AR27:AT27))</f>
        <v>0</v>
      </c>
      <c r="AV27" s="12">
        <f t="shared" si="30"/>
        <v>0</v>
      </c>
      <c r="AW27" s="12">
        <f t="shared" si="31"/>
        <v>0</v>
      </c>
      <c r="AX27" s="12">
        <f>IF('Encargos e Benefícios'!$C26=0,0,$AT27+SUM(S27:U27)/$C27)</f>
        <v>0</v>
      </c>
      <c r="AY27" s="229">
        <f>IF('Encargos e Benefícios'!$C26=0,0,SUM(AV27:AX27))</f>
        <v>0</v>
      </c>
      <c r="AZ27" s="12">
        <f t="shared" si="32"/>
        <v>0</v>
      </c>
      <c r="BA27" s="12">
        <f t="shared" si="33"/>
        <v>0</v>
      </c>
      <c r="BB27" s="12">
        <f>IF('Encargos e Benefícios'!$C26=0,0,$AX27+SUM(X27:Z27)/$C27)</f>
        <v>0</v>
      </c>
      <c r="BC27" s="229">
        <f>IF('Encargos e Benefícios'!$C26=0,0,SUM(AZ27:BB27))</f>
        <v>0</v>
      </c>
      <c r="BD27" s="12">
        <f t="shared" si="34"/>
        <v>0</v>
      </c>
      <c r="BE27" s="12">
        <f t="shared" si="35"/>
        <v>0</v>
      </c>
      <c r="BF27" s="12">
        <f>IF('Encargos e Benefícios'!$C26=0,0,$BB27+SUM(AC27:AE27)/$C27)</f>
        <v>0</v>
      </c>
      <c r="BG27" s="229">
        <f>IF('Encargos e Benefícios'!$C26=0,0,SUM(BD27:BF27))</f>
        <v>0</v>
      </c>
      <c r="BH27" s="383">
        <f t="shared" si="36"/>
        <v>0</v>
      </c>
      <c r="BI27" s="60"/>
    </row>
    <row r="28" spans="1:61" ht="12.75" hidden="1">
      <c r="A28" s="97">
        <v>22</v>
      </c>
      <c r="B28" s="13">
        <f>'Encargos e Benefícios'!B27</f>
        <v>0</v>
      </c>
      <c r="C28" s="10">
        <f>'Encargos e Benefícios'!C27</f>
        <v>0</v>
      </c>
      <c r="D28" s="67"/>
      <c r="E28" s="228"/>
      <c r="F28" s="226"/>
      <c r="G28" s="228"/>
      <c r="H28" s="248"/>
      <c r="I28" s="96"/>
      <c r="J28" s="96"/>
      <c r="K28" s="96"/>
      <c r="L28" s="228"/>
      <c r="M28" s="248"/>
      <c r="N28" s="96"/>
      <c r="O28" s="96"/>
      <c r="P28" s="96"/>
      <c r="Q28" s="228"/>
      <c r="R28" s="248"/>
      <c r="S28" s="96"/>
      <c r="T28" s="96"/>
      <c r="U28" s="96"/>
      <c r="V28" s="228"/>
      <c r="W28" s="248"/>
      <c r="X28" s="96"/>
      <c r="Y28" s="96"/>
      <c r="Z28" s="96"/>
      <c r="AA28" s="228"/>
      <c r="AB28" s="248"/>
      <c r="AC28" s="96"/>
      <c r="AD28" s="96"/>
      <c r="AE28" s="254"/>
      <c r="AF28" s="12">
        <f>'Encargos e Benefícios'!D27</f>
        <v>0</v>
      </c>
      <c r="AG28" s="12">
        <f>IF('Encargos e Benefícios'!C27=0,0,'Encargos e Benefícios'!O27/'Encargos e Benefícios'!C27)</f>
        <v>0</v>
      </c>
      <c r="AH28" s="256">
        <f>IF('Encargos e Benefícios'!C27=0,0,'Encargos e Benefícios'!U27/'Encargos e Benefícios'!C27)</f>
        <v>0</v>
      </c>
      <c r="AI28" s="256">
        <f>IF('Encargos e Benefícios'!C27=0,0,'Encargos e Benefícios'!V27/'Encargos e Benefícios'!C27)</f>
        <v>0</v>
      </c>
      <c r="AJ28" s="406"/>
      <c r="AK28" s="59"/>
      <c r="AL28" s="407"/>
      <c r="AM28" s="60"/>
      <c r="AN28" s="12">
        <f t="shared" si="26"/>
        <v>0</v>
      </c>
      <c r="AO28" s="12">
        <f t="shared" si="27"/>
        <v>0</v>
      </c>
      <c r="AP28" s="12">
        <f>IF('Encargos e Benefícios'!$C27=0,0,$AH28+SUM(I28:K28)/$C28)</f>
        <v>0</v>
      </c>
      <c r="AQ28" s="229">
        <f>IF('Encargos e Benefícios'!$C27=0,0,SUM(AN28:AP28))</f>
        <v>0</v>
      </c>
      <c r="AR28" s="12">
        <f t="shared" si="28"/>
        <v>0</v>
      </c>
      <c r="AS28" s="12">
        <f t="shared" si="29"/>
        <v>0</v>
      </c>
      <c r="AT28" s="12">
        <f>IF('Encargos e Benefícios'!$C27=0,0,$AP28+SUM(N28:P28)/$C28)</f>
        <v>0</v>
      </c>
      <c r="AU28" s="229">
        <f>IF('Encargos e Benefícios'!$C27=0,0,SUM(AR28:AT28))</f>
        <v>0</v>
      </c>
      <c r="AV28" s="12">
        <f t="shared" si="30"/>
        <v>0</v>
      </c>
      <c r="AW28" s="12">
        <f t="shared" si="31"/>
        <v>0</v>
      </c>
      <c r="AX28" s="12">
        <f>IF('Encargos e Benefícios'!$C27=0,0,$AT28+SUM(S28:U28)/$C28)</f>
        <v>0</v>
      </c>
      <c r="AY28" s="229">
        <f>IF('Encargos e Benefícios'!$C27=0,0,SUM(AV28:AX28))</f>
        <v>0</v>
      </c>
      <c r="AZ28" s="12">
        <f t="shared" si="32"/>
        <v>0</v>
      </c>
      <c r="BA28" s="12">
        <f t="shared" si="33"/>
        <v>0</v>
      </c>
      <c r="BB28" s="12">
        <f>IF('Encargos e Benefícios'!$C27=0,0,$AX28+SUM(X28:Z28)/$C28)</f>
        <v>0</v>
      </c>
      <c r="BC28" s="229">
        <f>IF('Encargos e Benefícios'!$C27=0,0,SUM(AZ28:BB28))</f>
        <v>0</v>
      </c>
      <c r="BD28" s="12">
        <f t="shared" si="34"/>
        <v>0</v>
      </c>
      <c r="BE28" s="12">
        <f t="shared" si="35"/>
        <v>0</v>
      </c>
      <c r="BF28" s="12">
        <f>IF('Encargos e Benefícios'!$C27=0,0,$BB28+SUM(AC28:AE28)/$C28)</f>
        <v>0</v>
      </c>
      <c r="BG28" s="229">
        <f>IF('Encargos e Benefícios'!$C27=0,0,SUM(BD28:BF28))</f>
        <v>0</v>
      </c>
      <c r="BH28" s="383">
        <f t="shared" si="36"/>
        <v>0</v>
      </c>
      <c r="BI28" s="60"/>
    </row>
    <row r="29" spans="1:61" ht="12.75" hidden="1">
      <c r="A29" s="97">
        <v>23</v>
      </c>
      <c r="B29" s="13">
        <f>'Encargos e Benefícios'!B28</f>
        <v>0</v>
      </c>
      <c r="C29" s="10">
        <f>'Encargos e Benefícios'!C28</f>
        <v>0</v>
      </c>
      <c r="D29" s="67"/>
      <c r="E29" s="228"/>
      <c r="F29" s="226"/>
      <c r="G29" s="228"/>
      <c r="H29" s="248"/>
      <c r="I29" s="96"/>
      <c r="J29" s="96"/>
      <c r="K29" s="96"/>
      <c r="L29" s="228"/>
      <c r="M29" s="248"/>
      <c r="N29" s="96"/>
      <c r="O29" s="96"/>
      <c r="P29" s="96"/>
      <c r="Q29" s="228"/>
      <c r="R29" s="248"/>
      <c r="S29" s="96"/>
      <c r="T29" s="96"/>
      <c r="U29" s="96"/>
      <c r="V29" s="228"/>
      <c r="W29" s="248"/>
      <c r="X29" s="96"/>
      <c r="Y29" s="96"/>
      <c r="Z29" s="96"/>
      <c r="AA29" s="228"/>
      <c r="AB29" s="248"/>
      <c r="AC29" s="96"/>
      <c r="AD29" s="96"/>
      <c r="AE29" s="254"/>
      <c r="AF29" s="12">
        <f>'Encargos e Benefícios'!D28</f>
        <v>0</v>
      </c>
      <c r="AG29" s="12">
        <f>IF('Encargos e Benefícios'!C28=0,0,'Encargos e Benefícios'!O28/'Encargos e Benefícios'!C28)</f>
        <v>0</v>
      </c>
      <c r="AH29" s="256">
        <f>IF('Encargos e Benefícios'!C28=0,0,'Encargos e Benefícios'!U28/'Encargos e Benefícios'!C28)</f>
        <v>0</v>
      </c>
      <c r="AI29" s="256">
        <f>IF('Encargos e Benefícios'!C28=0,0,'Encargos e Benefícios'!V28/'Encargos e Benefícios'!C28)</f>
        <v>0</v>
      </c>
      <c r="AJ29" s="406"/>
      <c r="AK29" s="59"/>
      <c r="AL29" s="407"/>
      <c r="AM29" s="60"/>
      <c r="AN29" s="12">
        <f t="shared" si="26"/>
        <v>0</v>
      </c>
      <c r="AO29" s="12">
        <f t="shared" si="27"/>
        <v>0</v>
      </c>
      <c r="AP29" s="12">
        <f>IF('Encargos e Benefícios'!$C28=0,0,$AH29+SUM(I29:K29)/$C29)</f>
        <v>0</v>
      </c>
      <c r="AQ29" s="229">
        <f>IF('Encargos e Benefícios'!$C28=0,0,SUM(AN29:AP29))</f>
        <v>0</v>
      </c>
      <c r="AR29" s="12">
        <f t="shared" si="28"/>
        <v>0</v>
      </c>
      <c r="AS29" s="12">
        <f t="shared" si="29"/>
        <v>0</v>
      </c>
      <c r="AT29" s="12">
        <f>IF('Encargos e Benefícios'!$C28=0,0,$AP29+SUM(N29:P29)/$C29)</f>
        <v>0</v>
      </c>
      <c r="AU29" s="229">
        <f>IF('Encargos e Benefícios'!$C28=0,0,SUM(AR29:AT29))</f>
        <v>0</v>
      </c>
      <c r="AV29" s="12">
        <f t="shared" si="30"/>
        <v>0</v>
      </c>
      <c r="AW29" s="12">
        <f t="shared" si="31"/>
        <v>0</v>
      </c>
      <c r="AX29" s="12">
        <f>IF('Encargos e Benefícios'!$C28=0,0,$AT29+SUM(S29:U29)/$C29)</f>
        <v>0</v>
      </c>
      <c r="AY29" s="229">
        <f>IF('Encargos e Benefícios'!$C28=0,0,SUM(AV29:AX29))</f>
        <v>0</v>
      </c>
      <c r="AZ29" s="12">
        <f t="shared" si="32"/>
        <v>0</v>
      </c>
      <c r="BA29" s="12">
        <f t="shared" si="33"/>
        <v>0</v>
      </c>
      <c r="BB29" s="12">
        <f>IF('Encargos e Benefícios'!$C28=0,0,$AX29+SUM(X29:Z29)/$C29)</f>
        <v>0</v>
      </c>
      <c r="BC29" s="229">
        <f>IF('Encargos e Benefícios'!$C28=0,0,SUM(AZ29:BB29))</f>
        <v>0</v>
      </c>
      <c r="BD29" s="12">
        <f t="shared" si="34"/>
        <v>0</v>
      </c>
      <c r="BE29" s="12">
        <f t="shared" si="35"/>
        <v>0</v>
      </c>
      <c r="BF29" s="12">
        <f>IF('Encargos e Benefícios'!$C28=0,0,$BB29+SUM(AC29:AE29)/$C29)</f>
        <v>0</v>
      </c>
      <c r="BG29" s="229">
        <f>IF('Encargos e Benefícios'!$C28=0,0,SUM(BD29:BF29))</f>
        <v>0</v>
      </c>
      <c r="BH29" s="383">
        <f t="shared" si="36"/>
        <v>0</v>
      </c>
      <c r="BI29" s="60"/>
    </row>
    <row r="30" spans="1:61" ht="12.75" hidden="1">
      <c r="A30" s="97">
        <v>24</v>
      </c>
      <c r="B30" s="13">
        <f>'Encargos e Benefícios'!B29</f>
        <v>0</v>
      </c>
      <c r="C30" s="10">
        <f>'Encargos e Benefícios'!C29</f>
        <v>0</v>
      </c>
      <c r="D30" s="67"/>
      <c r="E30" s="228"/>
      <c r="F30" s="226"/>
      <c r="G30" s="228"/>
      <c r="H30" s="248"/>
      <c r="I30" s="96"/>
      <c r="J30" s="96"/>
      <c r="K30" s="96"/>
      <c r="L30" s="228"/>
      <c r="M30" s="248"/>
      <c r="N30" s="96"/>
      <c r="O30" s="96"/>
      <c r="P30" s="96"/>
      <c r="Q30" s="228"/>
      <c r="R30" s="248"/>
      <c r="S30" s="96"/>
      <c r="T30" s="96"/>
      <c r="U30" s="96"/>
      <c r="V30" s="228"/>
      <c r="W30" s="248"/>
      <c r="X30" s="96"/>
      <c r="Y30" s="96"/>
      <c r="Z30" s="96"/>
      <c r="AA30" s="228"/>
      <c r="AB30" s="248"/>
      <c r="AC30" s="96"/>
      <c r="AD30" s="96"/>
      <c r="AE30" s="254"/>
      <c r="AF30" s="12">
        <f>'Encargos e Benefícios'!D29</f>
        <v>0</v>
      </c>
      <c r="AG30" s="12">
        <f>IF('Encargos e Benefícios'!C29=0,0,'Encargos e Benefícios'!O29/'Encargos e Benefícios'!C29)</f>
        <v>0</v>
      </c>
      <c r="AH30" s="256">
        <f>IF('Encargos e Benefícios'!C29=0,0,'Encargos e Benefícios'!U29/'Encargos e Benefícios'!C29)</f>
        <v>0</v>
      </c>
      <c r="AI30" s="256">
        <f>IF('Encargos e Benefícios'!C29=0,0,'Encargos e Benefícios'!V29/'Encargos e Benefícios'!C29)</f>
        <v>0</v>
      </c>
      <c r="AJ30" s="406"/>
      <c r="AK30" s="59"/>
      <c r="AL30" s="407"/>
      <c r="AM30" s="60"/>
      <c r="AN30" s="12">
        <f t="shared" si="26"/>
        <v>0</v>
      </c>
      <c r="AO30" s="12">
        <f t="shared" si="27"/>
        <v>0</v>
      </c>
      <c r="AP30" s="12">
        <f>IF('Encargos e Benefícios'!$C29=0,0,$AH30+SUM(I30:K30)/$C30)</f>
        <v>0</v>
      </c>
      <c r="AQ30" s="229">
        <f>IF('Encargos e Benefícios'!$C29=0,0,SUM(AN30:AP30))</f>
        <v>0</v>
      </c>
      <c r="AR30" s="12">
        <f t="shared" si="28"/>
        <v>0</v>
      </c>
      <c r="AS30" s="12">
        <f t="shared" si="29"/>
        <v>0</v>
      </c>
      <c r="AT30" s="12">
        <f>IF('Encargos e Benefícios'!$C29=0,0,$AP30+SUM(N30:P30)/$C30)</f>
        <v>0</v>
      </c>
      <c r="AU30" s="229">
        <f>IF('Encargos e Benefícios'!$C29=0,0,SUM(AR30:AT30))</f>
        <v>0</v>
      </c>
      <c r="AV30" s="12">
        <f t="shared" si="30"/>
        <v>0</v>
      </c>
      <c r="AW30" s="12">
        <f t="shared" si="31"/>
        <v>0</v>
      </c>
      <c r="AX30" s="12">
        <f>IF('Encargos e Benefícios'!$C29=0,0,$AT30+SUM(S30:U30)/$C30)</f>
        <v>0</v>
      </c>
      <c r="AY30" s="229">
        <f>IF('Encargos e Benefícios'!$C29=0,0,SUM(AV30:AX30))</f>
        <v>0</v>
      </c>
      <c r="AZ30" s="12">
        <f t="shared" si="32"/>
        <v>0</v>
      </c>
      <c r="BA30" s="12">
        <f t="shared" si="33"/>
        <v>0</v>
      </c>
      <c r="BB30" s="12">
        <f>IF('Encargos e Benefícios'!$C29=0,0,$AX30+SUM(X30:Z30)/$C30)</f>
        <v>0</v>
      </c>
      <c r="BC30" s="229">
        <f>IF('Encargos e Benefícios'!$C29=0,0,SUM(AZ30:BB30))</f>
        <v>0</v>
      </c>
      <c r="BD30" s="12">
        <f t="shared" si="34"/>
        <v>0</v>
      </c>
      <c r="BE30" s="12">
        <f t="shared" si="35"/>
        <v>0</v>
      </c>
      <c r="BF30" s="12">
        <f>IF('Encargos e Benefícios'!$C29=0,0,$BB30+SUM(AC30:AE30)/$C30)</f>
        <v>0</v>
      </c>
      <c r="BG30" s="229">
        <f>IF('Encargos e Benefícios'!$C29=0,0,SUM(BD30:BF30))</f>
        <v>0</v>
      </c>
      <c r="BH30" s="383">
        <f t="shared" si="36"/>
        <v>0</v>
      </c>
      <c r="BI30" s="60"/>
    </row>
    <row r="31" spans="1:61" ht="12.75" hidden="1">
      <c r="A31" s="97">
        <v>25</v>
      </c>
      <c r="B31" s="13">
        <f>'Encargos e Benefícios'!B30</f>
        <v>0</v>
      </c>
      <c r="C31" s="10">
        <f>'Encargos e Benefícios'!C30</f>
        <v>0</v>
      </c>
      <c r="D31" s="67"/>
      <c r="E31" s="228"/>
      <c r="F31" s="226"/>
      <c r="G31" s="228"/>
      <c r="H31" s="248"/>
      <c r="I31" s="96"/>
      <c r="J31" s="96"/>
      <c r="K31" s="96"/>
      <c r="L31" s="228"/>
      <c r="M31" s="248"/>
      <c r="N31" s="96"/>
      <c r="O31" s="96"/>
      <c r="P31" s="96"/>
      <c r="Q31" s="228"/>
      <c r="R31" s="248"/>
      <c r="S31" s="96"/>
      <c r="T31" s="96"/>
      <c r="U31" s="96"/>
      <c r="V31" s="228"/>
      <c r="W31" s="248"/>
      <c r="X31" s="96"/>
      <c r="Y31" s="96"/>
      <c r="Z31" s="96"/>
      <c r="AA31" s="228"/>
      <c r="AB31" s="248"/>
      <c r="AC31" s="96"/>
      <c r="AD31" s="96"/>
      <c r="AE31" s="254"/>
      <c r="AF31" s="12">
        <f>'Encargos e Benefícios'!D30</f>
        <v>0</v>
      </c>
      <c r="AG31" s="12">
        <f>IF('Encargos e Benefícios'!C30=0,0,'Encargos e Benefícios'!O30/'Encargos e Benefícios'!C30)</f>
        <v>0</v>
      </c>
      <c r="AH31" s="256">
        <f>IF('Encargos e Benefícios'!C30=0,0,'Encargos e Benefícios'!U30/'Encargos e Benefícios'!C30)</f>
        <v>0</v>
      </c>
      <c r="AI31" s="256">
        <f>IF('Encargos e Benefícios'!C30=0,0,'Encargos e Benefícios'!V30/'Encargos e Benefícios'!C30)</f>
        <v>0</v>
      </c>
      <c r="AJ31" s="406"/>
      <c r="AK31" s="59"/>
      <c r="AL31" s="407"/>
      <c r="AM31" s="60"/>
      <c r="AN31" s="12">
        <f t="shared" si="26"/>
        <v>0</v>
      </c>
      <c r="AO31" s="12">
        <f t="shared" si="27"/>
        <v>0</v>
      </c>
      <c r="AP31" s="12">
        <f>IF('Encargos e Benefícios'!$C30=0,0,$AH31+SUM(I31:K31)/$C31)</f>
        <v>0</v>
      </c>
      <c r="AQ31" s="229">
        <f>IF('Encargos e Benefícios'!$C30=0,0,SUM(AN31:AP31))</f>
        <v>0</v>
      </c>
      <c r="AR31" s="12">
        <f t="shared" si="28"/>
        <v>0</v>
      </c>
      <c r="AS31" s="12">
        <f t="shared" si="29"/>
        <v>0</v>
      </c>
      <c r="AT31" s="12">
        <f>IF('Encargos e Benefícios'!$C30=0,0,$AP31+SUM(N31:P31)/$C31)</f>
        <v>0</v>
      </c>
      <c r="AU31" s="229">
        <f>IF('Encargos e Benefícios'!$C30=0,0,SUM(AR31:AT31))</f>
        <v>0</v>
      </c>
      <c r="AV31" s="12">
        <f t="shared" si="30"/>
        <v>0</v>
      </c>
      <c r="AW31" s="12">
        <f t="shared" si="31"/>
        <v>0</v>
      </c>
      <c r="AX31" s="12">
        <f>IF('Encargos e Benefícios'!$C30=0,0,$AT31+SUM(S31:U31)/$C31)</f>
        <v>0</v>
      </c>
      <c r="AY31" s="229">
        <f>IF('Encargos e Benefícios'!$C30=0,0,SUM(AV31:AX31))</f>
        <v>0</v>
      </c>
      <c r="AZ31" s="12">
        <f t="shared" si="32"/>
        <v>0</v>
      </c>
      <c r="BA31" s="12">
        <f t="shared" si="33"/>
        <v>0</v>
      </c>
      <c r="BB31" s="12">
        <f>IF('Encargos e Benefícios'!$C30=0,0,$AX31+SUM(X31:Z31)/$C31)</f>
        <v>0</v>
      </c>
      <c r="BC31" s="229">
        <f>IF('Encargos e Benefícios'!$C30=0,0,SUM(AZ31:BB31))</f>
        <v>0</v>
      </c>
      <c r="BD31" s="12">
        <f t="shared" si="34"/>
        <v>0</v>
      </c>
      <c r="BE31" s="12">
        <f t="shared" si="35"/>
        <v>0</v>
      </c>
      <c r="BF31" s="12">
        <f>IF('Encargos e Benefícios'!$C30=0,0,$BB31+SUM(AC31:AE31)/$C31)</f>
        <v>0</v>
      </c>
      <c r="BG31" s="229">
        <f>IF('Encargos e Benefícios'!$C30=0,0,SUM(BD31:BF31))</f>
        <v>0</v>
      </c>
      <c r="BH31" s="383">
        <f t="shared" si="36"/>
        <v>0</v>
      </c>
      <c r="BI31" s="60"/>
    </row>
    <row r="32" spans="1:61" ht="12.75" hidden="1">
      <c r="A32" s="97">
        <v>26</v>
      </c>
      <c r="B32" s="13">
        <f>'Encargos e Benefícios'!B31</f>
        <v>0</v>
      </c>
      <c r="C32" s="10">
        <f>'Encargos e Benefícios'!C31</f>
        <v>0</v>
      </c>
      <c r="D32" s="67"/>
      <c r="E32" s="228"/>
      <c r="F32" s="226"/>
      <c r="G32" s="228"/>
      <c r="H32" s="248"/>
      <c r="I32" s="96"/>
      <c r="J32" s="96"/>
      <c r="K32" s="96"/>
      <c r="L32" s="228"/>
      <c r="M32" s="248"/>
      <c r="N32" s="96"/>
      <c r="O32" s="96"/>
      <c r="P32" s="96"/>
      <c r="Q32" s="228"/>
      <c r="R32" s="248"/>
      <c r="S32" s="96"/>
      <c r="T32" s="96"/>
      <c r="U32" s="96"/>
      <c r="V32" s="228"/>
      <c r="W32" s="248"/>
      <c r="X32" s="96"/>
      <c r="Y32" s="96"/>
      <c r="Z32" s="96"/>
      <c r="AA32" s="228"/>
      <c r="AB32" s="248"/>
      <c r="AC32" s="96"/>
      <c r="AD32" s="96"/>
      <c r="AE32" s="254"/>
      <c r="AF32" s="12">
        <f>'Encargos e Benefícios'!D31</f>
        <v>0</v>
      </c>
      <c r="AG32" s="12">
        <f>IF('Encargos e Benefícios'!C31=0,0,'Encargos e Benefícios'!O31/'Encargos e Benefícios'!C31)</f>
        <v>0</v>
      </c>
      <c r="AH32" s="256">
        <f>IF('Encargos e Benefícios'!C31=0,0,'Encargos e Benefícios'!U31/'Encargos e Benefícios'!C31)</f>
        <v>0</v>
      </c>
      <c r="AI32" s="256">
        <f>IF('Encargos e Benefícios'!C31=0,0,'Encargos e Benefícios'!V31/'Encargos e Benefícios'!C31)</f>
        <v>0</v>
      </c>
      <c r="AJ32" s="406"/>
      <c r="AK32" s="59"/>
      <c r="AL32" s="407"/>
      <c r="AM32" s="60"/>
      <c r="AN32" s="12">
        <f t="shared" si="26"/>
        <v>0</v>
      </c>
      <c r="AO32" s="12">
        <f t="shared" si="27"/>
        <v>0</v>
      </c>
      <c r="AP32" s="12">
        <f>IF('Encargos e Benefícios'!$C31=0,0,$AH32+SUM(I32:K32)/$C32)</f>
        <v>0</v>
      </c>
      <c r="AQ32" s="229">
        <f>IF('Encargos e Benefícios'!$C31=0,0,SUM(AN32:AP32))</f>
        <v>0</v>
      </c>
      <c r="AR32" s="12">
        <f t="shared" si="28"/>
        <v>0</v>
      </c>
      <c r="AS32" s="12">
        <f t="shared" si="29"/>
        <v>0</v>
      </c>
      <c r="AT32" s="12">
        <f>IF('Encargos e Benefícios'!$C31=0,0,$AP32+SUM(N32:P32)/$C32)</f>
        <v>0</v>
      </c>
      <c r="AU32" s="229">
        <f>IF('Encargos e Benefícios'!$C31=0,0,SUM(AR32:AT32))</f>
        <v>0</v>
      </c>
      <c r="AV32" s="12">
        <f t="shared" si="30"/>
        <v>0</v>
      </c>
      <c r="AW32" s="12">
        <f t="shared" si="31"/>
        <v>0</v>
      </c>
      <c r="AX32" s="12">
        <f>IF('Encargos e Benefícios'!$C31=0,0,$AT32+SUM(S32:U32)/$C32)</f>
        <v>0</v>
      </c>
      <c r="AY32" s="229">
        <f>IF('Encargos e Benefícios'!$C31=0,0,SUM(AV32:AX32))</f>
        <v>0</v>
      </c>
      <c r="AZ32" s="12">
        <f t="shared" si="32"/>
        <v>0</v>
      </c>
      <c r="BA32" s="12">
        <f t="shared" si="33"/>
        <v>0</v>
      </c>
      <c r="BB32" s="12">
        <f>IF('Encargos e Benefícios'!$C31=0,0,$AX32+SUM(X32:Z32)/$C32)</f>
        <v>0</v>
      </c>
      <c r="BC32" s="229">
        <f>IF('Encargos e Benefícios'!$C31=0,0,SUM(AZ32:BB32))</f>
        <v>0</v>
      </c>
      <c r="BD32" s="12">
        <f t="shared" si="34"/>
        <v>0</v>
      </c>
      <c r="BE32" s="12">
        <f t="shared" si="35"/>
        <v>0</v>
      </c>
      <c r="BF32" s="12">
        <f>IF('Encargos e Benefícios'!$C31=0,0,$BB32+SUM(AC32:AE32)/$C32)</f>
        <v>0</v>
      </c>
      <c r="BG32" s="229">
        <f>IF('Encargos e Benefícios'!$C31=0,0,SUM(BD32:BF32))</f>
        <v>0</v>
      </c>
      <c r="BH32" s="383">
        <f t="shared" si="36"/>
        <v>0</v>
      </c>
      <c r="BI32" s="60"/>
    </row>
    <row r="33" spans="1:61" ht="12.75" hidden="1">
      <c r="A33" s="97">
        <v>27</v>
      </c>
      <c r="B33" s="13">
        <f>'Encargos e Benefícios'!B32</f>
        <v>0</v>
      </c>
      <c r="C33" s="10">
        <f>'Encargos e Benefícios'!C32</f>
        <v>0</v>
      </c>
      <c r="D33" s="67"/>
      <c r="E33" s="228"/>
      <c r="F33" s="226"/>
      <c r="G33" s="228"/>
      <c r="H33" s="248"/>
      <c r="I33" s="96"/>
      <c r="J33" s="96"/>
      <c r="K33" s="96"/>
      <c r="L33" s="228"/>
      <c r="M33" s="248"/>
      <c r="N33" s="96"/>
      <c r="O33" s="96"/>
      <c r="P33" s="96"/>
      <c r="Q33" s="228"/>
      <c r="R33" s="248"/>
      <c r="S33" s="96"/>
      <c r="T33" s="96"/>
      <c r="U33" s="96"/>
      <c r="V33" s="228"/>
      <c r="W33" s="248"/>
      <c r="X33" s="96"/>
      <c r="Y33" s="96"/>
      <c r="Z33" s="96"/>
      <c r="AA33" s="228"/>
      <c r="AB33" s="248"/>
      <c r="AC33" s="96"/>
      <c r="AD33" s="96"/>
      <c r="AE33" s="254"/>
      <c r="AF33" s="12">
        <f>'Encargos e Benefícios'!D32</f>
        <v>0</v>
      </c>
      <c r="AG33" s="12">
        <f>IF('Encargos e Benefícios'!C32=0,0,'Encargos e Benefícios'!O32/'Encargos e Benefícios'!C32)</f>
        <v>0</v>
      </c>
      <c r="AH33" s="256">
        <f>IF('Encargos e Benefícios'!C32=0,0,'Encargos e Benefícios'!U32/'Encargos e Benefícios'!C32)</f>
        <v>0</v>
      </c>
      <c r="AI33" s="256">
        <f>IF('Encargos e Benefícios'!C32=0,0,'Encargos e Benefícios'!V32/'Encargos e Benefícios'!C32)</f>
        <v>0</v>
      </c>
      <c r="AJ33" s="406"/>
      <c r="AK33" s="59"/>
      <c r="AL33" s="407"/>
      <c r="AM33" s="60"/>
      <c r="AN33" s="12">
        <f t="shared" si="26"/>
        <v>0</v>
      </c>
      <c r="AO33" s="12">
        <f t="shared" si="27"/>
        <v>0</v>
      </c>
      <c r="AP33" s="12">
        <f>IF('Encargos e Benefícios'!$C32=0,0,$AH33+SUM(I33:K33)/$C33)</f>
        <v>0</v>
      </c>
      <c r="AQ33" s="229">
        <f>IF('Encargos e Benefícios'!$C32=0,0,SUM(AN33:AP33))</f>
        <v>0</v>
      </c>
      <c r="AR33" s="12">
        <f t="shared" si="28"/>
        <v>0</v>
      </c>
      <c r="AS33" s="12">
        <f t="shared" si="29"/>
        <v>0</v>
      </c>
      <c r="AT33" s="12">
        <f>IF('Encargos e Benefícios'!$C32=0,0,$AP33+SUM(N33:P33)/$C33)</f>
        <v>0</v>
      </c>
      <c r="AU33" s="229">
        <f>IF('Encargos e Benefícios'!$C32=0,0,SUM(AR33:AT33))</f>
        <v>0</v>
      </c>
      <c r="AV33" s="12">
        <f t="shared" si="30"/>
        <v>0</v>
      </c>
      <c r="AW33" s="12">
        <f t="shared" si="31"/>
        <v>0</v>
      </c>
      <c r="AX33" s="12">
        <f>IF('Encargos e Benefícios'!$C32=0,0,$AT33+SUM(S33:U33)/$C33)</f>
        <v>0</v>
      </c>
      <c r="AY33" s="229">
        <f>IF('Encargos e Benefícios'!$C32=0,0,SUM(AV33:AX33))</f>
        <v>0</v>
      </c>
      <c r="AZ33" s="12">
        <f t="shared" si="32"/>
        <v>0</v>
      </c>
      <c r="BA33" s="12">
        <f t="shared" si="33"/>
        <v>0</v>
      </c>
      <c r="BB33" s="12">
        <f>IF('Encargos e Benefícios'!$C32=0,0,$AX33+SUM(X33:Z33)/$C33)</f>
        <v>0</v>
      </c>
      <c r="BC33" s="229">
        <f>IF('Encargos e Benefícios'!$C32=0,0,SUM(AZ33:BB33))</f>
        <v>0</v>
      </c>
      <c r="BD33" s="12">
        <f t="shared" si="34"/>
        <v>0</v>
      </c>
      <c r="BE33" s="12">
        <f t="shared" si="35"/>
        <v>0</v>
      </c>
      <c r="BF33" s="12">
        <f>IF('Encargos e Benefícios'!$C32=0,0,$BB33+SUM(AC33:AE33)/$C33)</f>
        <v>0</v>
      </c>
      <c r="BG33" s="229">
        <f>IF('Encargos e Benefícios'!$C32=0,0,SUM(BD33:BF33))</f>
        <v>0</v>
      </c>
      <c r="BH33" s="383">
        <f t="shared" si="36"/>
        <v>0</v>
      </c>
      <c r="BI33" s="60"/>
    </row>
    <row r="34" spans="1:61" ht="12.75" hidden="1">
      <c r="A34" s="97">
        <v>28</v>
      </c>
      <c r="B34" s="13">
        <f>'Encargos e Benefícios'!B33</f>
        <v>0</v>
      </c>
      <c r="C34" s="10">
        <f>'Encargos e Benefícios'!C33</f>
        <v>0</v>
      </c>
      <c r="D34" s="67"/>
      <c r="E34" s="228"/>
      <c r="F34" s="226"/>
      <c r="G34" s="228"/>
      <c r="H34" s="248"/>
      <c r="I34" s="96"/>
      <c r="J34" s="96"/>
      <c r="K34" s="96"/>
      <c r="L34" s="228"/>
      <c r="M34" s="248"/>
      <c r="N34" s="96"/>
      <c r="O34" s="96"/>
      <c r="P34" s="96"/>
      <c r="Q34" s="228"/>
      <c r="R34" s="248"/>
      <c r="S34" s="96"/>
      <c r="T34" s="96"/>
      <c r="U34" s="96"/>
      <c r="V34" s="228"/>
      <c r="W34" s="248"/>
      <c r="X34" s="96"/>
      <c r="Y34" s="96"/>
      <c r="Z34" s="96"/>
      <c r="AA34" s="228"/>
      <c r="AB34" s="248"/>
      <c r="AC34" s="96"/>
      <c r="AD34" s="96"/>
      <c r="AE34" s="254"/>
      <c r="AF34" s="12">
        <f>'Encargos e Benefícios'!D33</f>
        <v>0</v>
      </c>
      <c r="AG34" s="12">
        <f>IF('Encargos e Benefícios'!C33=0,0,'Encargos e Benefícios'!O33/'Encargos e Benefícios'!C33)</f>
        <v>0</v>
      </c>
      <c r="AH34" s="256">
        <f>IF('Encargos e Benefícios'!C33=0,0,'Encargos e Benefícios'!U33/'Encargos e Benefícios'!C33)</f>
        <v>0</v>
      </c>
      <c r="AI34" s="256">
        <f>IF('Encargos e Benefícios'!C33=0,0,'Encargos e Benefícios'!V33/'Encargos e Benefícios'!C33)</f>
        <v>0</v>
      </c>
      <c r="AJ34" s="406"/>
      <c r="AK34" s="59"/>
      <c r="AL34" s="407"/>
      <c r="AM34" s="60"/>
      <c r="AN34" s="12">
        <f t="shared" si="26"/>
        <v>0</v>
      </c>
      <c r="AO34" s="12">
        <f t="shared" si="27"/>
        <v>0</v>
      </c>
      <c r="AP34" s="12">
        <f>IF('Encargos e Benefícios'!$C33=0,0,$AH34+SUM(I34:K34)/$C34)</f>
        <v>0</v>
      </c>
      <c r="AQ34" s="229">
        <f>IF('Encargos e Benefícios'!$C33=0,0,SUM(AN34:AP34))</f>
        <v>0</v>
      </c>
      <c r="AR34" s="12">
        <f t="shared" si="28"/>
        <v>0</v>
      </c>
      <c r="AS34" s="12">
        <f t="shared" si="29"/>
        <v>0</v>
      </c>
      <c r="AT34" s="12">
        <f>IF('Encargos e Benefícios'!$C33=0,0,$AP34+SUM(N34:P34)/$C34)</f>
        <v>0</v>
      </c>
      <c r="AU34" s="229">
        <f>IF('Encargos e Benefícios'!$C33=0,0,SUM(AR34:AT34))</f>
        <v>0</v>
      </c>
      <c r="AV34" s="12">
        <f t="shared" si="30"/>
        <v>0</v>
      </c>
      <c r="AW34" s="12">
        <f t="shared" si="31"/>
        <v>0</v>
      </c>
      <c r="AX34" s="12">
        <f>IF('Encargos e Benefícios'!$C33=0,0,$AT34+SUM(S34:U34)/$C34)</f>
        <v>0</v>
      </c>
      <c r="AY34" s="229">
        <f>IF('Encargos e Benefícios'!$C33=0,0,SUM(AV34:AX34))</f>
        <v>0</v>
      </c>
      <c r="AZ34" s="12">
        <f t="shared" si="32"/>
        <v>0</v>
      </c>
      <c r="BA34" s="12">
        <f t="shared" si="33"/>
        <v>0</v>
      </c>
      <c r="BB34" s="12">
        <f>IF('Encargos e Benefícios'!$C33=0,0,$AX34+SUM(X34:Z34)/$C34)</f>
        <v>0</v>
      </c>
      <c r="BC34" s="229">
        <f>IF('Encargos e Benefícios'!$C33=0,0,SUM(AZ34:BB34))</f>
        <v>0</v>
      </c>
      <c r="BD34" s="12">
        <f t="shared" si="34"/>
        <v>0</v>
      </c>
      <c r="BE34" s="12">
        <f t="shared" si="35"/>
        <v>0</v>
      </c>
      <c r="BF34" s="12">
        <f>IF('Encargos e Benefícios'!$C33=0,0,$BB34+SUM(AC34:AE34)/$C34)</f>
        <v>0</v>
      </c>
      <c r="BG34" s="229">
        <f>IF('Encargos e Benefícios'!$C33=0,0,SUM(BD34:BF34))</f>
        <v>0</v>
      </c>
      <c r="BH34" s="383">
        <f t="shared" si="36"/>
        <v>0</v>
      </c>
      <c r="BI34" s="60"/>
    </row>
    <row r="35" spans="1:61" ht="12.75" hidden="1">
      <c r="A35" s="97">
        <v>29</v>
      </c>
      <c r="B35" s="13">
        <f>'Encargos e Benefícios'!B34</f>
        <v>0</v>
      </c>
      <c r="C35" s="10">
        <f>'Encargos e Benefícios'!C34</f>
        <v>0</v>
      </c>
      <c r="D35" s="67"/>
      <c r="E35" s="228"/>
      <c r="F35" s="226"/>
      <c r="G35" s="228"/>
      <c r="H35" s="248"/>
      <c r="I35" s="96"/>
      <c r="J35" s="96"/>
      <c r="K35" s="96"/>
      <c r="L35" s="228"/>
      <c r="M35" s="248"/>
      <c r="N35" s="96"/>
      <c r="O35" s="96"/>
      <c r="P35" s="96"/>
      <c r="Q35" s="228"/>
      <c r="R35" s="248"/>
      <c r="S35" s="96"/>
      <c r="T35" s="96"/>
      <c r="U35" s="96"/>
      <c r="V35" s="228"/>
      <c r="W35" s="248"/>
      <c r="X35" s="96"/>
      <c r="Y35" s="96"/>
      <c r="Z35" s="96"/>
      <c r="AA35" s="228"/>
      <c r="AB35" s="248"/>
      <c r="AC35" s="96"/>
      <c r="AD35" s="96"/>
      <c r="AE35" s="254"/>
      <c r="AF35" s="12">
        <f>'Encargos e Benefícios'!D34</f>
        <v>0</v>
      </c>
      <c r="AG35" s="12">
        <f>IF('Encargos e Benefícios'!C34=0,0,'Encargos e Benefícios'!O34/'Encargos e Benefícios'!C34)</f>
        <v>0</v>
      </c>
      <c r="AH35" s="256">
        <f>IF('Encargos e Benefícios'!C34=0,0,'Encargos e Benefícios'!U34/'Encargos e Benefícios'!C34)</f>
        <v>0</v>
      </c>
      <c r="AI35" s="256">
        <f>IF('Encargos e Benefícios'!C34=0,0,'Encargos e Benefícios'!V34/'Encargos e Benefícios'!C34)</f>
        <v>0</v>
      </c>
      <c r="AJ35" s="406"/>
      <c r="AK35" s="59"/>
      <c r="AL35" s="407"/>
      <c r="AM35" s="60"/>
      <c r="AN35" s="12">
        <f t="shared" si="26"/>
        <v>0</v>
      </c>
      <c r="AO35" s="12">
        <f t="shared" si="27"/>
        <v>0</v>
      </c>
      <c r="AP35" s="12">
        <f>IF('Encargos e Benefícios'!$C34=0,0,$AH35+SUM(I35:K35)/$C35)</f>
        <v>0</v>
      </c>
      <c r="AQ35" s="229">
        <f>IF('Encargos e Benefícios'!$C34=0,0,SUM(AN35:AP35))</f>
        <v>0</v>
      </c>
      <c r="AR35" s="12">
        <f t="shared" si="28"/>
        <v>0</v>
      </c>
      <c r="AS35" s="12">
        <f t="shared" si="29"/>
        <v>0</v>
      </c>
      <c r="AT35" s="12">
        <f>IF('Encargos e Benefícios'!$C34=0,0,$AP35+SUM(N35:P35)/$C35)</f>
        <v>0</v>
      </c>
      <c r="AU35" s="229">
        <f>IF('Encargos e Benefícios'!$C34=0,0,SUM(AR35:AT35))</f>
        <v>0</v>
      </c>
      <c r="AV35" s="12">
        <f t="shared" si="30"/>
        <v>0</v>
      </c>
      <c r="AW35" s="12">
        <f t="shared" si="31"/>
        <v>0</v>
      </c>
      <c r="AX35" s="12">
        <f>IF('Encargos e Benefícios'!$C34=0,0,$AT35+SUM(S35:U35)/$C35)</f>
        <v>0</v>
      </c>
      <c r="AY35" s="229">
        <f>IF('Encargos e Benefícios'!$C34=0,0,SUM(AV35:AX35))</f>
        <v>0</v>
      </c>
      <c r="AZ35" s="12">
        <f t="shared" si="32"/>
        <v>0</v>
      </c>
      <c r="BA35" s="12">
        <f t="shared" si="33"/>
        <v>0</v>
      </c>
      <c r="BB35" s="12">
        <f>IF('Encargos e Benefícios'!$C34=0,0,$AX35+SUM(X35:Z35)/$C35)</f>
        <v>0</v>
      </c>
      <c r="BC35" s="229">
        <f>IF('Encargos e Benefícios'!$C34=0,0,SUM(AZ35:BB35))</f>
        <v>0</v>
      </c>
      <c r="BD35" s="12">
        <f t="shared" si="34"/>
        <v>0</v>
      </c>
      <c r="BE35" s="12">
        <f t="shared" si="35"/>
        <v>0</v>
      </c>
      <c r="BF35" s="12">
        <f>IF('Encargos e Benefícios'!$C34=0,0,$BB35+SUM(AC35:AE35)/$C35)</f>
        <v>0</v>
      </c>
      <c r="BG35" s="229">
        <f>IF('Encargos e Benefícios'!$C34=0,0,SUM(BD35:BF35))</f>
        <v>0</v>
      </c>
      <c r="BH35" s="383">
        <f t="shared" si="36"/>
        <v>0</v>
      </c>
      <c r="BI35" s="60"/>
    </row>
    <row r="36" spans="1:61" ht="12.75" hidden="1">
      <c r="A36" s="97">
        <v>30</v>
      </c>
      <c r="B36" s="13">
        <f>'Encargos e Benefícios'!B35</f>
        <v>0</v>
      </c>
      <c r="C36" s="10">
        <f>'Encargos e Benefícios'!C35</f>
        <v>0</v>
      </c>
      <c r="D36" s="67"/>
      <c r="E36" s="228"/>
      <c r="F36" s="226"/>
      <c r="G36" s="228"/>
      <c r="H36" s="248"/>
      <c r="I36" s="96"/>
      <c r="J36" s="96"/>
      <c r="K36" s="96"/>
      <c r="L36" s="228"/>
      <c r="M36" s="248"/>
      <c r="N36" s="96"/>
      <c r="O36" s="96"/>
      <c r="P36" s="96"/>
      <c r="Q36" s="228"/>
      <c r="R36" s="248"/>
      <c r="S36" s="96"/>
      <c r="T36" s="96"/>
      <c r="U36" s="96"/>
      <c r="V36" s="228"/>
      <c r="W36" s="248"/>
      <c r="X36" s="96"/>
      <c r="Y36" s="96"/>
      <c r="Z36" s="96"/>
      <c r="AA36" s="228"/>
      <c r="AB36" s="248"/>
      <c r="AC36" s="96"/>
      <c r="AD36" s="96"/>
      <c r="AE36" s="254"/>
      <c r="AF36" s="12">
        <f>'Encargos e Benefícios'!D35</f>
        <v>0</v>
      </c>
      <c r="AG36" s="12">
        <f>IF('Encargos e Benefícios'!C35=0,0,'Encargos e Benefícios'!O35/'Encargos e Benefícios'!C35)</f>
        <v>0</v>
      </c>
      <c r="AH36" s="256">
        <f>IF('Encargos e Benefícios'!C35=0,0,'Encargos e Benefícios'!U35/'Encargos e Benefícios'!C35)</f>
        <v>0</v>
      </c>
      <c r="AI36" s="256">
        <f>IF('Encargos e Benefícios'!C35=0,0,'Encargos e Benefícios'!V35/'Encargos e Benefícios'!C35)</f>
        <v>0</v>
      </c>
      <c r="AJ36" s="406"/>
      <c r="AK36" s="59"/>
      <c r="AL36" s="407"/>
      <c r="AM36" s="60"/>
      <c r="AN36" s="12">
        <f t="shared" si="26"/>
        <v>0</v>
      </c>
      <c r="AO36" s="12">
        <f t="shared" si="27"/>
        <v>0</v>
      </c>
      <c r="AP36" s="12">
        <f>IF('Encargos e Benefícios'!$C35=0,0,$AH36+SUM(I36:K36)/$C36)</f>
        <v>0</v>
      </c>
      <c r="AQ36" s="229">
        <f>IF('Encargos e Benefícios'!$C35=0,0,SUM(AN36:AP36))</f>
        <v>0</v>
      </c>
      <c r="AR36" s="12">
        <f t="shared" si="28"/>
        <v>0</v>
      </c>
      <c r="AS36" s="12">
        <f t="shared" si="29"/>
        <v>0</v>
      </c>
      <c r="AT36" s="12">
        <f>IF('Encargos e Benefícios'!$C35=0,0,$AP36+SUM(N36:P36)/$C36)</f>
        <v>0</v>
      </c>
      <c r="AU36" s="229">
        <f>IF('Encargos e Benefícios'!$C35=0,0,SUM(AR36:AT36))</f>
        <v>0</v>
      </c>
      <c r="AV36" s="12">
        <f t="shared" si="30"/>
        <v>0</v>
      </c>
      <c r="AW36" s="12">
        <f t="shared" si="31"/>
        <v>0</v>
      </c>
      <c r="AX36" s="12">
        <f>IF('Encargos e Benefícios'!$C35=0,0,$AT36+SUM(S36:U36)/$C36)</f>
        <v>0</v>
      </c>
      <c r="AY36" s="229">
        <f>IF('Encargos e Benefícios'!$C35=0,0,SUM(AV36:AX36))</f>
        <v>0</v>
      </c>
      <c r="AZ36" s="12">
        <f t="shared" si="32"/>
        <v>0</v>
      </c>
      <c r="BA36" s="12">
        <f t="shared" si="33"/>
        <v>0</v>
      </c>
      <c r="BB36" s="12">
        <f>IF('Encargos e Benefícios'!$C35=0,0,$AX36+SUM(X36:Z36)/$C36)</f>
        <v>0</v>
      </c>
      <c r="BC36" s="229">
        <f>IF('Encargos e Benefícios'!$C35=0,0,SUM(AZ36:BB36))</f>
        <v>0</v>
      </c>
      <c r="BD36" s="12">
        <f t="shared" si="34"/>
        <v>0</v>
      </c>
      <c r="BE36" s="12">
        <f t="shared" si="35"/>
        <v>0</v>
      </c>
      <c r="BF36" s="12">
        <f>IF('Encargos e Benefícios'!$C35=0,0,$BB36+SUM(AC36:AE36)/$C36)</f>
        <v>0</v>
      </c>
      <c r="BG36" s="229">
        <f>IF('Encargos e Benefícios'!$C35=0,0,SUM(BD36:BF36))</f>
        <v>0</v>
      </c>
      <c r="BH36" s="383">
        <f t="shared" si="36"/>
        <v>0</v>
      </c>
      <c r="BI36" s="60"/>
    </row>
    <row r="37" spans="1:61" ht="12.75" hidden="1">
      <c r="A37" s="97">
        <v>31</v>
      </c>
      <c r="B37" s="13">
        <f>'Encargos e Benefícios'!B36</f>
        <v>0</v>
      </c>
      <c r="C37" s="10">
        <f>'Encargos e Benefícios'!C36</f>
        <v>0</v>
      </c>
      <c r="D37" s="67"/>
      <c r="E37" s="228"/>
      <c r="F37" s="226"/>
      <c r="G37" s="228"/>
      <c r="H37" s="248"/>
      <c r="I37" s="96"/>
      <c r="J37" s="96"/>
      <c r="K37" s="96"/>
      <c r="L37" s="228"/>
      <c r="M37" s="248"/>
      <c r="N37" s="96"/>
      <c r="O37" s="96"/>
      <c r="P37" s="96"/>
      <c r="Q37" s="228"/>
      <c r="R37" s="248"/>
      <c r="S37" s="96"/>
      <c r="T37" s="96"/>
      <c r="U37" s="96"/>
      <c r="V37" s="228"/>
      <c r="W37" s="248"/>
      <c r="X37" s="96"/>
      <c r="Y37" s="96"/>
      <c r="Z37" s="96"/>
      <c r="AA37" s="228"/>
      <c r="AB37" s="248"/>
      <c r="AC37" s="96"/>
      <c r="AD37" s="96"/>
      <c r="AE37" s="254"/>
      <c r="AF37" s="12">
        <f>'Encargos e Benefícios'!D36</f>
        <v>0</v>
      </c>
      <c r="AG37" s="12">
        <f>IF('Encargos e Benefícios'!C36=0,0,'Encargos e Benefícios'!O36/'Encargos e Benefícios'!C36)</f>
        <v>0</v>
      </c>
      <c r="AH37" s="256">
        <f>IF('Encargos e Benefícios'!C36=0,0,'Encargos e Benefícios'!U36/'Encargos e Benefícios'!C36)</f>
        <v>0</v>
      </c>
      <c r="AI37" s="256">
        <f>IF('Encargos e Benefícios'!C36=0,0,'Encargos e Benefícios'!V36/'Encargos e Benefícios'!C36)</f>
        <v>0</v>
      </c>
      <c r="AJ37" s="406"/>
      <c r="AK37" s="59"/>
      <c r="AL37" s="407"/>
      <c r="AM37" s="60"/>
      <c r="AN37" s="12">
        <f t="shared" si="26"/>
        <v>0</v>
      </c>
      <c r="AO37" s="12">
        <f t="shared" si="27"/>
        <v>0</v>
      </c>
      <c r="AP37" s="12">
        <f>IF('Encargos e Benefícios'!$C36=0,0,$AH37+SUM(I37:K37)/$C37)</f>
        <v>0</v>
      </c>
      <c r="AQ37" s="229">
        <f>IF('Encargos e Benefícios'!$C36=0,0,SUM(AN37:AP37))</f>
        <v>0</v>
      </c>
      <c r="AR37" s="12">
        <f t="shared" si="28"/>
        <v>0</v>
      </c>
      <c r="AS37" s="12">
        <f t="shared" si="29"/>
        <v>0</v>
      </c>
      <c r="AT37" s="12">
        <f>IF('Encargos e Benefícios'!$C36=0,0,$AP37+SUM(N37:P37)/$C37)</f>
        <v>0</v>
      </c>
      <c r="AU37" s="229">
        <f>IF('Encargos e Benefícios'!$C36=0,0,SUM(AR37:AT37))</f>
        <v>0</v>
      </c>
      <c r="AV37" s="12">
        <f t="shared" si="30"/>
        <v>0</v>
      </c>
      <c r="AW37" s="12">
        <f t="shared" si="31"/>
        <v>0</v>
      </c>
      <c r="AX37" s="12">
        <f>IF('Encargos e Benefícios'!$C36=0,0,$AT37+SUM(S37:U37)/$C37)</f>
        <v>0</v>
      </c>
      <c r="AY37" s="229">
        <f>IF('Encargos e Benefícios'!$C36=0,0,SUM(AV37:AX37))</f>
        <v>0</v>
      </c>
      <c r="AZ37" s="12">
        <f t="shared" si="32"/>
        <v>0</v>
      </c>
      <c r="BA37" s="12">
        <f t="shared" si="33"/>
        <v>0</v>
      </c>
      <c r="BB37" s="12">
        <f>IF('Encargos e Benefícios'!$C36=0,0,$AX37+SUM(X37:Z37)/$C37)</f>
        <v>0</v>
      </c>
      <c r="BC37" s="229">
        <f>IF('Encargos e Benefícios'!$C36=0,0,SUM(AZ37:BB37))</f>
        <v>0</v>
      </c>
      <c r="BD37" s="12">
        <f t="shared" si="34"/>
        <v>0</v>
      </c>
      <c r="BE37" s="12">
        <f t="shared" si="35"/>
        <v>0</v>
      </c>
      <c r="BF37" s="12">
        <f>IF('Encargos e Benefícios'!$C36=0,0,$BB37+SUM(AC37:AE37)/$C37)</f>
        <v>0</v>
      </c>
      <c r="BG37" s="229">
        <f>IF('Encargos e Benefícios'!$C36=0,0,SUM(BD37:BF37))</f>
        <v>0</v>
      </c>
      <c r="BH37" s="383">
        <f t="shared" si="36"/>
        <v>0</v>
      </c>
      <c r="BI37" s="60"/>
    </row>
    <row r="38" spans="1:61" ht="12.75" hidden="1">
      <c r="A38" s="97">
        <v>32</v>
      </c>
      <c r="B38" s="13">
        <f>'Encargos e Benefícios'!B37</f>
        <v>0</v>
      </c>
      <c r="C38" s="10">
        <f>'Encargos e Benefícios'!C37</f>
        <v>0</v>
      </c>
      <c r="D38" s="67"/>
      <c r="E38" s="228"/>
      <c r="F38" s="226"/>
      <c r="G38" s="228"/>
      <c r="H38" s="248"/>
      <c r="I38" s="96"/>
      <c r="J38" s="96"/>
      <c r="K38" s="96"/>
      <c r="L38" s="228"/>
      <c r="M38" s="248"/>
      <c r="N38" s="96"/>
      <c r="O38" s="96"/>
      <c r="P38" s="96"/>
      <c r="Q38" s="228"/>
      <c r="R38" s="248"/>
      <c r="S38" s="96"/>
      <c r="T38" s="96"/>
      <c r="U38" s="96"/>
      <c r="V38" s="228"/>
      <c r="W38" s="248"/>
      <c r="X38" s="96"/>
      <c r="Y38" s="96"/>
      <c r="Z38" s="96"/>
      <c r="AA38" s="228"/>
      <c r="AB38" s="248"/>
      <c r="AC38" s="96"/>
      <c r="AD38" s="96"/>
      <c r="AE38" s="254"/>
      <c r="AF38" s="12">
        <f>'Encargos e Benefícios'!D37</f>
        <v>0</v>
      </c>
      <c r="AG38" s="12">
        <f>IF('Encargos e Benefícios'!C37=0,0,'Encargos e Benefícios'!O37/'Encargos e Benefícios'!C37)</f>
        <v>0</v>
      </c>
      <c r="AH38" s="256">
        <f>IF('Encargos e Benefícios'!C37=0,0,'Encargos e Benefícios'!U37/'Encargos e Benefícios'!C37)</f>
        <v>0</v>
      </c>
      <c r="AI38" s="256">
        <f>IF('Encargos e Benefícios'!C37=0,0,'Encargos e Benefícios'!V37/'Encargos e Benefícios'!C37)</f>
        <v>0</v>
      </c>
      <c r="AJ38" s="406"/>
      <c r="AK38" s="59"/>
      <c r="AL38" s="407"/>
      <c r="AM38" s="60"/>
      <c r="AN38" s="12">
        <f t="shared" si="26"/>
        <v>0</v>
      </c>
      <c r="AO38" s="12">
        <f t="shared" si="27"/>
        <v>0</v>
      </c>
      <c r="AP38" s="12">
        <f>IF('Encargos e Benefícios'!$C37=0,0,$AH38+SUM(I38:K38)/$C38)</f>
        <v>0</v>
      </c>
      <c r="AQ38" s="229">
        <f>IF('Encargos e Benefícios'!$C37=0,0,SUM(AN38:AP38))</f>
        <v>0</v>
      </c>
      <c r="AR38" s="12">
        <f t="shared" si="28"/>
        <v>0</v>
      </c>
      <c r="AS38" s="12">
        <f t="shared" si="29"/>
        <v>0</v>
      </c>
      <c r="AT38" s="12">
        <f>IF('Encargos e Benefícios'!$C37=0,0,$AP38+SUM(N38:P38)/$C38)</f>
        <v>0</v>
      </c>
      <c r="AU38" s="229">
        <f>IF('Encargos e Benefícios'!$C37=0,0,SUM(AR38:AT38))</f>
        <v>0</v>
      </c>
      <c r="AV38" s="12">
        <f t="shared" si="30"/>
        <v>0</v>
      </c>
      <c r="AW38" s="12">
        <f t="shared" si="31"/>
        <v>0</v>
      </c>
      <c r="AX38" s="12">
        <f>IF('Encargos e Benefícios'!$C37=0,0,$AT38+SUM(S38:U38)/$C38)</f>
        <v>0</v>
      </c>
      <c r="AY38" s="229">
        <f>IF('Encargos e Benefícios'!$C37=0,0,SUM(AV38:AX38))</f>
        <v>0</v>
      </c>
      <c r="AZ38" s="12">
        <f t="shared" si="32"/>
        <v>0</v>
      </c>
      <c r="BA38" s="12">
        <f t="shared" si="33"/>
        <v>0</v>
      </c>
      <c r="BB38" s="12">
        <f>IF('Encargos e Benefícios'!$C37=0,0,$AX38+SUM(X38:Z38)/$C38)</f>
        <v>0</v>
      </c>
      <c r="BC38" s="229">
        <f>IF('Encargos e Benefícios'!$C37=0,0,SUM(AZ38:BB38))</f>
        <v>0</v>
      </c>
      <c r="BD38" s="12">
        <f t="shared" si="34"/>
        <v>0</v>
      </c>
      <c r="BE38" s="12">
        <f t="shared" si="35"/>
        <v>0</v>
      </c>
      <c r="BF38" s="12">
        <f>IF('Encargos e Benefícios'!$C37=0,0,$BB38+SUM(AC38:AE38)/$C38)</f>
        <v>0</v>
      </c>
      <c r="BG38" s="229">
        <f>IF('Encargos e Benefícios'!$C37=0,0,SUM(BD38:BF38))</f>
        <v>0</v>
      </c>
      <c r="BH38" s="383">
        <f t="shared" si="36"/>
        <v>0</v>
      </c>
      <c r="BI38" s="60"/>
    </row>
    <row r="39" spans="1:61" ht="12.75" hidden="1">
      <c r="A39" s="97">
        <v>33</v>
      </c>
      <c r="B39" s="13">
        <f>'Encargos e Benefícios'!B38</f>
        <v>0</v>
      </c>
      <c r="C39" s="10">
        <f>'Encargos e Benefícios'!C38</f>
        <v>0</v>
      </c>
      <c r="D39" s="67"/>
      <c r="E39" s="228"/>
      <c r="F39" s="226"/>
      <c r="G39" s="228"/>
      <c r="H39" s="248"/>
      <c r="I39" s="96"/>
      <c r="J39" s="96"/>
      <c r="K39" s="96"/>
      <c r="L39" s="228"/>
      <c r="M39" s="248"/>
      <c r="N39" s="96"/>
      <c r="O39" s="96"/>
      <c r="P39" s="96"/>
      <c r="Q39" s="228"/>
      <c r="R39" s="248"/>
      <c r="S39" s="96"/>
      <c r="T39" s="96"/>
      <c r="U39" s="96"/>
      <c r="V39" s="228"/>
      <c r="W39" s="248"/>
      <c r="X39" s="96"/>
      <c r="Y39" s="96"/>
      <c r="Z39" s="96"/>
      <c r="AA39" s="228"/>
      <c r="AB39" s="248"/>
      <c r="AC39" s="96"/>
      <c r="AD39" s="96"/>
      <c r="AE39" s="254"/>
      <c r="AF39" s="12">
        <f>'Encargos e Benefícios'!D38</f>
        <v>0</v>
      </c>
      <c r="AG39" s="12">
        <f>IF('Encargos e Benefícios'!C38=0,0,'Encargos e Benefícios'!O38/'Encargos e Benefícios'!C38)</f>
        <v>0</v>
      </c>
      <c r="AH39" s="256">
        <f>IF('Encargos e Benefícios'!C38=0,0,'Encargos e Benefícios'!U38/'Encargos e Benefícios'!C38)</f>
        <v>0</v>
      </c>
      <c r="AI39" s="256">
        <f>IF('Encargos e Benefícios'!C38=0,0,'Encargos e Benefícios'!V38/'Encargos e Benefícios'!C38)</f>
        <v>0</v>
      </c>
      <c r="AJ39" s="406"/>
      <c r="AK39" s="59"/>
      <c r="AL39" s="407"/>
      <c r="AM39" s="60"/>
      <c r="AN39" s="12">
        <f t="shared" si="26"/>
        <v>0</v>
      </c>
      <c r="AO39" s="12">
        <f t="shared" si="27"/>
        <v>0</v>
      </c>
      <c r="AP39" s="12">
        <f>IF('Encargos e Benefícios'!$C38=0,0,$AH39+SUM(I39:K39)/$C39)</f>
        <v>0</v>
      </c>
      <c r="AQ39" s="229">
        <f>IF('Encargos e Benefícios'!$C38=0,0,SUM(AN39:AP39))</f>
        <v>0</v>
      </c>
      <c r="AR39" s="12">
        <f t="shared" si="28"/>
        <v>0</v>
      </c>
      <c r="AS39" s="12">
        <f t="shared" si="29"/>
        <v>0</v>
      </c>
      <c r="AT39" s="12">
        <f>IF('Encargos e Benefícios'!$C38=0,0,$AP39+SUM(N39:P39)/$C39)</f>
        <v>0</v>
      </c>
      <c r="AU39" s="229">
        <f>IF('Encargos e Benefícios'!$C38=0,0,SUM(AR39:AT39))</f>
        <v>0</v>
      </c>
      <c r="AV39" s="12">
        <f t="shared" si="30"/>
        <v>0</v>
      </c>
      <c r="AW39" s="12">
        <f t="shared" si="31"/>
        <v>0</v>
      </c>
      <c r="AX39" s="12">
        <f>IF('Encargos e Benefícios'!$C38=0,0,$AT39+SUM(S39:U39)/$C39)</f>
        <v>0</v>
      </c>
      <c r="AY39" s="229">
        <f>IF('Encargos e Benefícios'!$C38=0,0,SUM(AV39:AX39))</f>
        <v>0</v>
      </c>
      <c r="AZ39" s="12">
        <f t="shared" si="32"/>
        <v>0</v>
      </c>
      <c r="BA39" s="12">
        <f t="shared" si="33"/>
        <v>0</v>
      </c>
      <c r="BB39" s="12">
        <f>IF('Encargos e Benefícios'!$C38=0,0,$AX39+SUM(X39:Z39)/$C39)</f>
        <v>0</v>
      </c>
      <c r="BC39" s="229">
        <f>IF('Encargos e Benefícios'!$C38=0,0,SUM(AZ39:BB39))</f>
        <v>0</v>
      </c>
      <c r="BD39" s="12">
        <f t="shared" si="34"/>
        <v>0</v>
      </c>
      <c r="BE39" s="12">
        <f t="shared" si="35"/>
        <v>0</v>
      </c>
      <c r="BF39" s="12">
        <f>IF('Encargos e Benefícios'!$C38=0,0,$BB39+SUM(AC39:AE39)/$C39)</f>
        <v>0</v>
      </c>
      <c r="BG39" s="229">
        <f>IF('Encargos e Benefícios'!$C38=0,0,SUM(BD39:BF39))</f>
        <v>0</v>
      </c>
      <c r="BH39" s="383">
        <f t="shared" si="36"/>
        <v>0</v>
      </c>
      <c r="BI39" s="60"/>
    </row>
    <row r="40" spans="1:61" ht="12.75" hidden="1">
      <c r="A40" s="97">
        <v>34</v>
      </c>
      <c r="B40" s="13">
        <f>'Encargos e Benefícios'!B39</f>
        <v>0</v>
      </c>
      <c r="C40" s="10">
        <f>'Encargos e Benefícios'!C39</f>
        <v>0</v>
      </c>
      <c r="D40" s="67"/>
      <c r="E40" s="228"/>
      <c r="F40" s="226"/>
      <c r="G40" s="228"/>
      <c r="H40" s="248"/>
      <c r="I40" s="96"/>
      <c r="J40" s="96"/>
      <c r="K40" s="96"/>
      <c r="L40" s="228"/>
      <c r="M40" s="248"/>
      <c r="N40" s="96"/>
      <c r="O40" s="96"/>
      <c r="P40" s="96"/>
      <c r="Q40" s="228"/>
      <c r="R40" s="248"/>
      <c r="S40" s="96"/>
      <c r="T40" s="96"/>
      <c r="U40" s="96"/>
      <c r="V40" s="228"/>
      <c r="W40" s="248"/>
      <c r="X40" s="96"/>
      <c r="Y40" s="96"/>
      <c r="Z40" s="96"/>
      <c r="AA40" s="228"/>
      <c r="AB40" s="248"/>
      <c r="AC40" s="96"/>
      <c r="AD40" s="96"/>
      <c r="AE40" s="254"/>
      <c r="AF40" s="12">
        <f>'Encargos e Benefícios'!D39</f>
        <v>0</v>
      </c>
      <c r="AG40" s="12">
        <f>IF('Encargos e Benefícios'!C39=0,0,'Encargos e Benefícios'!O39/'Encargos e Benefícios'!C39)</f>
        <v>0</v>
      </c>
      <c r="AH40" s="256">
        <f>IF('Encargos e Benefícios'!C39=0,0,'Encargos e Benefícios'!U39/'Encargos e Benefícios'!C39)</f>
        <v>0</v>
      </c>
      <c r="AI40" s="256">
        <f>IF('Encargos e Benefícios'!C39=0,0,'Encargos e Benefícios'!V39/'Encargos e Benefícios'!C39)</f>
        <v>0</v>
      </c>
      <c r="AJ40" s="406"/>
      <c r="AK40" s="59"/>
      <c r="AL40" s="407"/>
      <c r="AM40" s="60"/>
      <c r="AN40" s="12">
        <f t="shared" si="26"/>
        <v>0</v>
      </c>
      <c r="AO40" s="12">
        <f t="shared" si="27"/>
        <v>0</v>
      </c>
      <c r="AP40" s="12">
        <f>IF('Encargos e Benefícios'!$C39=0,0,$AH40+SUM(I40:K40)/$C40)</f>
        <v>0</v>
      </c>
      <c r="AQ40" s="229">
        <f>IF('Encargos e Benefícios'!$C39=0,0,SUM(AN40:AP40))</f>
        <v>0</v>
      </c>
      <c r="AR40" s="12">
        <f t="shared" si="28"/>
        <v>0</v>
      </c>
      <c r="AS40" s="12">
        <f t="shared" si="29"/>
        <v>0</v>
      </c>
      <c r="AT40" s="12">
        <f>IF('Encargos e Benefícios'!$C39=0,0,$AP40+SUM(N40:P40)/$C40)</f>
        <v>0</v>
      </c>
      <c r="AU40" s="229">
        <f>IF('Encargos e Benefícios'!$C39=0,0,SUM(AR40:AT40))</f>
        <v>0</v>
      </c>
      <c r="AV40" s="12">
        <f t="shared" si="30"/>
        <v>0</v>
      </c>
      <c r="AW40" s="12">
        <f t="shared" si="31"/>
        <v>0</v>
      </c>
      <c r="AX40" s="12">
        <f>IF('Encargos e Benefícios'!$C39=0,0,$AT40+SUM(S40:U40)/$C40)</f>
        <v>0</v>
      </c>
      <c r="AY40" s="229">
        <f>IF('Encargos e Benefícios'!$C39=0,0,SUM(AV40:AX40))</f>
        <v>0</v>
      </c>
      <c r="AZ40" s="12">
        <f t="shared" si="32"/>
        <v>0</v>
      </c>
      <c r="BA40" s="12">
        <f t="shared" si="33"/>
        <v>0</v>
      </c>
      <c r="BB40" s="12">
        <f>IF('Encargos e Benefícios'!$C39=0,0,$AX40+SUM(X40:Z40)/$C40)</f>
        <v>0</v>
      </c>
      <c r="BC40" s="229">
        <f>IF('Encargos e Benefícios'!$C39=0,0,SUM(AZ40:BB40))</f>
        <v>0</v>
      </c>
      <c r="BD40" s="12">
        <f t="shared" si="34"/>
        <v>0</v>
      </c>
      <c r="BE40" s="12">
        <f t="shared" si="35"/>
        <v>0</v>
      </c>
      <c r="BF40" s="12">
        <f>IF('Encargos e Benefícios'!$C39=0,0,$BB40+SUM(AC40:AE40)/$C40)</f>
        <v>0</v>
      </c>
      <c r="BG40" s="229">
        <f>IF('Encargos e Benefícios'!$C39=0,0,SUM(BD40:BF40))</f>
        <v>0</v>
      </c>
      <c r="BH40" s="383">
        <f t="shared" si="36"/>
        <v>0</v>
      </c>
      <c r="BI40" s="60"/>
    </row>
    <row r="41" spans="1:61" ht="12.75" hidden="1">
      <c r="A41" s="97">
        <v>35</v>
      </c>
      <c r="B41" s="13">
        <f>'Encargos e Benefícios'!B40</f>
        <v>0</v>
      </c>
      <c r="C41" s="10">
        <f>'Encargos e Benefícios'!C40</f>
        <v>0</v>
      </c>
      <c r="D41" s="67"/>
      <c r="E41" s="228"/>
      <c r="F41" s="226"/>
      <c r="G41" s="228"/>
      <c r="H41" s="248"/>
      <c r="I41" s="96"/>
      <c r="J41" s="96"/>
      <c r="K41" s="96"/>
      <c r="L41" s="228"/>
      <c r="M41" s="248"/>
      <c r="N41" s="96"/>
      <c r="O41" s="96"/>
      <c r="P41" s="96"/>
      <c r="Q41" s="228"/>
      <c r="R41" s="248"/>
      <c r="S41" s="96"/>
      <c r="T41" s="96"/>
      <c r="U41" s="96"/>
      <c r="V41" s="228"/>
      <c r="W41" s="248"/>
      <c r="X41" s="96"/>
      <c r="Y41" s="96"/>
      <c r="Z41" s="96"/>
      <c r="AA41" s="228"/>
      <c r="AB41" s="248"/>
      <c r="AC41" s="96"/>
      <c r="AD41" s="96"/>
      <c r="AE41" s="254"/>
      <c r="AF41" s="12">
        <f>'Encargos e Benefícios'!D40</f>
        <v>0</v>
      </c>
      <c r="AG41" s="12">
        <f>IF('Encargos e Benefícios'!C40=0,0,'Encargos e Benefícios'!O40/'Encargos e Benefícios'!C40)</f>
        <v>0</v>
      </c>
      <c r="AH41" s="256">
        <f>IF('Encargos e Benefícios'!C40=0,0,'Encargos e Benefícios'!U40/'Encargos e Benefícios'!C40)</f>
        <v>0</v>
      </c>
      <c r="AI41" s="256">
        <f>IF('Encargos e Benefícios'!C40=0,0,'Encargos e Benefícios'!V40/'Encargos e Benefícios'!C40)</f>
        <v>0</v>
      </c>
      <c r="AJ41" s="406"/>
      <c r="AK41" s="59"/>
      <c r="AL41" s="407"/>
      <c r="AM41" s="60"/>
      <c r="AN41" s="12">
        <f t="shared" si="26"/>
        <v>0</v>
      </c>
      <c r="AO41" s="12">
        <f t="shared" si="27"/>
        <v>0</v>
      </c>
      <c r="AP41" s="12">
        <f>IF('Encargos e Benefícios'!$C40=0,0,$AH41+SUM(I41:K41)/$C41)</f>
        <v>0</v>
      </c>
      <c r="AQ41" s="229">
        <f>IF('Encargos e Benefícios'!$C40=0,0,SUM(AN41:AP41))</f>
        <v>0</v>
      </c>
      <c r="AR41" s="12">
        <f t="shared" si="28"/>
        <v>0</v>
      </c>
      <c r="AS41" s="12">
        <f t="shared" si="29"/>
        <v>0</v>
      </c>
      <c r="AT41" s="12">
        <f>IF('Encargos e Benefícios'!$C40=0,0,$AP41+SUM(N41:P41)/$C41)</f>
        <v>0</v>
      </c>
      <c r="AU41" s="229">
        <f>IF('Encargos e Benefícios'!$C40=0,0,SUM(AR41:AT41))</f>
        <v>0</v>
      </c>
      <c r="AV41" s="12">
        <f t="shared" si="30"/>
        <v>0</v>
      </c>
      <c r="AW41" s="12">
        <f t="shared" si="31"/>
        <v>0</v>
      </c>
      <c r="AX41" s="12">
        <f>IF('Encargos e Benefícios'!$C40=0,0,$AT41+SUM(S41:U41)/$C41)</f>
        <v>0</v>
      </c>
      <c r="AY41" s="229">
        <f>IF('Encargos e Benefícios'!$C40=0,0,SUM(AV41:AX41))</f>
        <v>0</v>
      </c>
      <c r="AZ41" s="12">
        <f t="shared" si="32"/>
        <v>0</v>
      </c>
      <c r="BA41" s="12">
        <f t="shared" si="33"/>
        <v>0</v>
      </c>
      <c r="BB41" s="12">
        <f>IF('Encargos e Benefícios'!$C40=0,0,$AX41+SUM(X41:Z41)/$C41)</f>
        <v>0</v>
      </c>
      <c r="BC41" s="229">
        <f>IF('Encargos e Benefícios'!$C40=0,0,SUM(AZ41:BB41))</f>
        <v>0</v>
      </c>
      <c r="BD41" s="12">
        <f t="shared" si="34"/>
        <v>0</v>
      </c>
      <c r="BE41" s="12">
        <f t="shared" si="35"/>
        <v>0</v>
      </c>
      <c r="BF41" s="12">
        <f>IF('Encargos e Benefícios'!$C40=0,0,$BB41+SUM(AC41:AE41)/$C41)</f>
        <v>0</v>
      </c>
      <c r="BG41" s="229">
        <f>IF('Encargos e Benefícios'!$C40=0,0,SUM(BD41:BF41))</f>
        <v>0</v>
      </c>
      <c r="BH41" s="383">
        <f t="shared" si="36"/>
        <v>0</v>
      </c>
      <c r="BI41" s="60"/>
    </row>
    <row r="42" spans="1:61" ht="12.75" hidden="1">
      <c r="A42" s="97">
        <v>36</v>
      </c>
      <c r="B42" s="13">
        <f>'Encargos e Benefícios'!B41</f>
        <v>0</v>
      </c>
      <c r="C42" s="10">
        <f>'Encargos e Benefícios'!C41</f>
        <v>0</v>
      </c>
      <c r="D42" s="67"/>
      <c r="E42" s="228"/>
      <c r="F42" s="226"/>
      <c r="G42" s="228"/>
      <c r="H42" s="248"/>
      <c r="I42" s="96"/>
      <c r="J42" s="96"/>
      <c r="K42" s="96"/>
      <c r="L42" s="228"/>
      <c r="M42" s="248"/>
      <c r="N42" s="96"/>
      <c r="O42" s="96"/>
      <c r="P42" s="96"/>
      <c r="Q42" s="228"/>
      <c r="R42" s="248"/>
      <c r="S42" s="96"/>
      <c r="T42" s="96"/>
      <c r="U42" s="96"/>
      <c r="V42" s="228"/>
      <c r="W42" s="248"/>
      <c r="X42" s="96"/>
      <c r="Y42" s="96"/>
      <c r="Z42" s="96"/>
      <c r="AA42" s="228"/>
      <c r="AB42" s="248"/>
      <c r="AC42" s="96"/>
      <c r="AD42" s="96"/>
      <c r="AE42" s="254"/>
      <c r="AF42" s="12">
        <f>'Encargos e Benefícios'!D41</f>
        <v>0</v>
      </c>
      <c r="AG42" s="12">
        <f>IF('Encargos e Benefícios'!C41=0,0,'Encargos e Benefícios'!O41/'Encargos e Benefícios'!C41)</f>
        <v>0</v>
      </c>
      <c r="AH42" s="256">
        <f>IF('Encargos e Benefícios'!C41=0,0,'Encargos e Benefícios'!U41/'Encargos e Benefícios'!C41)</f>
        <v>0</v>
      </c>
      <c r="AI42" s="256">
        <f>IF('Encargos e Benefícios'!C41=0,0,'Encargos e Benefícios'!V41/'Encargos e Benefícios'!C41)</f>
        <v>0</v>
      </c>
      <c r="AJ42" s="406"/>
      <c r="AK42" s="59"/>
      <c r="AL42" s="407"/>
      <c r="AM42" s="60"/>
      <c r="AN42" s="12">
        <f t="shared" si="26"/>
        <v>0</v>
      </c>
      <c r="AO42" s="12">
        <f t="shared" si="27"/>
        <v>0</v>
      </c>
      <c r="AP42" s="12">
        <f>IF('Encargos e Benefícios'!$C41=0,0,$AH42+SUM(I42:K42)/$C42)</f>
        <v>0</v>
      </c>
      <c r="AQ42" s="229">
        <f>IF('Encargos e Benefícios'!$C41=0,0,SUM(AN42:AP42))</f>
        <v>0</v>
      </c>
      <c r="AR42" s="12">
        <f t="shared" si="28"/>
        <v>0</v>
      </c>
      <c r="AS42" s="12">
        <f t="shared" si="29"/>
        <v>0</v>
      </c>
      <c r="AT42" s="12">
        <f>IF('Encargos e Benefícios'!$C41=0,0,$AP42+SUM(N42:P42)/$C42)</f>
        <v>0</v>
      </c>
      <c r="AU42" s="229">
        <f>IF('Encargos e Benefícios'!$C41=0,0,SUM(AR42:AT42))</f>
        <v>0</v>
      </c>
      <c r="AV42" s="12">
        <f t="shared" si="30"/>
        <v>0</v>
      </c>
      <c r="AW42" s="12">
        <f t="shared" si="31"/>
        <v>0</v>
      </c>
      <c r="AX42" s="12">
        <f>IF('Encargos e Benefícios'!$C41=0,0,$AT42+SUM(S42:U42)/$C42)</f>
        <v>0</v>
      </c>
      <c r="AY42" s="229">
        <f>IF('Encargos e Benefícios'!$C41=0,0,SUM(AV42:AX42))</f>
        <v>0</v>
      </c>
      <c r="AZ42" s="12">
        <f t="shared" si="32"/>
        <v>0</v>
      </c>
      <c r="BA42" s="12">
        <f t="shared" si="33"/>
        <v>0</v>
      </c>
      <c r="BB42" s="12">
        <f>IF('Encargos e Benefícios'!$C41=0,0,$AX42+SUM(X42:Z42)/$C42)</f>
        <v>0</v>
      </c>
      <c r="BC42" s="229">
        <f>IF('Encargos e Benefícios'!$C41=0,0,SUM(AZ42:BB42))</f>
        <v>0</v>
      </c>
      <c r="BD42" s="12">
        <f t="shared" si="34"/>
        <v>0</v>
      </c>
      <c r="BE42" s="12">
        <f t="shared" si="35"/>
        <v>0</v>
      </c>
      <c r="BF42" s="12">
        <f>IF('Encargos e Benefícios'!$C41=0,0,$BB42+SUM(AC42:AE42)/$C42)</f>
        <v>0</v>
      </c>
      <c r="BG42" s="229">
        <f>IF('Encargos e Benefícios'!$C41=0,0,SUM(BD42:BF42))</f>
        <v>0</v>
      </c>
      <c r="BH42" s="383">
        <f t="shared" si="36"/>
        <v>0</v>
      </c>
      <c r="BI42" s="60"/>
    </row>
    <row r="43" spans="1:61" ht="12.75" hidden="1">
      <c r="A43" s="97">
        <v>37</v>
      </c>
      <c r="B43" s="13">
        <f>'Encargos e Benefícios'!B42</f>
        <v>0</v>
      </c>
      <c r="C43" s="10">
        <f>'Encargos e Benefícios'!C42</f>
        <v>0</v>
      </c>
      <c r="D43" s="67"/>
      <c r="E43" s="228"/>
      <c r="F43" s="226"/>
      <c r="G43" s="228"/>
      <c r="H43" s="248"/>
      <c r="I43" s="96"/>
      <c r="J43" s="96"/>
      <c r="K43" s="96"/>
      <c r="L43" s="228"/>
      <c r="M43" s="248"/>
      <c r="N43" s="96"/>
      <c r="O43" s="96"/>
      <c r="P43" s="96"/>
      <c r="Q43" s="228"/>
      <c r="R43" s="248"/>
      <c r="S43" s="96"/>
      <c r="T43" s="96"/>
      <c r="U43" s="96"/>
      <c r="V43" s="228"/>
      <c r="W43" s="248"/>
      <c r="X43" s="96"/>
      <c r="Y43" s="96"/>
      <c r="Z43" s="96"/>
      <c r="AA43" s="228"/>
      <c r="AB43" s="248"/>
      <c r="AC43" s="96"/>
      <c r="AD43" s="96"/>
      <c r="AE43" s="254"/>
      <c r="AF43" s="12">
        <f>'Encargos e Benefícios'!D42</f>
        <v>0</v>
      </c>
      <c r="AG43" s="12">
        <f>IF('Encargos e Benefícios'!C42=0,0,'Encargos e Benefícios'!O42/'Encargos e Benefícios'!C42)</f>
        <v>0</v>
      </c>
      <c r="AH43" s="256">
        <f>IF('Encargos e Benefícios'!C42=0,0,'Encargos e Benefícios'!U42/'Encargos e Benefícios'!C42)</f>
        <v>0</v>
      </c>
      <c r="AI43" s="256">
        <f>IF('Encargos e Benefícios'!C42=0,0,'Encargos e Benefícios'!V42/'Encargos e Benefícios'!C42)</f>
        <v>0</v>
      </c>
      <c r="AJ43" s="406"/>
      <c r="AK43" s="59"/>
      <c r="AL43" s="407"/>
      <c r="AM43" s="60"/>
      <c r="AN43" s="12">
        <f t="shared" si="26"/>
        <v>0</v>
      </c>
      <c r="AO43" s="12">
        <f t="shared" si="27"/>
        <v>0</v>
      </c>
      <c r="AP43" s="12">
        <f>IF('Encargos e Benefícios'!$C42=0,0,$AH43+SUM(I43:K43)/$C43)</f>
        <v>0</v>
      </c>
      <c r="AQ43" s="229">
        <f>IF('Encargos e Benefícios'!$C42=0,0,SUM(AN43:AP43))</f>
        <v>0</v>
      </c>
      <c r="AR43" s="12">
        <f t="shared" si="28"/>
        <v>0</v>
      </c>
      <c r="AS43" s="12">
        <f t="shared" si="29"/>
        <v>0</v>
      </c>
      <c r="AT43" s="12">
        <f>IF('Encargos e Benefícios'!$C42=0,0,$AP43+SUM(N43:P43)/$C43)</f>
        <v>0</v>
      </c>
      <c r="AU43" s="229">
        <f>IF('Encargos e Benefícios'!$C42=0,0,SUM(AR43:AT43))</f>
        <v>0</v>
      </c>
      <c r="AV43" s="12">
        <f t="shared" si="30"/>
        <v>0</v>
      </c>
      <c r="AW43" s="12">
        <f t="shared" si="31"/>
        <v>0</v>
      </c>
      <c r="AX43" s="12">
        <f>IF('Encargos e Benefícios'!$C42=0,0,$AT43+SUM(S43:U43)/$C43)</f>
        <v>0</v>
      </c>
      <c r="AY43" s="229">
        <f>IF('Encargos e Benefícios'!$C42=0,0,SUM(AV43:AX43))</f>
        <v>0</v>
      </c>
      <c r="AZ43" s="12">
        <f t="shared" si="32"/>
        <v>0</v>
      </c>
      <c r="BA43" s="12">
        <f t="shared" si="33"/>
        <v>0</v>
      </c>
      <c r="BB43" s="12">
        <f>IF('Encargos e Benefícios'!$C42=0,0,$AX43+SUM(X43:Z43)/$C43)</f>
        <v>0</v>
      </c>
      <c r="BC43" s="229">
        <f>IF('Encargos e Benefícios'!$C42=0,0,SUM(AZ43:BB43))</f>
        <v>0</v>
      </c>
      <c r="BD43" s="12">
        <f t="shared" si="34"/>
        <v>0</v>
      </c>
      <c r="BE43" s="12">
        <f t="shared" si="35"/>
        <v>0</v>
      </c>
      <c r="BF43" s="12">
        <f>IF('Encargos e Benefícios'!$C42=0,0,$BB43+SUM(AC43:AE43)/$C43)</f>
        <v>0</v>
      </c>
      <c r="BG43" s="229">
        <f>IF('Encargos e Benefícios'!$C42=0,0,SUM(BD43:BF43))</f>
        <v>0</v>
      </c>
      <c r="BH43" s="383">
        <f t="shared" si="36"/>
        <v>0</v>
      </c>
      <c r="BI43" s="60"/>
    </row>
    <row r="44" spans="1:61" ht="12.75" hidden="1">
      <c r="A44" s="97">
        <v>38</v>
      </c>
      <c r="B44" s="13">
        <f>'Encargos e Benefícios'!B43</f>
        <v>0</v>
      </c>
      <c r="C44" s="10">
        <f>'Encargos e Benefícios'!C43</f>
        <v>0</v>
      </c>
      <c r="D44" s="67"/>
      <c r="E44" s="228"/>
      <c r="F44" s="226"/>
      <c r="G44" s="228"/>
      <c r="H44" s="248"/>
      <c r="I44" s="96"/>
      <c r="J44" s="96"/>
      <c r="K44" s="96"/>
      <c r="L44" s="228"/>
      <c r="M44" s="248"/>
      <c r="N44" s="96"/>
      <c r="O44" s="96"/>
      <c r="P44" s="96"/>
      <c r="Q44" s="228"/>
      <c r="R44" s="248"/>
      <c r="S44" s="96"/>
      <c r="T44" s="96"/>
      <c r="U44" s="96"/>
      <c r="V44" s="228"/>
      <c r="W44" s="248"/>
      <c r="X44" s="96"/>
      <c r="Y44" s="96"/>
      <c r="Z44" s="96"/>
      <c r="AA44" s="228"/>
      <c r="AB44" s="248"/>
      <c r="AC44" s="96"/>
      <c r="AD44" s="96"/>
      <c r="AE44" s="254"/>
      <c r="AF44" s="12">
        <f>'Encargos e Benefícios'!D43</f>
        <v>0</v>
      </c>
      <c r="AG44" s="12">
        <f>IF('Encargos e Benefícios'!C43=0,0,'Encargos e Benefícios'!O43/'Encargos e Benefícios'!C43)</f>
        <v>0</v>
      </c>
      <c r="AH44" s="256">
        <f>IF('Encargos e Benefícios'!C43=0,0,'Encargos e Benefícios'!U43/'Encargos e Benefícios'!C43)</f>
        <v>0</v>
      </c>
      <c r="AI44" s="256">
        <f>IF('Encargos e Benefícios'!C43=0,0,'Encargos e Benefícios'!V43/'Encargos e Benefícios'!C43)</f>
        <v>0</v>
      </c>
      <c r="AJ44" s="406"/>
      <c r="AK44" s="59"/>
      <c r="AL44" s="407"/>
      <c r="AM44" s="60"/>
      <c r="AN44" s="12">
        <f t="shared" si="26"/>
        <v>0</v>
      </c>
      <c r="AO44" s="12">
        <f t="shared" si="27"/>
        <v>0</v>
      </c>
      <c r="AP44" s="12">
        <f>IF('Encargos e Benefícios'!$C43=0,0,$AH44+SUM(I44:K44)/$C44)</f>
        <v>0</v>
      </c>
      <c r="AQ44" s="229">
        <f>IF('Encargos e Benefícios'!$C43=0,0,SUM(AN44:AP44))</f>
        <v>0</v>
      </c>
      <c r="AR44" s="12">
        <f t="shared" si="28"/>
        <v>0</v>
      </c>
      <c r="AS44" s="12">
        <f t="shared" si="29"/>
        <v>0</v>
      </c>
      <c r="AT44" s="12">
        <f>IF('Encargos e Benefícios'!$C43=0,0,$AP44+SUM(N44:P44)/$C44)</f>
        <v>0</v>
      </c>
      <c r="AU44" s="229">
        <f>IF('Encargos e Benefícios'!$C43=0,0,SUM(AR44:AT44))</f>
        <v>0</v>
      </c>
      <c r="AV44" s="12">
        <f t="shared" si="30"/>
        <v>0</v>
      </c>
      <c r="AW44" s="12">
        <f t="shared" si="31"/>
        <v>0</v>
      </c>
      <c r="AX44" s="12">
        <f>IF('Encargos e Benefícios'!$C43=0,0,$AT44+SUM(S44:U44)/$C44)</f>
        <v>0</v>
      </c>
      <c r="AY44" s="229">
        <f>IF('Encargos e Benefícios'!$C43=0,0,SUM(AV44:AX44))</f>
        <v>0</v>
      </c>
      <c r="AZ44" s="12">
        <f t="shared" si="32"/>
        <v>0</v>
      </c>
      <c r="BA44" s="12">
        <f t="shared" si="33"/>
        <v>0</v>
      </c>
      <c r="BB44" s="12">
        <f>IF('Encargos e Benefícios'!$C43=0,0,$AX44+SUM(X44:Z44)/$C44)</f>
        <v>0</v>
      </c>
      <c r="BC44" s="229">
        <f>IF('Encargos e Benefícios'!$C43=0,0,SUM(AZ44:BB44))</f>
        <v>0</v>
      </c>
      <c r="BD44" s="12">
        <f t="shared" si="34"/>
        <v>0</v>
      </c>
      <c r="BE44" s="12">
        <f t="shared" si="35"/>
        <v>0</v>
      </c>
      <c r="BF44" s="12">
        <f>IF('Encargos e Benefícios'!$C43=0,0,$BB44+SUM(AC44:AE44)/$C44)</f>
        <v>0</v>
      </c>
      <c r="BG44" s="229">
        <f>IF('Encargos e Benefícios'!$C43=0,0,SUM(BD44:BF44))</f>
        <v>0</v>
      </c>
      <c r="BH44" s="383">
        <f t="shared" si="36"/>
        <v>0</v>
      </c>
      <c r="BI44" s="60"/>
    </row>
    <row r="45" spans="1:61" ht="12.75" hidden="1">
      <c r="A45" s="97">
        <v>39</v>
      </c>
      <c r="B45" s="13">
        <f>'Encargos e Benefícios'!B44</f>
        <v>0</v>
      </c>
      <c r="C45" s="10">
        <f>'Encargos e Benefícios'!C44</f>
        <v>0</v>
      </c>
      <c r="D45" s="67"/>
      <c r="E45" s="228"/>
      <c r="F45" s="226"/>
      <c r="G45" s="228"/>
      <c r="H45" s="248"/>
      <c r="I45" s="96"/>
      <c r="J45" s="96"/>
      <c r="K45" s="96"/>
      <c r="L45" s="228"/>
      <c r="M45" s="248"/>
      <c r="N45" s="96"/>
      <c r="O45" s="96"/>
      <c r="P45" s="96"/>
      <c r="Q45" s="228"/>
      <c r="R45" s="248"/>
      <c r="S45" s="96"/>
      <c r="T45" s="96"/>
      <c r="U45" s="96"/>
      <c r="V45" s="228"/>
      <c r="W45" s="248"/>
      <c r="X45" s="96"/>
      <c r="Y45" s="96"/>
      <c r="Z45" s="96"/>
      <c r="AA45" s="228"/>
      <c r="AB45" s="248"/>
      <c r="AC45" s="96"/>
      <c r="AD45" s="96"/>
      <c r="AE45" s="254"/>
      <c r="AF45" s="12">
        <f>'Encargos e Benefícios'!D44</f>
        <v>0</v>
      </c>
      <c r="AG45" s="12">
        <f>IF('Encargos e Benefícios'!C44=0,0,'Encargos e Benefícios'!O44/'Encargos e Benefícios'!C44)</f>
        <v>0</v>
      </c>
      <c r="AH45" s="256">
        <f>IF('Encargos e Benefícios'!C44=0,0,'Encargos e Benefícios'!U44/'Encargos e Benefícios'!C44)</f>
        <v>0</v>
      </c>
      <c r="AI45" s="256">
        <f>IF('Encargos e Benefícios'!C44=0,0,'Encargos e Benefícios'!V44/'Encargos e Benefícios'!C44)</f>
        <v>0</v>
      </c>
      <c r="AJ45" s="406"/>
      <c r="AK45" s="59"/>
      <c r="AL45" s="407"/>
      <c r="AM45" s="60"/>
      <c r="AN45" s="12">
        <f t="shared" si="26"/>
        <v>0</v>
      </c>
      <c r="AO45" s="12">
        <f t="shared" si="27"/>
        <v>0</v>
      </c>
      <c r="AP45" s="12">
        <f>IF('Encargos e Benefícios'!$C44=0,0,$AH45+SUM(I45:K45)/$C45)</f>
        <v>0</v>
      </c>
      <c r="AQ45" s="229">
        <f>IF('Encargos e Benefícios'!$C44=0,0,SUM(AN45:AP45))</f>
        <v>0</v>
      </c>
      <c r="AR45" s="12">
        <f t="shared" si="28"/>
        <v>0</v>
      </c>
      <c r="AS45" s="12">
        <f t="shared" si="29"/>
        <v>0</v>
      </c>
      <c r="AT45" s="12">
        <f>IF('Encargos e Benefícios'!$C44=0,0,$AP45+SUM(N45:P45)/$C45)</f>
        <v>0</v>
      </c>
      <c r="AU45" s="229">
        <f>IF('Encargos e Benefícios'!$C44=0,0,SUM(AR45:AT45))</f>
        <v>0</v>
      </c>
      <c r="AV45" s="12">
        <f t="shared" si="30"/>
        <v>0</v>
      </c>
      <c r="AW45" s="12">
        <f t="shared" si="31"/>
        <v>0</v>
      </c>
      <c r="AX45" s="12">
        <f>IF('Encargos e Benefícios'!$C44=0,0,$AT45+SUM(S45:U45)/$C45)</f>
        <v>0</v>
      </c>
      <c r="AY45" s="229">
        <f>IF('Encargos e Benefícios'!$C44=0,0,SUM(AV45:AX45))</f>
        <v>0</v>
      </c>
      <c r="AZ45" s="12">
        <f t="shared" si="32"/>
        <v>0</v>
      </c>
      <c r="BA45" s="12">
        <f t="shared" si="33"/>
        <v>0</v>
      </c>
      <c r="BB45" s="12">
        <f>IF('Encargos e Benefícios'!$C44=0,0,$AX45+SUM(X45:Z45)/$C45)</f>
        <v>0</v>
      </c>
      <c r="BC45" s="229">
        <f>IF('Encargos e Benefícios'!$C44=0,0,SUM(AZ45:BB45))</f>
        <v>0</v>
      </c>
      <c r="BD45" s="12">
        <f t="shared" si="34"/>
        <v>0</v>
      </c>
      <c r="BE45" s="12">
        <f t="shared" si="35"/>
        <v>0</v>
      </c>
      <c r="BF45" s="12">
        <f>IF('Encargos e Benefícios'!$C44=0,0,$BB45+SUM(AC45:AE45)/$C45)</f>
        <v>0</v>
      </c>
      <c r="BG45" s="229">
        <f>IF('Encargos e Benefícios'!$C44=0,0,SUM(BD45:BF45))</f>
        <v>0</v>
      </c>
      <c r="BH45" s="383">
        <f t="shared" si="36"/>
        <v>0</v>
      </c>
      <c r="BI45" s="60"/>
    </row>
    <row r="46" spans="1:61" ht="12.75" hidden="1">
      <c r="A46" s="97">
        <v>40</v>
      </c>
      <c r="B46" s="13">
        <f>'Encargos e Benefícios'!B45</f>
        <v>0</v>
      </c>
      <c r="C46" s="10">
        <f>'Encargos e Benefícios'!C45</f>
        <v>0</v>
      </c>
      <c r="D46" s="67"/>
      <c r="E46" s="228"/>
      <c r="F46" s="226"/>
      <c r="G46" s="228"/>
      <c r="H46" s="248"/>
      <c r="I46" s="96"/>
      <c r="J46" s="96"/>
      <c r="K46" s="96"/>
      <c r="L46" s="228"/>
      <c r="M46" s="248"/>
      <c r="N46" s="96"/>
      <c r="O46" s="96"/>
      <c r="P46" s="96"/>
      <c r="Q46" s="228"/>
      <c r="R46" s="248"/>
      <c r="S46" s="96"/>
      <c r="T46" s="96"/>
      <c r="U46" s="96"/>
      <c r="V46" s="228"/>
      <c r="W46" s="248"/>
      <c r="X46" s="96"/>
      <c r="Y46" s="96"/>
      <c r="Z46" s="96"/>
      <c r="AA46" s="228"/>
      <c r="AB46" s="248"/>
      <c r="AC46" s="96"/>
      <c r="AD46" s="96"/>
      <c r="AE46" s="254"/>
      <c r="AF46" s="12">
        <f>'Encargos e Benefícios'!D45</f>
        <v>0</v>
      </c>
      <c r="AG46" s="12">
        <f>IF('Encargos e Benefícios'!C45=0,0,'Encargos e Benefícios'!O45/'Encargos e Benefícios'!C45)</f>
        <v>0</v>
      </c>
      <c r="AH46" s="256">
        <f>IF('Encargos e Benefícios'!C45=0,0,'Encargos e Benefícios'!U45/'Encargos e Benefícios'!C45)</f>
        <v>0</v>
      </c>
      <c r="AI46" s="256">
        <f>IF('Encargos e Benefícios'!C45=0,0,'Encargos e Benefícios'!V45/'Encargos e Benefícios'!C45)</f>
        <v>0</v>
      </c>
      <c r="AJ46" s="406"/>
      <c r="AK46" s="59"/>
      <c r="AL46" s="407"/>
      <c r="AM46" s="60"/>
      <c r="AN46" s="12">
        <f t="shared" si="26"/>
        <v>0</v>
      </c>
      <c r="AO46" s="12">
        <f t="shared" si="27"/>
        <v>0</v>
      </c>
      <c r="AP46" s="12">
        <f>IF('Encargos e Benefícios'!$C45=0,0,$AH46+SUM(I46:K46)/$C46)</f>
        <v>0</v>
      </c>
      <c r="AQ46" s="229">
        <f>IF('Encargos e Benefícios'!$C45=0,0,SUM(AN46:AP46))</f>
        <v>0</v>
      </c>
      <c r="AR46" s="12">
        <f t="shared" si="28"/>
        <v>0</v>
      </c>
      <c r="AS46" s="12">
        <f t="shared" si="29"/>
        <v>0</v>
      </c>
      <c r="AT46" s="12">
        <f>IF('Encargos e Benefícios'!$C45=0,0,$AP46+SUM(N46:P46)/$C46)</f>
        <v>0</v>
      </c>
      <c r="AU46" s="229">
        <f>IF('Encargos e Benefícios'!$C45=0,0,SUM(AR46:AT46))</f>
        <v>0</v>
      </c>
      <c r="AV46" s="12">
        <f t="shared" si="30"/>
        <v>0</v>
      </c>
      <c r="AW46" s="12">
        <f t="shared" si="31"/>
        <v>0</v>
      </c>
      <c r="AX46" s="12">
        <f>IF('Encargos e Benefícios'!$C45=0,0,$AT46+SUM(S46:U46)/$C46)</f>
        <v>0</v>
      </c>
      <c r="AY46" s="229">
        <f>IF('Encargos e Benefícios'!$C45=0,0,SUM(AV46:AX46))</f>
        <v>0</v>
      </c>
      <c r="AZ46" s="12">
        <f t="shared" si="32"/>
        <v>0</v>
      </c>
      <c r="BA46" s="12">
        <f t="shared" si="33"/>
        <v>0</v>
      </c>
      <c r="BB46" s="12">
        <f>IF('Encargos e Benefícios'!$C45=0,0,$AX46+SUM(X46:Z46)/$C46)</f>
        <v>0</v>
      </c>
      <c r="BC46" s="229">
        <f>IF('Encargos e Benefícios'!$C45=0,0,SUM(AZ46:BB46))</f>
        <v>0</v>
      </c>
      <c r="BD46" s="12">
        <f t="shared" si="34"/>
        <v>0</v>
      </c>
      <c r="BE46" s="12">
        <f t="shared" si="35"/>
        <v>0</v>
      </c>
      <c r="BF46" s="12">
        <f>IF('Encargos e Benefícios'!$C45=0,0,$BB46+SUM(AC46:AE46)/$C46)</f>
        <v>0</v>
      </c>
      <c r="BG46" s="229">
        <f>IF('Encargos e Benefícios'!$C45=0,0,SUM(BD46:BF46))</f>
        <v>0</v>
      </c>
      <c r="BH46" s="383">
        <f t="shared" si="36"/>
        <v>0</v>
      </c>
      <c r="BI46" s="60"/>
    </row>
    <row r="47" spans="1:61" ht="12.75" hidden="1">
      <c r="A47" s="97">
        <v>41</v>
      </c>
      <c r="B47" s="13">
        <f>'Encargos e Benefícios'!B46</f>
        <v>0</v>
      </c>
      <c r="C47" s="10">
        <f>'Encargos e Benefícios'!C46</f>
        <v>0</v>
      </c>
      <c r="D47" s="67"/>
      <c r="E47" s="228"/>
      <c r="F47" s="226"/>
      <c r="G47" s="228"/>
      <c r="H47" s="248"/>
      <c r="I47" s="96"/>
      <c r="J47" s="96"/>
      <c r="K47" s="96"/>
      <c r="L47" s="228"/>
      <c r="M47" s="248"/>
      <c r="N47" s="96"/>
      <c r="O47" s="96"/>
      <c r="P47" s="96"/>
      <c r="Q47" s="228"/>
      <c r="R47" s="248"/>
      <c r="S47" s="96"/>
      <c r="T47" s="96"/>
      <c r="U47" s="96"/>
      <c r="V47" s="228"/>
      <c r="W47" s="248"/>
      <c r="X47" s="96"/>
      <c r="Y47" s="96"/>
      <c r="Z47" s="96"/>
      <c r="AA47" s="228"/>
      <c r="AB47" s="248"/>
      <c r="AC47" s="96"/>
      <c r="AD47" s="96"/>
      <c r="AE47" s="254"/>
      <c r="AF47" s="12">
        <f>'Encargos e Benefícios'!D46</f>
        <v>0</v>
      </c>
      <c r="AG47" s="12">
        <f>IF('Encargos e Benefícios'!C46=0,0,'Encargos e Benefícios'!O46/'Encargos e Benefícios'!C46)</f>
        <v>0</v>
      </c>
      <c r="AH47" s="256">
        <f>IF('Encargos e Benefícios'!C46=0,0,'Encargos e Benefícios'!U46/'Encargos e Benefícios'!C46)</f>
        <v>0</v>
      </c>
      <c r="AI47" s="256">
        <f>IF('Encargos e Benefícios'!C46=0,0,'Encargos e Benefícios'!V46/'Encargos e Benefícios'!C46)</f>
        <v>0</v>
      </c>
      <c r="AJ47" s="406"/>
      <c r="AK47" s="59"/>
      <c r="AL47" s="407"/>
      <c r="AM47" s="60"/>
      <c r="AN47" s="12">
        <f t="shared" si="26"/>
        <v>0</v>
      </c>
      <c r="AO47" s="12">
        <f t="shared" si="27"/>
        <v>0</v>
      </c>
      <c r="AP47" s="12">
        <f>IF('Encargos e Benefícios'!$C46=0,0,$AH47+SUM(I47:K47)/$C47)</f>
        <v>0</v>
      </c>
      <c r="AQ47" s="229">
        <f>IF('Encargos e Benefícios'!$C46=0,0,SUM(AN47:AP47))</f>
        <v>0</v>
      </c>
      <c r="AR47" s="12">
        <f t="shared" si="28"/>
        <v>0</v>
      </c>
      <c r="AS47" s="12">
        <f t="shared" si="29"/>
        <v>0</v>
      </c>
      <c r="AT47" s="12">
        <f>IF('Encargos e Benefícios'!$C46=0,0,$AP47+SUM(N47:P47)/$C47)</f>
        <v>0</v>
      </c>
      <c r="AU47" s="229">
        <f>IF('Encargos e Benefícios'!$C46=0,0,SUM(AR47:AT47))</f>
        <v>0</v>
      </c>
      <c r="AV47" s="12">
        <f t="shared" si="30"/>
        <v>0</v>
      </c>
      <c r="AW47" s="12">
        <f t="shared" si="31"/>
        <v>0</v>
      </c>
      <c r="AX47" s="12">
        <f>IF('Encargos e Benefícios'!$C46=0,0,$AT47+SUM(S47:U47)/$C47)</f>
        <v>0</v>
      </c>
      <c r="AY47" s="229">
        <f>IF('Encargos e Benefícios'!$C46=0,0,SUM(AV47:AX47))</f>
        <v>0</v>
      </c>
      <c r="AZ47" s="12">
        <f t="shared" si="32"/>
        <v>0</v>
      </c>
      <c r="BA47" s="12">
        <f t="shared" si="33"/>
        <v>0</v>
      </c>
      <c r="BB47" s="12">
        <f>IF('Encargos e Benefícios'!$C46=0,0,$AX47+SUM(X47:Z47)/$C47)</f>
        <v>0</v>
      </c>
      <c r="BC47" s="229">
        <f>IF('Encargos e Benefícios'!$C46=0,0,SUM(AZ47:BB47))</f>
        <v>0</v>
      </c>
      <c r="BD47" s="12">
        <f t="shared" si="34"/>
        <v>0</v>
      </c>
      <c r="BE47" s="12">
        <f t="shared" si="35"/>
        <v>0</v>
      </c>
      <c r="BF47" s="12">
        <f>IF('Encargos e Benefícios'!$C46=0,0,$BB47+SUM(AC47:AE47)/$C47)</f>
        <v>0</v>
      </c>
      <c r="BG47" s="229">
        <f>IF('Encargos e Benefícios'!$C46=0,0,SUM(BD47:BF47))</f>
        <v>0</v>
      </c>
      <c r="BH47" s="383">
        <f t="shared" si="36"/>
        <v>0</v>
      </c>
      <c r="BI47" s="60"/>
    </row>
    <row r="48" spans="1:61" ht="12.75" hidden="1">
      <c r="A48" s="97">
        <v>42</v>
      </c>
      <c r="B48" s="13">
        <f>'Encargos e Benefícios'!B47</f>
        <v>0</v>
      </c>
      <c r="C48" s="10">
        <f>'Encargos e Benefícios'!C47</f>
        <v>0</v>
      </c>
      <c r="D48" s="67"/>
      <c r="E48" s="228"/>
      <c r="F48" s="226"/>
      <c r="G48" s="228"/>
      <c r="H48" s="248"/>
      <c r="I48" s="96"/>
      <c r="J48" s="96"/>
      <c r="K48" s="96"/>
      <c r="L48" s="228"/>
      <c r="M48" s="248"/>
      <c r="N48" s="96"/>
      <c r="O48" s="96"/>
      <c r="P48" s="96"/>
      <c r="Q48" s="228"/>
      <c r="R48" s="248"/>
      <c r="S48" s="96"/>
      <c r="T48" s="96"/>
      <c r="U48" s="96"/>
      <c r="V48" s="228"/>
      <c r="W48" s="248"/>
      <c r="X48" s="96"/>
      <c r="Y48" s="96"/>
      <c r="Z48" s="96"/>
      <c r="AA48" s="228"/>
      <c r="AB48" s="248"/>
      <c r="AC48" s="96"/>
      <c r="AD48" s="96"/>
      <c r="AE48" s="254"/>
      <c r="AF48" s="12">
        <f>'Encargos e Benefícios'!D47</f>
        <v>0</v>
      </c>
      <c r="AG48" s="12">
        <f>IF('Encargos e Benefícios'!C47=0,0,'Encargos e Benefícios'!O47/'Encargos e Benefícios'!C47)</f>
        <v>0</v>
      </c>
      <c r="AH48" s="256">
        <f>IF('Encargos e Benefícios'!C47=0,0,'Encargos e Benefícios'!U47/'Encargos e Benefícios'!C47)</f>
        <v>0</v>
      </c>
      <c r="AI48" s="256">
        <f>IF('Encargos e Benefícios'!C47=0,0,'Encargos e Benefícios'!V47/'Encargos e Benefícios'!C47)</f>
        <v>0</v>
      </c>
      <c r="AJ48" s="406"/>
      <c r="AK48" s="59"/>
      <c r="AL48" s="407"/>
      <c r="AM48" s="60"/>
      <c r="AN48" s="12">
        <f t="shared" si="26"/>
        <v>0</v>
      </c>
      <c r="AO48" s="12">
        <f t="shared" si="27"/>
        <v>0</v>
      </c>
      <c r="AP48" s="12">
        <f>IF('Encargos e Benefícios'!$C47=0,0,$AH48+SUM(I48:K48)/$C48)</f>
        <v>0</v>
      </c>
      <c r="AQ48" s="229">
        <f>IF('Encargos e Benefícios'!$C47=0,0,SUM(AN48:AP48))</f>
        <v>0</v>
      </c>
      <c r="AR48" s="12">
        <f t="shared" si="28"/>
        <v>0</v>
      </c>
      <c r="AS48" s="12">
        <f t="shared" si="29"/>
        <v>0</v>
      </c>
      <c r="AT48" s="12">
        <f>IF('Encargos e Benefícios'!$C47=0,0,$AP48+SUM(N48:P48)/$C48)</f>
        <v>0</v>
      </c>
      <c r="AU48" s="229">
        <f>IF('Encargos e Benefícios'!$C47=0,0,SUM(AR48:AT48))</f>
        <v>0</v>
      </c>
      <c r="AV48" s="12">
        <f t="shared" si="30"/>
        <v>0</v>
      </c>
      <c r="AW48" s="12">
        <f t="shared" si="31"/>
        <v>0</v>
      </c>
      <c r="AX48" s="12">
        <f>IF('Encargos e Benefícios'!$C47=0,0,$AT48+SUM(S48:U48)/$C48)</f>
        <v>0</v>
      </c>
      <c r="AY48" s="229">
        <f>IF('Encargos e Benefícios'!$C47=0,0,SUM(AV48:AX48))</f>
        <v>0</v>
      </c>
      <c r="AZ48" s="12">
        <f t="shared" si="32"/>
        <v>0</v>
      </c>
      <c r="BA48" s="12">
        <f t="shared" si="33"/>
        <v>0</v>
      </c>
      <c r="BB48" s="12">
        <f>IF('Encargos e Benefícios'!$C47=0,0,$AX48+SUM(X48:Z48)/$C48)</f>
        <v>0</v>
      </c>
      <c r="BC48" s="229">
        <f>IF('Encargos e Benefícios'!$C47=0,0,SUM(AZ48:BB48))</f>
        <v>0</v>
      </c>
      <c r="BD48" s="12">
        <f t="shared" si="34"/>
        <v>0</v>
      </c>
      <c r="BE48" s="12">
        <f t="shared" si="35"/>
        <v>0</v>
      </c>
      <c r="BF48" s="12">
        <f>IF('Encargos e Benefícios'!$C47=0,0,$BB48+SUM(AC48:AE48)/$C48)</f>
        <v>0</v>
      </c>
      <c r="BG48" s="229">
        <f>IF('Encargos e Benefícios'!$C47=0,0,SUM(BD48:BF48))</f>
        <v>0</v>
      </c>
      <c r="BH48" s="383">
        <f t="shared" si="36"/>
        <v>0</v>
      </c>
      <c r="BI48" s="60"/>
    </row>
    <row r="49" spans="1:61" ht="12.75" hidden="1">
      <c r="A49" s="97">
        <v>43</v>
      </c>
      <c r="B49" s="13">
        <f>'Encargos e Benefícios'!B48</f>
        <v>0</v>
      </c>
      <c r="C49" s="10">
        <f>'Encargos e Benefícios'!C48</f>
        <v>0</v>
      </c>
      <c r="D49" s="67"/>
      <c r="E49" s="228"/>
      <c r="F49" s="226"/>
      <c r="G49" s="228"/>
      <c r="H49" s="248"/>
      <c r="I49" s="96"/>
      <c r="J49" s="96"/>
      <c r="K49" s="96"/>
      <c r="L49" s="228"/>
      <c r="M49" s="248"/>
      <c r="N49" s="96"/>
      <c r="O49" s="96"/>
      <c r="P49" s="96"/>
      <c r="Q49" s="228"/>
      <c r="R49" s="248"/>
      <c r="S49" s="96"/>
      <c r="T49" s="96"/>
      <c r="U49" s="96"/>
      <c r="V49" s="228"/>
      <c r="W49" s="248"/>
      <c r="X49" s="96"/>
      <c r="Y49" s="96"/>
      <c r="Z49" s="96"/>
      <c r="AA49" s="228"/>
      <c r="AB49" s="248"/>
      <c r="AC49" s="96"/>
      <c r="AD49" s="96"/>
      <c r="AE49" s="254"/>
      <c r="AF49" s="12">
        <f>'Encargos e Benefícios'!D48</f>
        <v>0</v>
      </c>
      <c r="AG49" s="12">
        <f>IF('Encargos e Benefícios'!C48=0,0,'Encargos e Benefícios'!O48/'Encargos e Benefícios'!C48)</f>
        <v>0</v>
      </c>
      <c r="AH49" s="256">
        <f>IF('Encargos e Benefícios'!C48=0,0,'Encargos e Benefícios'!U48/'Encargos e Benefícios'!C48)</f>
        <v>0</v>
      </c>
      <c r="AI49" s="256">
        <f>IF('Encargos e Benefícios'!C48=0,0,'Encargos e Benefícios'!V48/'Encargos e Benefícios'!C48)</f>
        <v>0</v>
      </c>
      <c r="AJ49" s="406"/>
      <c r="AK49" s="59"/>
      <c r="AL49" s="407"/>
      <c r="AM49" s="60"/>
      <c r="AN49" s="12">
        <f t="shared" si="26"/>
        <v>0</v>
      </c>
      <c r="AO49" s="12">
        <f t="shared" si="27"/>
        <v>0</v>
      </c>
      <c r="AP49" s="12">
        <f>IF('Encargos e Benefícios'!$C48=0,0,$AH49+SUM(I49:K49)/$C49)</f>
        <v>0</v>
      </c>
      <c r="AQ49" s="229">
        <f>IF('Encargos e Benefícios'!$C48=0,0,SUM(AN49:AP49))</f>
        <v>0</v>
      </c>
      <c r="AR49" s="12">
        <f t="shared" si="28"/>
        <v>0</v>
      </c>
      <c r="AS49" s="12">
        <f t="shared" si="29"/>
        <v>0</v>
      </c>
      <c r="AT49" s="12">
        <f>IF('Encargos e Benefícios'!$C48=0,0,$AP49+SUM(N49:P49)/$C49)</f>
        <v>0</v>
      </c>
      <c r="AU49" s="229">
        <f>IF('Encargos e Benefícios'!$C48=0,0,SUM(AR49:AT49))</f>
        <v>0</v>
      </c>
      <c r="AV49" s="12">
        <f t="shared" si="30"/>
        <v>0</v>
      </c>
      <c r="AW49" s="12">
        <f t="shared" si="31"/>
        <v>0</v>
      </c>
      <c r="AX49" s="12">
        <f>IF('Encargos e Benefícios'!$C48=0,0,$AT49+SUM(S49:U49)/$C49)</f>
        <v>0</v>
      </c>
      <c r="AY49" s="229">
        <f>IF('Encargos e Benefícios'!$C48=0,0,SUM(AV49:AX49))</f>
        <v>0</v>
      </c>
      <c r="AZ49" s="12">
        <f t="shared" si="32"/>
        <v>0</v>
      </c>
      <c r="BA49" s="12">
        <f t="shared" si="33"/>
        <v>0</v>
      </c>
      <c r="BB49" s="12">
        <f>IF('Encargos e Benefícios'!$C48=0,0,$AX49+SUM(X49:Z49)/$C49)</f>
        <v>0</v>
      </c>
      <c r="BC49" s="229">
        <f>IF('Encargos e Benefícios'!$C48=0,0,SUM(AZ49:BB49))</f>
        <v>0</v>
      </c>
      <c r="BD49" s="12">
        <f t="shared" si="34"/>
        <v>0</v>
      </c>
      <c r="BE49" s="12">
        <f t="shared" si="35"/>
        <v>0</v>
      </c>
      <c r="BF49" s="12">
        <f>IF('Encargos e Benefícios'!$C48=0,0,$BB49+SUM(AC49:AE49)/$C49)</f>
        <v>0</v>
      </c>
      <c r="BG49" s="229">
        <f>IF('Encargos e Benefícios'!$C48=0,0,SUM(BD49:BF49))</f>
        <v>0</v>
      </c>
      <c r="BH49" s="383">
        <f t="shared" si="36"/>
        <v>0</v>
      </c>
      <c r="BI49" s="60"/>
    </row>
    <row r="50" spans="1:61" ht="12.75" hidden="1">
      <c r="A50" s="97">
        <v>44</v>
      </c>
      <c r="B50" s="13">
        <f>'Encargos e Benefícios'!B49</f>
        <v>0</v>
      </c>
      <c r="C50" s="10">
        <f>'Encargos e Benefícios'!C49</f>
        <v>0</v>
      </c>
      <c r="D50" s="67"/>
      <c r="E50" s="228"/>
      <c r="F50" s="226"/>
      <c r="G50" s="228"/>
      <c r="H50" s="248"/>
      <c r="I50" s="96"/>
      <c r="J50" s="96"/>
      <c r="K50" s="96"/>
      <c r="L50" s="228"/>
      <c r="M50" s="248"/>
      <c r="N50" s="96"/>
      <c r="O50" s="96"/>
      <c r="P50" s="96"/>
      <c r="Q50" s="228"/>
      <c r="R50" s="248"/>
      <c r="S50" s="96"/>
      <c r="T50" s="96"/>
      <c r="U50" s="96"/>
      <c r="V50" s="228"/>
      <c r="W50" s="248"/>
      <c r="X50" s="96"/>
      <c r="Y50" s="96"/>
      <c r="Z50" s="96"/>
      <c r="AA50" s="228"/>
      <c r="AB50" s="248"/>
      <c r="AC50" s="96"/>
      <c r="AD50" s="96"/>
      <c r="AE50" s="254"/>
      <c r="AF50" s="12">
        <f>'Encargos e Benefícios'!D49</f>
        <v>0</v>
      </c>
      <c r="AG50" s="12">
        <f>IF('Encargos e Benefícios'!C49=0,0,'Encargos e Benefícios'!O49/'Encargos e Benefícios'!C49)</f>
        <v>0</v>
      </c>
      <c r="AH50" s="256">
        <f>IF('Encargos e Benefícios'!C49=0,0,'Encargos e Benefícios'!U49/'Encargos e Benefícios'!C49)</f>
        <v>0</v>
      </c>
      <c r="AI50" s="256">
        <f>IF('Encargos e Benefícios'!C49=0,0,'Encargos e Benefícios'!V49/'Encargos e Benefícios'!C49)</f>
        <v>0</v>
      </c>
      <c r="AJ50" s="406"/>
      <c r="AK50" s="59"/>
      <c r="AL50" s="407"/>
      <c r="AM50" s="60"/>
      <c r="AN50" s="12">
        <f t="shared" si="26"/>
        <v>0</v>
      </c>
      <c r="AO50" s="12">
        <f t="shared" si="27"/>
        <v>0</v>
      </c>
      <c r="AP50" s="12">
        <f>IF('Encargos e Benefícios'!$C49=0,0,$AH50+SUM(I50:K50)/$C50)</f>
        <v>0</v>
      </c>
      <c r="AQ50" s="229">
        <f>IF('Encargos e Benefícios'!$C49=0,0,SUM(AN50:AP50))</f>
        <v>0</v>
      </c>
      <c r="AR50" s="12">
        <f t="shared" si="28"/>
        <v>0</v>
      </c>
      <c r="AS50" s="12">
        <f t="shared" si="29"/>
        <v>0</v>
      </c>
      <c r="AT50" s="12">
        <f>IF('Encargos e Benefícios'!$C49=0,0,$AP50+SUM(N50:P50)/$C50)</f>
        <v>0</v>
      </c>
      <c r="AU50" s="229">
        <f>IF('Encargos e Benefícios'!$C49=0,0,SUM(AR50:AT50))</f>
        <v>0</v>
      </c>
      <c r="AV50" s="12">
        <f t="shared" si="30"/>
        <v>0</v>
      </c>
      <c r="AW50" s="12">
        <f t="shared" si="31"/>
        <v>0</v>
      </c>
      <c r="AX50" s="12">
        <f>IF('Encargos e Benefícios'!$C49=0,0,$AT50+SUM(S50:U50)/$C50)</f>
        <v>0</v>
      </c>
      <c r="AY50" s="229">
        <f>IF('Encargos e Benefícios'!$C49=0,0,SUM(AV50:AX50))</f>
        <v>0</v>
      </c>
      <c r="AZ50" s="12">
        <f t="shared" si="32"/>
        <v>0</v>
      </c>
      <c r="BA50" s="12">
        <f t="shared" si="33"/>
        <v>0</v>
      </c>
      <c r="BB50" s="12">
        <f>IF('Encargos e Benefícios'!$C49=0,0,$AX50+SUM(X50:Z50)/$C50)</f>
        <v>0</v>
      </c>
      <c r="BC50" s="229">
        <f>IF('Encargos e Benefícios'!$C49=0,0,SUM(AZ50:BB50))</f>
        <v>0</v>
      </c>
      <c r="BD50" s="12">
        <f t="shared" si="34"/>
        <v>0</v>
      </c>
      <c r="BE50" s="12">
        <f t="shared" si="35"/>
        <v>0</v>
      </c>
      <c r="BF50" s="12">
        <f>IF('Encargos e Benefícios'!$C49=0,0,$BB50+SUM(AC50:AE50)/$C50)</f>
        <v>0</v>
      </c>
      <c r="BG50" s="229">
        <f>IF('Encargos e Benefícios'!$C49=0,0,SUM(BD50:BF50))</f>
        <v>0</v>
      </c>
      <c r="BH50" s="383">
        <f t="shared" si="36"/>
        <v>0</v>
      </c>
      <c r="BI50" s="60"/>
    </row>
    <row r="51" spans="1:61" ht="12.75" hidden="1">
      <c r="A51" s="97">
        <v>45</v>
      </c>
      <c r="B51" s="13">
        <f>'Encargos e Benefícios'!B50</f>
        <v>0</v>
      </c>
      <c r="C51" s="10">
        <f>'Encargos e Benefícios'!C50</f>
        <v>0</v>
      </c>
      <c r="D51" s="67"/>
      <c r="E51" s="228"/>
      <c r="F51" s="226"/>
      <c r="G51" s="228"/>
      <c r="H51" s="248"/>
      <c r="I51" s="96"/>
      <c r="J51" s="96"/>
      <c r="K51" s="96"/>
      <c r="L51" s="228"/>
      <c r="M51" s="248"/>
      <c r="N51" s="96"/>
      <c r="O51" s="96"/>
      <c r="P51" s="96"/>
      <c r="Q51" s="228"/>
      <c r="R51" s="248"/>
      <c r="S51" s="96"/>
      <c r="T51" s="96"/>
      <c r="U51" s="96"/>
      <c r="V51" s="228"/>
      <c r="W51" s="248"/>
      <c r="X51" s="96"/>
      <c r="Y51" s="96"/>
      <c r="Z51" s="96"/>
      <c r="AA51" s="228"/>
      <c r="AB51" s="248"/>
      <c r="AC51" s="96"/>
      <c r="AD51" s="96"/>
      <c r="AE51" s="254"/>
      <c r="AF51" s="12">
        <f>'Encargos e Benefícios'!D50</f>
        <v>0</v>
      </c>
      <c r="AG51" s="12">
        <f>IF('Encargos e Benefícios'!C50=0,0,'Encargos e Benefícios'!O50/'Encargos e Benefícios'!C50)</f>
        <v>0</v>
      </c>
      <c r="AH51" s="256">
        <f>IF('Encargos e Benefícios'!C50=0,0,'Encargos e Benefícios'!U50/'Encargos e Benefícios'!C50)</f>
        <v>0</v>
      </c>
      <c r="AI51" s="256">
        <f>IF('Encargos e Benefícios'!C50=0,0,'Encargos e Benefícios'!V50/'Encargos e Benefícios'!C50)</f>
        <v>0</v>
      </c>
      <c r="AJ51" s="406"/>
      <c r="AK51" s="59"/>
      <c r="AL51" s="407"/>
      <c r="AM51" s="60"/>
      <c r="AN51" s="12">
        <f t="shared" si="26"/>
        <v>0</v>
      </c>
      <c r="AO51" s="12">
        <f t="shared" si="27"/>
        <v>0</v>
      </c>
      <c r="AP51" s="12">
        <f>IF('Encargos e Benefícios'!$C50=0,0,$AH51+SUM(I51:K51)/$C51)</f>
        <v>0</v>
      </c>
      <c r="AQ51" s="229">
        <f>IF('Encargos e Benefícios'!$C50=0,0,SUM(AN51:AP51))</f>
        <v>0</v>
      </c>
      <c r="AR51" s="12">
        <f t="shared" si="28"/>
        <v>0</v>
      </c>
      <c r="AS51" s="12">
        <f t="shared" si="29"/>
        <v>0</v>
      </c>
      <c r="AT51" s="12">
        <f>IF('Encargos e Benefícios'!$C50=0,0,$AP51+SUM(N51:P51)/$C51)</f>
        <v>0</v>
      </c>
      <c r="AU51" s="229">
        <f>IF('Encargos e Benefícios'!$C50=0,0,SUM(AR51:AT51))</f>
        <v>0</v>
      </c>
      <c r="AV51" s="12">
        <f t="shared" si="30"/>
        <v>0</v>
      </c>
      <c r="AW51" s="12">
        <f t="shared" si="31"/>
        <v>0</v>
      </c>
      <c r="AX51" s="12">
        <f>IF('Encargos e Benefícios'!$C50=0,0,$AT51+SUM(S51:U51)/$C51)</f>
        <v>0</v>
      </c>
      <c r="AY51" s="229">
        <f>IF('Encargos e Benefícios'!$C50=0,0,SUM(AV51:AX51))</f>
        <v>0</v>
      </c>
      <c r="AZ51" s="12">
        <f t="shared" si="32"/>
        <v>0</v>
      </c>
      <c r="BA51" s="12">
        <f t="shared" si="33"/>
        <v>0</v>
      </c>
      <c r="BB51" s="12">
        <f>IF('Encargos e Benefícios'!$C50=0,0,$AX51+SUM(X51:Z51)/$C51)</f>
        <v>0</v>
      </c>
      <c r="BC51" s="229">
        <f>IF('Encargos e Benefícios'!$C50=0,0,SUM(AZ51:BB51))</f>
        <v>0</v>
      </c>
      <c r="BD51" s="12">
        <f t="shared" si="34"/>
        <v>0</v>
      </c>
      <c r="BE51" s="12">
        <f t="shared" si="35"/>
        <v>0</v>
      </c>
      <c r="BF51" s="12">
        <f>IF('Encargos e Benefícios'!$C50=0,0,$BB51+SUM(AC51:AE51)/$C51)</f>
        <v>0</v>
      </c>
      <c r="BG51" s="229">
        <f>IF('Encargos e Benefícios'!$C50=0,0,SUM(BD51:BF51))</f>
        <v>0</v>
      </c>
      <c r="BH51" s="383">
        <f t="shared" si="36"/>
        <v>0</v>
      </c>
      <c r="BI51" s="60"/>
    </row>
    <row r="52" spans="1:61" ht="12.75" hidden="1">
      <c r="A52" s="97">
        <v>46</v>
      </c>
      <c r="B52" s="13">
        <f>'Encargos e Benefícios'!B51</f>
        <v>0</v>
      </c>
      <c r="C52" s="10">
        <f>'Encargos e Benefícios'!C51</f>
        <v>0</v>
      </c>
      <c r="D52" s="67"/>
      <c r="E52" s="228"/>
      <c r="F52" s="226"/>
      <c r="G52" s="228"/>
      <c r="H52" s="248"/>
      <c r="I52" s="96"/>
      <c r="J52" s="96"/>
      <c r="K52" s="96"/>
      <c r="L52" s="228"/>
      <c r="M52" s="248"/>
      <c r="N52" s="96"/>
      <c r="O52" s="96"/>
      <c r="P52" s="96"/>
      <c r="Q52" s="228"/>
      <c r="R52" s="248"/>
      <c r="S52" s="96"/>
      <c r="T52" s="96"/>
      <c r="U52" s="96"/>
      <c r="V52" s="228"/>
      <c r="W52" s="248"/>
      <c r="X52" s="96"/>
      <c r="Y52" s="96"/>
      <c r="Z52" s="96"/>
      <c r="AA52" s="228"/>
      <c r="AB52" s="248"/>
      <c r="AC52" s="96"/>
      <c r="AD52" s="96"/>
      <c r="AE52" s="254"/>
      <c r="AF52" s="12">
        <f>'Encargos e Benefícios'!D51</f>
        <v>0</v>
      </c>
      <c r="AG52" s="12">
        <f>IF('Encargos e Benefícios'!C51=0,0,'Encargos e Benefícios'!O51/'Encargos e Benefícios'!C51)</f>
        <v>0</v>
      </c>
      <c r="AH52" s="256">
        <f>IF('Encargos e Benefícios'!C51=0,0,'Encargos e Benefícios'!U51/'Encargos e Benefícios'!C51)</f>
        <v>0</v>
      </c>
      <c r="AI52" s="256">
        <f>IF('Encargos e Benefícios'!C51=0,0,'Encargos e Benefícios'!V51/'Encargos e Benefícios'!C51)</f>
        <v>0</v>
      </c>
      <c r="AJ52" s="406"/>
      <c r="AK52" s="59"/>
      <c r="AL52" s="407"/>
      <c r="AM52" s="60"/>
      <c r="AN52" s="12">
        <f t="shared" si="26"/>
        <v>0</v>
      </c>
      <c r="AO52" s="12">
        <f t="shared" si="27"/>
        <v>0</v>
      </c>
      <c r="AP52" s="12">
        <f>IF('Encargos e Benefícios'!$C51=0,0,$AH52+SUM(I52:K52)/$C52)</f>
        <v>0</v>
      </c>
      <c r="AQ52" s="229">
        <f>IF('Encargos e Benefícios'!$C51=0,0,SUM(AN52:AP52))</f>
        <v>0</v>
      </c>
      <c r="AR52" s="12">
        <f t="shared" si="28"/>
        <v>0</v>
      </c>
      <c r="AS52" s="12">
        <f t="shared" si="29"/>
        <v>0</v>
      </c>
      <c r="AT52" s="12">
        <f>IF('Encargos e Benefícios'!$C51=0,0,$AP52+SUM(N52:P52)/$C52)</f>
        <v>0</v>
      </c>
      <c r="AU52" s="229">
        <f>IF('Encargos e Benefícios'!$C51=0,0,SUM(AR52:AT52))</f>
        <v>0</v>
      </c>
      <c r="AV52" s="12">
        <f t="shared" si="30"/>
        <v>0</v>
      </c>
      <c r="AW52" s="12">
        <f t="shared" si="31"/>
        <v>0</v>
      </c>
      <c r="AX52" s="12">
        <f>IF('Encargos e Benefícios'!$C51=0,0,$AT52+SUM(S52:U52)/$C52)</f>
        <v>0</v>
      </c>
      <c r="AY52" s="229">
        <f>IF('Encargos e Benefícios'!$C51=0,0,SUM(AV52:AX52))</f>
        <v>0</v>
      </c>
      <c r="AZ52" s="12">
        <f t="shared" si="32"/>
        <v>0</v>
      </c>
      <c r="BA52" s="12">
        <f t="shared" si="33"/>
        <v>0</v>
      </c>
      <c r="BB52" s="12">
        <f>IF('Encargos e Benefícios'!$C51=0,0,$AX52+SUM(X52:Z52)/$C52)</f>
        <v>0</v>
      </c>
      <c r="BC52" s="229">
        <f>IF('Encargos e Benefícios'!$C51=0,0,SUM(AZ52:BB52))</f>
        <v>0</v>
      </c>
      <c r="BD52" s="12">
        <f t="shared" si="34"/>
        <v>0</v>
      </c>
      <c r="BE52" s="12">
        <f t="shared" si="35"/>
        <v>0</v>
      </c>
      <c r="BF52" s="12">
        <f>IF('Encargos e Benefícios'!$C51=0,0,$BB52+SUM(AC52:AE52)/$C52)</f>
        <v>0</v>
      </c>
      <c r="BG52" s="229">
        <f>IF('Encargos e Benefícios'!$C51=0,0,SUM(BD52:BF52))</f>
        <v>0</v>
      </c>
      <c r="BH52" s="383">
        <f t="shared" si="36"/>
        <v>0</v>
      </c>
      <c r="BI52" s="60"/>
    </row>
    <row r="53" spans="1:61" ht="12.75" hidden="1">
      <c r="A53" s="97">
        <v>47</v>
      </c>
      <c r="B53" s="13">
        <f>'Encargos e Benefícios'!B52</f>
        <v>0</v>
      </c>
      <c r="C53" s="10">
        <f>'Encargos e Benefícios'!C52</f>
        <v>0</v>
      </c>
      <c r="D53" s="67"/>
      <c r="E53" s="228"/>
      <c r="F53" s="226"/>
      <c r="G53" s="228"/>
      <c r="H53" s="248"/>
      <c r="I53" s="96"/>
      <c r="J53" s="96"/>
      <c r="K53" s="96"/>
      <c r="L53" s="228"/>
      <c r="M53" s="248"/>
      <c r="N53" s="96"/>
      <c r="O53" s="96"/>
      <c r="P53" s="96"/>
      <c r="Q53" s="228"/>
      <c r="R53" s="248"/>
      <c r="S53" s="96"/>
      <c r="T53" s="96"/>
      <c r="U53" s="96"/>
      <c r="V53" s="228"/>
      <c r="W53" s="248"/>
      <c r="X53" s="96"/>
      <c r="Y53" s="96"/>
      <c r="Z53" s="96"/>
      <c r="AA53" s="228"/>
      <c r="AB53" s="248"/>
      <c r="AC53" s="96"/>
      <c r="AD53" s="96"/>
      <c r="AE53" s="254"/>
      <c r="AF53" s="12">
        <f>'Encargos e Benefícios'!D52</f>
        <v>0</v>
      </c>
      <c r="AG53" s="12">
        <f>IF('Encargos e Benefícios'!C52=0,0,'Encargos e Benefícios'!O52/'Encargos e Benefícios'!C52)</f>
        <v>0</v>
      </c>
      <c r="AH53" s="256">
        <f>IF('Encargos e Benefícios'!C52=0,0,'Encargos e Benefícios'!U52/'Encargos e Benefícios'!C52)</f>
        <v>0</v>
      </c>
      <c r="AI53" s="256">
        <f>IF('Encargos e Benefícios'!C52=0,0,'Encargos e Benefícios'!V52/'Encargos e Benefícios'!C52)</f>
        <v>0</v>
      </c>
      <c r="AJ53" s="406"/>
      <c r="AK53" s="59"/>
      <c r="AL53" s="407"/>
      <c r="AM53" s="60"/>
      <c r="AN53" s="12">
        <f t="shared" si="26"/>
        <v>0</v>
      </c>
      <c r="AO53" s="12">
        <f t="shared" si="27"/>
        <v>0</v>
      </c>
      <c r="AP53" s="12">
        <f>IF('Encargos e Benefícios'!$C52=0,0,$AH53+SUM(I53:K53)/$C53)</f>
        <v>0</v>
      </c>
      <c r="AQ53" s="229">
        <f>IF('Encargos e Benefícios'!$C52=0,0,SUM(AN53:AP53))</f>
        <v>0</v>
      </c>
      <c r="AR53" s="12">
        <f t="shared" si="28"/>
        <v>0</v>
      </c>
      <c r="AS53" s="12">
        <f t="shared" si="29"/>
        <v>0</v>
      </c>
      <c r="AT53" s="12">
        <f>IF('Encargos e Benefícios'!$C52=0,0,$AP53+SUM(N53:P53)/$C53)</f>
        <v>0</v>
      </c>
      <c r="AU53" s="229">
        <f>IF('Encargos e Benefícios'!$C52=0,0,SUM(AR53:AT53))</f>
        <v>0</v>
      </c>
      <c r="AV53" s="12">
        <f t="shared" si="30"/>
        <v>0</v>
      </c>
      <c r="AW53" s="12">
        <f t="shared" si="31"/>
        <v>0</v>
      </c>
      <c r="AX53" s="12">
        <f>IF('Encargos e Benefícios'!$C52=0,0,$AT53+SUM(S53:U53)/$C53)</f>
        <v>0</v>
      </c>
      <c r="AY53" s="229">
        <f>IF('Encargos e Benefícios'!$C52=0,0,SUM(AV53:AX53))</f>
        <v>0</v>
      </c>
      <c r="AZ53" s="12">
        <f t="shared" si="32"/>
        <v>0</v>
      </c>
      <c r="BA53" s="12">
        <f t="shared" si="33"/>
        <v>0</v>
      </c>
      <c r="BB53" s="12">
        <f>IF('Encargos e Benefícios'!$C52=0,0,$AX53+SUM(X53:Z53)/$C53)</f>
        <v>0</v>
      </c>
      <c r="BC53" s="229">
        <f>IF('Encargos e Benefícios'!$C52=0,0,SUM(AZ53:BB53))</f>
        <v>0</v>
      </c>
      <c r="BD53" s="12">
        <f t="shared" si="34"/>
        <v>0</v>
      </c>
      <c r="BE53" s="12">
        <f t="shared" si="35"/>
        <v>0</v>
      </c>
      <c r="BF53" s="12">
        <f>IF('Encargos e Benefícios'!$C52=0,0,$BB53+SUM(AC53:AE53)/$C53)</f>
        <v>0</v>
      </c>
      <c r="BG53" s="229">
        <f>IF('Encargos e Benefícios'!$C52=0,0,SUM(BD53:BF53))</f>
        <v>0</v>
      </c>
      <c r="BH53" s="383">
        <f t="shared" si="36"/>
        <v>0</v>
      </c>
      <c r="BI53" s="60"/>
    </row>
    <row r="54" spans="1:61" ht="12.75" hidden="1">
      <c r="A54" s="97">
        <v>48</v>
      </c>
      <c r="B54" s="13">
        <f>'Encargos e Benefícios'!B53</f>
        <v>0</v>
      </c>
      <c r="C54" s="10">
        <f>'Encargos e Benefícios'!C53</f>
        <v>0</v>
      </c>
      <c r="D54" s="67"/>
      <c r="E54" s="228"/>
      <c r="F54" s="226"/>
      <c r="G54" s="228"/>
      <c r="H54" s="248"/>
      <c r="I54" s="96"/>
      <c r="J54" s="96"/>
      <c r="K54" s="96"/>
      <c r="L54" s="228"/>
      <c r="M54" s="248"/>
      <c r="N54" s="96"/>
      <c r="O54" s="96"/>
      <c r="P54" s="96"/>
      <c r="Q54" s="228"/>
      <c r="R54" s="248"/>
      <c r="S54" s="96"/>
      <c r="T54" s="96"/>
      <c r="U54" s="96"/>
      <c r="V54" s="228"/>
      <c r="W54" s="248"/>
      <c r="X54" s="96"/>
      <c r="Y54" s="96"/>
      <c r="Z54" s="96"/>
      <c r="AA54" s="228"/>
      <c r="AB54" s="248"/>
      <c r="AC54" s="96"/>
      <c r="AD54" s="96"/>
      <c r="AE54" s="254"/>
      <c r="AF54" s="12">
        <f>'Encargos e Benefícios'!D53</f>
        <v>0</v>
      </c>
      <c r="AG54" s="12">
        <f>IF('Encargos e Benefícios'!C53=0,0,'Encargos e Benefícios'!O53/'Encargos e Benefícios'!C53)</f>
        <v>0</v>
      </c>
      <c r="AH54" s="256">
        <f>IF('Encargos e Benefícios'!C53=0,0,'Encargos e Benefícios'!U53/'Encargos e Benefícios'!C53)</f>
        <v>0</v>
      </c>
      <c r="AI54" s="256">
        <f>IF('Encargos e Benefícios'!C53=0,0,'Encargos e Benefícios'!V53/'Encargos e Benefícios'!C53)</f>
        <v>0</v>
      </c>
      <c r="AJ54" s="406"/>
      <c r="AK54" s="59"/>
      <c r="AL54" s="407"/>
      <c r="AM54" s="60"/>
      <c r="AN54" s="12">
        <f t="shared" si="26"/>
        <v>0</v>
      </c>
      <c r="AO54" s="12">
        <f t="shared" si="27"/>
        <v>0</v>
      </c>
      <c r="AP54" s="12">
        <f>IF('Encargos e Benefícios'!$C53=0,0,$AH54+SUM(I54:K54)/$C54)</f>
        <v>0</v>
      </c>
      <c r="AQ54" s="229">
        <f>IF('Encargos e Benefícios'!$C53=0,0,SUM(AN54:AP54))</f>
        <v>0</v>
      </c>
      <c r="AR54" s="12">
        <f t="shared" si="28"/>
        <v>0</v>
      </c>
      <c r="AS54" s="12">
        <f t="shared" si="29"/>
        <v>0</v>
      </c>
      <c r="AT54" s="12">
        <f>IF('Encargos e Benefícios'!$C53=0,0,$AP54+SUM(N54:P54)/$C54)</f>
        <v>0</v>
      </c>
      <c r="AU54" s="229">
        <f>IF('Encargos e Benefícios'!$C53=0,0,SUM(AR54:AT54))</f>
        <v>0</v>
      </c>
      <c r="AV54" s="12">
        <f t="shared" si="30"/>
        <v>0</v>
      </c>
      <c r="AW54" s="12">
        <f t="shared" si="31"/>
        <v>0</v>
      </c>
      <c r="AX54" s="12">
        <f>IF('Encargos e Benefícios'!$C53=0,0,$AT54+SUM(S54:U54)/$C54)</f>
        <v>0</v>
      </c>
      <c r="AY54" s="229">
        <f>IF('Encargos e Benefícios'!$C53=0,0,SUM(AV54:AX54))</f>
        <v>0</v>
      </c>
      <c r="AZ54" s="12">
        <f t="shared" si="32"/>
        <v>0</v>
      </c>
      <c r="BA54" s="12">
        <f t="shared" si="33"/>
        <v>0</v>
      </c>
      <c r="BB54" s="12">
        <f>IF('Encargos e Benefícios'!$C53=0,0,$AX54+SUM(X54:Z54)/$C54)</f>
        <v>0</v>
      </c>
      <c r="BC54" s="229">
        <f>IF('Encargos e Benefícios'!$C53=0,0,SUM(AZ54:BB54))</f>
        <v>0</v>
      </c>
      <c r="BD54" s="12">
        <f t="shared" si="34"/>
        <v>0</v>
      </c>
      <c r="BE54" s="12">
        <f t="shared" si="35"/>
        <v>0</v>
      </c>
      <c r="BF54" s="12">
        <f>IF('Encargos e Benefícios'!$C53=0,0,$BB54+SUM(AC54:AE54)/$C54)</f>
        <v>0</v>
      </c>
      <c r="BG54" s="229">
        <f>IF('Encargos e Benefícios'!$C53=0,0,SUM(BD54:BF54))</f>
        <v>0</v>
      </c>
      <c r="BH54" s="383">
        <f t="shared" si="36"/>
        <v>0</v>
      </c>
      <c r="BI54" s="60"/>
    </row>
    <row r="55" spans="1:61" ht="12.75" hidden="1">
      <c r="A55" s="97">
        <v>49</v>
      </c>
      <c r="B55" s="13">
        <f>'Encargos e Benefícios'!B54</f>
        <v>0</v>
      </c>
      <c r="C55" s="10">
        <f>'Encargos e Benefícios'!C54</f>
        <v>0</v>
      </c>
      <c r="D55" s="67"/>
      <c r="E55" s="228"/>
      <c r="F55" s="226"/>
      <c r="G55" s="228"/>
      <c r="H55" s="248"/>
      <c r="I55" s="96"/>
      <c r="J55" s="96"/>
      <c r="K55" s="96"/>
      <c r="L55" s="228"/>
      <c r="M55" s="248"/>
      <c r="N55" s="96"/>
      <c r="O55" s="96"/>
      <c r="P55" s="96"/>
      <c r="Q55" s="228"/>
      <c r="R55" s="248"/>
      <c r="S55" s="96"/>
      <c r="T55" s="96"/>
      <c r="U55" s="96"/>
      <c r="V55" s="228"/>
      <c r="W55" s="248"/>
      <c r="X55" s="96"/>
      <c r="Y55" s="96"/>
      <c r="Z55" s="96"/>
      <c r="AA55" s="228"/>
      <c r="AB55" s="248"/>
      <c r="AC55" s="96"/>
      <c r="AD55" s="96"/>
      <c r="AE55" s="254"/>
      <c r="AF55" s="12">
        <f>'Encargos e Benefícios'!D54</f>
        <v>0</v>
      </c>
      <c r="AG55" s="12">
        <f>IF('Encargos e Benefícios'!C54=0,0,'Encargos e Benefícios'!O54/'Encargos e Benefícios'!C54)</f>
        <v>0</v>
      </c>
      <c r="AH55" s="256">
        <f>IF('Encargos e Benefícios'!C54=0,0,'Encargos e Benefícios'!U54/'Encargos e Benefícios'!C54)</f>
        <v>0</v>
      </c>
      <c r="AI55" s="256">
        <f>IF('Encargos e Benefícios'!C54=0,0,'Encargos e Benefícios'!V54/'Encargos e Benefícios'!C54)</f>
        <v>0</v>
      </c>
      <c r="AJ55" s="406"/>
      <c r="AK55" s="59"/>
      <c r="AL55" s="407"/>
      <c r="AM55" s="60"/>
      <c r="AN55" s="12">
        <f t="shared" si="26"/>
        <v>0</v>
      </c>
      <c r="AO55" s="12">
        <f t="shared" si="27"/>
        <v>0</v>
      </c>
      <c r="AP55" s="12">
        <f>IF('Encargos e Benefícios'!$C54=0,0,$AH55+SUM(I55:K55)/$C55)</f>
        <v>0</v>
      </c>
      <c r="AQ55" s="229">
        <f>IF('Encargos e Benefícios'!$C54=0,0,SUM(AN55:AP55))</f>
        <v>0</v>
      </c>
      <c r="AR55" s="12">
        <f t="shared" si="28"/>
        <v>0</v>
      </c>
      <c r="AS55" s="12">
        <f t="shared" si="29"/>
        <v>0</v>
      </c>
      <c r="AT55" s="12">
        <f>IF('Encargos e Benefícios'!$C54=0,0,$AP55+SUM(N55:P55)/$C55)</f>
        <v>0</v>
      </c>
      <c r="AU55" s="229">
        <f>IF('Encargos e Benefícios'!$C54=0,0,SUM(AR55:AT55))</f>
        <v>0</v>
      </c>
      <c r="AV55" s="12">
        <f t="shared" si="30"/>
        <v>0</v>
      </c>
      <c r="AW55" s="12">
        <f t="shared" si="31"/>
        <v>0</v>
      </c>
      <c r="AX55" s="12">
        <f>IF('Encargos e Benefícios'!$C54=0,0,$AT55+SUM(S55:U55)/$C55)</f>
        <v>0</v>
      </c>
      <c r="AY55" s="229">
        <f>IF('Encargos e Benefícios'!$C54=0,0,SUM(AV55:AX55))</f>
        <v>0</v>
      </c>
      <c r="AZ55" s="12">
        <f t="shared" si="32"/>
        <v>0</v>
      </c>
      <c r="BA55" s="12">
        <f t="shared" si="33"/>
        <v>0</v>
      </c>
      <c r="BB55" s="12">
        <f>IF('Encargos e Benefícios'!$C54=0,0,$AX55+SUM(X55:Z55)/$C55)</f>
        <v>0</v>
      </c>
      <c r="BC55" s="229">
        <f>IF('Encargos e Benefícios'!$C54=0,0,SUM(AZ55:BB55))</f>
        <v>0</v>
      </c>
      <c r="BD55" s="12">
        <f t="shared" si="34"/>
        <v>0</v>
      </c>
      <c r="BE55" s="12">
        <f t="shared" si="35"/>
        <v>0</v>
      </c>
      <c r="BF55" s="12">
        <f>IF('Encargos e Benefícios'!$C54=0,0,$BB55+SUM(AC55:AE55)/$C55)</f>
        <v>0</v>
      </c>
      <c r="BG55" s="229">
        <f>IF('Encargos e Benefícios'!$C54=0,0,SUM(BD55:BF55))</f>
        <v>0</v>
      </c>
      <c r="BH55" s="383">
        <f t="shared" si="36"/>
        <v>0</v>
      </c>
      <c r="BI55" s="60"/>
    </row>
    <row r="56" spans="1:61" ht="12.75" hidden="1">
      <c r="A56" s="97">
        <v>50</v>
      </c>
      <c r="B56" s="13">
        <f>'Encargos e Benefícios'!B55</f>
        <v>0</v>
      </c>
      <c r="C56" s="10">
        <f>'Encargos e Benefícios'!C55</f>
        <v>0</v>
      </c>
      <c r="D56" s="67"/>
      <c r="E56" s="228"/>
      <c r="F56" s="226"/>
      <c r="G56" s="228"/>
      <c r="H56" s="248"/>
      <c r="I56" s="96"/>
      <c r="J56" s="96"/>
      <c r="K56" s="96"/>
      <c r="L56" s="228"/>
      <c r="M56" s="248"/>
      <c r="N56" s="96"/>
      <c r="O56" s="96"/>
      <c r="P56" s="96"/>
      <c r="Q56" s="228"/>
      <c r="R56" s="248"/>
      <c r="S56" s="96"/>
      <c r="T56" s="96"/>
      <c r="U56" s="96"/>
      <c r="V56" s="228"/>
      <c r="W56" s="248"/>
      <c r="X56" s="96"/>
      <c r="Y56" s="96"/>
      <c r="Z56" s="96"/>
      <c r="AA56" s="228"/>
      <c r="AB56" s="248"/>
      <c r="AC56" s="96"/>
      <c r="AD56" s="96"/>
      <c r="AE56" s="254"/>
      <c r="AF56" s="12">
        <f>'Encargos e Benefícios'!D55</f>
        <v>0</v>
      </c>
      <c r="AG56" s="12">
        <f>IF('Encargos e Benefícios'!C55=0,0,'Encargos e Benefícios'!O55/'Encargos e Benefícios'!C55)</f>
        <v>0</v>
      </c>
      <c r="AH56" s="256">
        <f>IF('Encargos e Benefícios'!C55=0,0,'Encargos e Benefícios'!U55/'Encargos e Benefícios'!C55)</f>
        <v>0</v>
      </c>
      <c r="AI56" s="256">
        <f>IF('Encargos e Benefícios'!C55=0,0,'Encargos e Benefícios'!V55/'Encargos e Benefícios'!C55)</f>
        <v>0</v>
      </c>
      <c r="AJ56" s="406"/>
      <c r="AK56" s="59"/>
      <c r="AL56" s="407"/>
      <c r="AM56" s="60"/>
      <c r="AN56" s="12">
        <f t="shared" si="26"/>
        <v>0</v>
      </c>
      <c r="AO56" s="12">
        <f t="shared" si="27"/>
        <v>0</v>
      </c>
      <c r="AP56" s="12">
        <f>IF('Encargos e Benefícios'!$C55=0,0,$AH56+SUM(I56:K56)/$C56)</f>
        <v>0</v>
      </c>
      <c r="AQ56" s="229">
        <f>IF('Encargos e Benefícios'!$C55=0,0,SUM(AN56:AP56))</f>
        <v>0</v>
      </c>
      <c r="AR56" s="12">
        <f t="shared" si="28"/>
        <v>0</v>
      </c>
      <c r="AS56" s="12">
        <f t="shared" si="29"/>
        <v>0</v>
      </c>
      <c r="AT56" s="12">
        <f>IF('Encargos e Benefícios'!$C55=0,0,$AP56+SUM(N56:P56)/$C56)</f>
        <v>0</v>
      </c>
      <c r="AU56" s="229">
        <f>IF('Encargos e Benefícios'!$C55=0,0,SUM(AR56:AT56))</f>
        <v>0</v>
      </c>
      <c r="AV56" s="12">
        <f t="shared" si="30"/>
        <v>0</v>
      </c>
      <c r="AW56" s="12">
        <f t="shared" si="31"/>
        <v>0</v>
      </c>
      <c r="AX56" s="12">
        <f>IF('Encargos e Benefícios'!$C55=0,0,$AT56+SUM(S56:U56)/$C56)</f>
        <v>0</v>
      </c>
      <c r="AY56" s="229">
        <f>IF('Encargos e Benefícios'!$C55=0,0,SUM(AV56:AX56))</f>
        <v>0</v>
      </c>
      <c r="AZ56" s="12">
        <f t="shared" si="32"/>
        <v>0</v>
      </c>
      <c r="BA56" s="12">
        <f t="shared" si="33"/>
        <v>0</v>
      </c>
      <c r="BB56" s="12">
        <f>IF('Encargos e Benefícios'!$C55=0,0,$AX56+SUM(X56:Z56)/$C56)</f>
        <v>0</v>
      </c>
      <c r="BC56" s="229">
        <f>IF('Encargos e Benefícios'!$C55=0,0,SUM(AZ56:BB56))</f>
        <v>0</v>
      </c>
      <c r="BD56" s="12">
        <f t="shared" si="34"/>
        <v>0</v>
      </c>
      <c r="BE56" s="12">
        <f t="shared" si="35"/>
        <v>0</v>
      </c>
      <c r="BF56" s="12">
        <f>IF('Encargos e Benefícios'!$C55=0,0,$BB56+SUM(AC56:AE56)/$C56)</f>
        <v>0</v>
      </c>
      <c r="BG56" s="229">
        <f>IF('Encargos e Benefícios'!$C55=0,0,SUM(BD56:BF56))</f>
        <v>0</v>
      </c>
      <c r="BH56" s="383">
        <f t="shared" si="36"/>
        <v>0</v>
      </c>
      <c r="BI56" s="60"/>
    </row>
    <row r="57" spans="1:61" ht="12.75" hidden="1">
      <c r="A57" s="97">
        <v>51</v>
      </c>
      <c r="B57" s="13">
        <f>'Encargos e Benefícios'!B56</f>
        <v>0</v>
      </c>
      <c r="C57" s="10">
        <f>'Encargos e Benefícios'!C56</f>
        <v>0</v>
      </c>
      <c r="D57" s="67"/>
      <c r="E57" s="228"/>
      <c r="F57" s="226"/>
      <c r="G57" s="228"/>
      <c r="H57" s="248"/>
      <c r="I57" s="96"/>
      <c r="J57" s="96"/>
      <c r="K57" s="96"/>
      <c r="L57" s="228"/>
      <c r="M57" s="248"/>
      <c r="N57" s="96"/>
      <c r="O57" s="96"/>
      <c r="P57" s="96"/>
      <c r="Q57" s="228"/>
      <c r="R57" s="248"/>
      <c r="S57" s="96"/>
      <c r="T57" s="96"/>
      <c r="U57" s="96"/>
      <c r="V57" s="228"/>
      <c r="W57" s="248"/>
      <c r="X57" s="96"/>
      <c r="Y57" s="96"/>
      <c r="Z57" s="96"/>
      <c r="AA57" s="228"/>
      <c r="AB57" s="248"/>
      <c r="AC57" s="96"/>
      <c r="AD57" s="96"/>
      <c r="AE57" s="254"/>
      <c r="AF57" s="12">
        <f>'Encargos e Benefícios'!D56</f>
        <v>0</v>
      </c>
      <c r="AG57" s="12">
        <f>IF('Encargos e Benefícios'!C56=0,0,'Encargos e Benefícios'!O56/'Encargos e Benefícios'!C56)</f>
        <v>0</v>
      </c>
      <c r="AH57" s="256">
        <f>IF('Encargos e Benefícios'!C56=0,0,'Encargos e Benefícios'!U56/'Encargos e Benefícios'!C56)</f>
        <v>0</v>
      </c>
      <c r="AI57" s="256">
        <f>IF('Encargos e Benefícios'!C56=0,0,'Encargos e Benefícios'!V56/'Encargos e Benefícios'!C56)</f>
        <v>0</v>
      </c>
      <c r="AJ57" s="406"/>
      <c r="AK57" s="59"/>
      <c r="AL57" s="407"/>
      <c r="AM57" s="60"/>
      <c r="AN57" s="12">
        <f t="shared" si="26"/>
        <v>0</v>
      </c>
      <c r="AO57" s="12">
        <f t="shared" si="27"/>
        <v>0</v>
      </c>
      <c r="AP57" s="12">
        <f>IF('Encargos e Benefícios'!$C56=0,0,$AH57+SUM(I57:K57)/$C57)</f>
        <v>0</v>
      </c>
      <c r="AQ57" s="229">
        <f>IF('Encargos e Benefícios'!$C56=0,0,SUM(AN57:AP57))</f>
        <v>0</v>
      </c>
      <c r="AR57" s="12">
        <f t="shared" si="28"/>
        <v>0</v>
      </c>
      <c r="AS57" s="12">
        <f t="shared" si="29"/>
        <v>0</v>
      </c>
      <c r="AT57" s="12">
        <f>IF('Encargos e Benefícios'!$C56=0,0,$AP57+SUM(N57:P57)/$C57)</f>
        <v>0</v>
      </c>
      <c r="AU57" s="229">
        <f>IF('Encargos e Benefícios'!$C56=0,0,SUM(AR57:AT57))</f>
        <v>0</v>
      </c>
      <c r="AV57" s="12">
        <f t="shared" si="30"/>
        <v>0</v>
      </c>
      <c r="AW57" s="12">
        <f t="shared" si="31"/>
        <v>0</v>
      </c>
      <c r="AX57" s="12">
        <f>IF('Encargos e Benefícios'!$C56=0,0,$AT57+SUM(S57:U57)/$C57)</f>
        <v>0</v>
      </c>
      <c r="AY57" s="229">
        <f>IF('Encargos e Benefícios'!$C56=0,0,SUM(AV57:AX57))</f>
        <v>0</v>
      </c>
      <c r="AZ57" s="12">
        <f t="shared" si="32"/>
        <v>0</v>
      </c>
      <c r="BA57" s="12">
        <f t="shared" si="33"/>
        <v>0</v>
      </c>
      <c r="BB57" s="12">
        <f>IF('Encargos e Benefícios'!$C56=0,0,$AX57+SUM(X57:Z57)/$C57)</f>
        <v>0</v>
      </c>
      <c r="BC57" s="229">
        <f>IF('Encargos e Benefícios'!$C56=0,0,SUM(AZ57:BB57))</f>
        <v>0</v>
      </c>
      <c r="BD57" s="12">
        <f t="shared" si="34"/>
        <v>0</v>
      </c>
      <c r="BE57" s="12">
        <f t="shared" si="35"/>
        <v>0</v>
      </c>
      <c r="BF57" s="12">
        <f>IF('Encargos e Benefícios'!$C56=0,0,$BB57+SUM(AC57:AE57)/$C57)</f>
        <v>0</v>
      </c>
      <c r="BG57" s="229">
        <f>IF('Encargos e Benefícios'!$C56=0,0,SUM(BD57:BF57))</f>
        <v>0</v>
      </c>
      <c r="BH57" s="383">
        <f t="shared" si="36"/>
        <v>0</v>
      </c>
      <c r="BI57" s="60"/>
    </row>
    <row r="58" spans="1:61" ht="12.75" hidden="1">
      <c r="A58" s="97">
        <v>52</v>
      </c>
      <c r="B58" s="13">
        <f>'Encargos e Benefícios'!B57</f>
        <v>0</v>
      </c>
      <c r="C58" s="10">
        <f>'Encargos e Benefícios'!C57</f>
        <v>0</v>
      </c>
      <c r="D58" s="67"/>
      <c r="E58" s="228"/>
      <c r="F58" s="226"/>
      <c r="G58" s="228"/>
      <c r="H58" s="248"/>
      <c r="I58" s="96"/>
      <c r="J58" s="96"/>
      <c r="K58" s="96"/>
      <c r="L58" s="228"/>
      <c r="M58" s="248"/>
      <c r="N58" s="96"/>
      <c r="O58" s="96"/>
      <c r="P58" s="96"/>
      <c r="Q58" s="228"/>
      <c r="R58" s="248"/>
      <c r="S58" s="96"/>
      <c r="T58" s="96"/>
      <c r="U58" s="96"/>
      <c r="V58" s="228"/>
      <c r="W58" s="248"/>
      <c r="X58" s="96"/>
      <c r="Y58" s="96"/>
      <c r="Z58" s="96"/>
      <c r="AA58" s="228"/>
      <c r="AB58" s="248"/>
      <c r="AC58" s="96"/>
      <c r="AD58" s="96"/>
      <c r="AE58" s="254"/>
      <c r="AF58" s="12">
        <f>'Encargos e Benefícios'!D57</f>
        <v>0</v>
      </c>
      <c r="AG58" s="12">
        <f>IF('Encargos e Benefícios'!C57=0,0,'Encargos e Benefícios'!O57/'Encargos e Benefícios'!C57)</f>
        <v>0</v>
      </c>
      <c r="AH58" s="256">
        <f>IF('Encargos e Benefícios'!C57=0,0,'Encargos e Benefícios'!U57/'Encargos e Benefícios'!C57)</f>
        <v>0</v>
      </c>
      <c r="AI58" s="256">
        <f>IF('Encargos e Benefícios'!C57=0,0,'Encargos e Benefícios'!V57/'Encargos e Benefícios'!C57)</f>
        <v>0</v>
      </c>
      <c r="AJ58" s="406"/>
      <c r="AK58" s="59"/>
      <c r="AL58" s="407"/>
      <c r="AM58" s="60"/>
      <c r="AN58" s="12">
        <f t="shared" si="26"/>
        <v>0</v>
      </c>
      <c r="AO58" s="12">
        <f t="shared" si="27"/>
        <v>0</v>
      </c>
      <c r="AP58" s="12">
        <f>IF('Encargos e Benefícios'!$C57=0,0,$AH58+SUM(I58:K58)/$C58)</f>
        <v>0</v>
      </c>
      <c r="AQ58" s="229">
        <f>IF('Encargos e Benefícios'!$C57=0,0,SUM(AN58:AP58))</f>
        <v>0</v>
      </c>
      <c r="AR58" s="12">
        <f t="shared" si="28"/>
        <v>0</v>
      </c>
      <c r="AS58" s="12">
        <f t="shared" si="29"/>
        <v>0</v>
      </c>
      <c r="AT58" s="12">
        <f>IF('Encargos e Benefícios'!$C57=0,0,$AP58+SUM(N58:P58)/$C58)</f>
        <v>0</v>
      </c>
      <c r="AU58" s="229">
        <f>IF('Encargos e Benefícios'!$C57=0,0,SUM(AR58:AT58))</f>
        <v>0</v>
      </c>
      <c r="AV58" s="12">
        <f t="shared" si="30"/>
        <v>0</v>
      </c>
      <c r="AW58" s="12">
        <f t="shared" si="31"/>
        <v>0</v>
      </c>
      <c r="AX58" s="12">
        <f>IF('Encargos e Benefícios'!$C57=0,0,$AT58+SUM(S58:U58)/$C58)</f>
        <v>0</v>
      </c>
      <c r="AY58" s="229">
        <f>IF('Encargos e Benefícios'!$C57=0,0,SUM(AV58:AX58))</f>
        <v>0</v>
      </c>
      <c r="AZ58" s="12">
        <f t="shared" si="32"/>
        <v>0</v>
      </c>
      <c r="BA58" s="12">
        <f t="shared" si="33"/>
        <v>0</v>
      </c>
      <c r="BB58" s="12">
        <f>IF('Encargos e Benefícios'!$C57=0,0,$AX58+SUM(X58:Z58)/$C58)</f>
        <v>0</v>
      </c>
      <c r="BC58" s="229">
        <f>IF('Encargos e Benefícios'!$C57=0,0,SUM(AZ58:BB58))</f>
        <v>0</v>
      </c>
      <c r="BD58" s="12">
        <f t="shared" si="34"/>
        <v>0</v>
      </c>
      <c r="BE58" s="12">
        <f t="shared" si="35"/>
        <v>0</v>
      </c>
      <c r="BF58" s="12">
        <f>IF('Encargos e Benefícios'!$C57=0,0,$BB58+SUM(AC58:AE58)/$C58)</f>
        <v>0</v>
      </c>
      <c r="BG58" s="229">
        <f>IF('Encargos e Benefícios'!$C57=0,0,SUM(BD58:BF58))</f>
        <v>0</v>
      </c>
      <c r="BH58" s="383">
        <f t="shared" si="36"/>
        <v>0</v>
      </c>
      <c r="BI58" s="60"/>
    </row>
    <row r="59" spans="1:61" ht="12.75" hidden="1">
      <c r="A59" s="97">
        <v>53</v>
      </c>
      <c r="B59" s="13">
        <f>'Encargos e Benefícios'!B58</f>
        <v>0</v>
      </c>
      <c r="C59" s="10">
        <f>'Encargos e Benefícios'!C58</f>
        <v>0</v>
      </c>
      <c r="D59" s="67"/>
      <c r="E59" s="228"/>
      <c r="F59" s="226"/>
      <c r="G59" s="228"/>
      <c r="H59" s="248"/>
      <c r="I59" s="96"/>
      <c r="J59" s="96"/>
      <c r="K59" s="96"/>
      <c r="L59" s="228"/>
      <c r="M59" s="248"/>
      <c r="N59" s="96"/>
      <c r="O59" s="96"/>
      <c r="P59" s="96"/>
      <c r="Q59" s="228"/>
      <c r="R59" s="248"/>
      <c r="S59" s="96"/>
      <c r="T59" s="96"/>
      <c r="U59" s="96"/>
      <c r="V59" s="228"/>
      <c r="W59" s="248"/>
      <c r="X59" s="96"/>
      <c r="Y59" s="96"/>
      <c r="Z59" s="96"/>
      <c r="AA59" s="228"/>
      <c r="AB59" s="248"/>
      <c r="AC59" s="96"/>
      <c r="AD59" s="96"/>
      <c r="AE59" s="254"/>
      <c r="AF59" s="12">
        <f>'Encargos e Benefícios'!D58</f>
        <v>0</v>
      </c>
      <c r="AG59" s="12">
        <f>IF('Encargos e Benefícios'!C58=0,0,'Encargos e Benefícios'!O58/'Encargos e Benefícios'!C58)</f>
        <v>0</v>
      </c>
      <c r="AH59" s="256">
        <f>IF('Encargos e Benefícios'!C58=0,0,'Encargos e Benefícios'!U58/'Encargos e Benefícios'!C58)</f>
        <v>0</v>
      </c>
      <c r="AI59" s="256">
        <f>IF('Encargos e Benefícios'!C58=0,0,'Encargos e Benefícios'!V58/'Encargos e Benefícios'!C58)</f>
        <v>0</v>
      </c>
      <c r="AJ59" s="406"/>
      <c r="AK59" s="59"/>
      <c r="AL59" s="407"/>
      <c r="AM59" s="60"/>
      <c r="AN59" s="12">
        <f t="shared" si="26"/>
        <v>0</v>
      </c>
      <c r="AO59" s="12">
        <f t="shared" si="27"/>
        <v>0</v>
      </c>
      <c r="AP59" s="12">
        <f>IF('Encargos e Benefícios'!$C58=0,0,$AH59+SUM(I59:K59)/$C59)</f>
        <v>0</v>
      </c>
      <c r="AQ59" s="229">
        <f>IF('Encargos e Benefícios'!$C58=0,0,SUM(AN59:AP59))</f>
        <v>0</v>
      </c>
      <c r="AR59" s="12">
        <f t="shared" si="28"/>
        <v>0</v>
      </c>
      <c r="AS59" s="12">
        <f t="shared" si="29"/>
        <v>0</v>
      </c>
      <c r="AT59" s="12">
        <f>IF('Encargos e Benefícios'!$C58=0,0,$AP59+SUM(N59:P59)/$C59)</f>
        <v>0</v>
      </c>
      <c r="AU59" s="229">
        <f>IF('Encargos e Benefícios'!$C58=0,0,SUM(AR59:AT59))</f>
        <v>0</v>
      </c>
      <c r="AV59" s="12">
        <f t="shared" si="30"/>
        <v>0</v>
      </c>
      <c r="AW59" s="12">
        <f t="shared" si="31"/>
        <v>0</v>
      </c>
      <c r="AX59" s="12">
        <f>IF('Encargos e Benefícios'!$C58=0,0,$AT59+SUM(S59:U59)/$C59)</f>
        <v>0</v>
      </c>
      <c r="AY59" s="229">
        <f>IF('Encargos e Benefícios'!$C58=0,0,SUM(AV59:AX59))</f>
        <v>0</v>
      </c>
      <c r="AZ59" s="12">
        <f t="shared" si="32"/>
        <v>0</v>
      </c>
      <c r="BA59" s="12">
        <f t="shared" si="33"/>
        <v>0</v>
      </c>
      <c r="BB59" s="12">
        <f>IF('Encargos e Benefícios'!$C58=0,0,$AX59+SUM(X59:Z59)/$C59)</f>
        <v>0</v>
      </c>
      <c r="BC59" s="229">
        <f>IF('Encargos e Benefícios'!$C58=0,0,SUM(AZ59:BB59))</f>
        <v>0</v>
      </c>
      <c r="BD59" s="12">
        <f t="shared" si="34"/>
        <v>0</v>
      </c>
      <c r="BE59" s="12">
        <f t="shared" si="35"/>
        <v>0</v>
      </c>
      <c r="BF59" s="12">
        <f>IF('Encargos e Benefícios'!$C58=0,0,$BB59+SUM(AC59:AE59)/$C59)</f>
        <v>0</v>
      </c>
      <c r="BG59" s="229">
        <f>IF('Encargos e Benefícios'!$C58=0,0,SUM(BD59:BF59))</f>
        <v>0</v>
      </c>
      <c r="BH59" s="383">
        <f t="shared" si="36"/>
        <v>0</v>
      </c>
      <c r="BI59" s="60"/>
    </row>
    <row r="60" spans="1:61" ht="12.75" hidden="1">
      <c r="A60" s="97">
        <v>54</v>
      </c>
      <c r="B60" s="13">
        <f>'Encargos e Benefícios'!B59</f>
        <v>0</v>
      </c>
      <c r="C60" s="10">
        <f>'Encargos e Benefícios'!C59</f>
        <v>0</v>
      </c>
      <c r="D60" s="67"/>
      <c r="E60" s="228"/>
      <c r="F60" s="226"/>
      <c r="G60" s="228"/>
      <c r="H60" s="248"/>
      <c r="I60" s="96"/>
      <c r="J60" s="96"/>
      <c r="K60" s="96"/>
      <c r="L60" s="228"/>
      <c r="M60" s="248"/>
      <c r="N60" s="96"/>
      <c r="O60" s="96"/>
      <c r="P60" s="96"/>
      <c r="Q60" s="228"/>
      <c r="R60" s="248"/>
      <c r="S60" s="96"/>
      <c r="T60" s="96"/>
      <c r="U60" s="96"/>
      <c r="V60" s="228"/>
      <c r="W60" s="248"/>
      <c r="X60" s="96"/>
      <c r="Y60" s="96"/>
      <c r="Z60" s="96"/>
      <c r="AA60" s="228"/>
      <c r="AB60" s="248"/>
      <c r="AC60" s="96"/>
      <c r="AD60" s="96"/>
      <c r="AE60" s="254"/>
      <c r="AF60" s="12">
        <f>'Encargos e Benefícios'!D59</f>
        <v>0</v>
      </c>
      <c r="AG60" s="12">
        <f>IF('Encargos e Benefícios'!C59=0,0,'Encargos e Benefícios'!O59/'Encargos e Benefícios'!C59)</f>
        <v>0</v>
      </c>
      <c r="AH60" s="256">
        <f>IF('Encargos e Benefícios'!C59=0,0,'Encargos e Benefícios'!U59/'Encargos e Benefícios'!C59)</f>
        <v>0</v>
      </c>
      <c r="AI60" s="256">
        <f>IF('Encargos e Benefícios'!C59=0,0,'Encargos e Benefícios'!V59/'Encargos e Benefícios'!C59)</f>
        <v>0</v>
      </c>
      <c r="AJ60" s="406"/>
      <c r="AK60" s="59"/>
      <c r="AL60" s="407"/>
      <c r="AM60" s="60"/>
      <c r="AN60" s="12">
        <f t="shared" si="26"/>
        <v>0</v>
      </c>
      <c r="AO60" s="12">
        <f t="shared" si="27"/>
        <v>0</v>
      </c>
      <c r="AP60" s="12">
        <f>IF('Encargos e Benefícios'!$C59=0,0,$AH60+SUM(I60:K60)/$C60)</f>
        <v>0</v>
      </c>
      <c r="AQ60" s="229">
        <f>IF('Encargos e Benefícios'!$C59=0,0,SUM(AN60:AP60))</f>
        <v>0</v>
      </c>
      <c r="AR60" s="12">
        <f t="shared" si="28"/>
        <v>0</v>
      </c>
      <c r="AS60" s="12">
        <f t="shared" si="29"/>
        <v>0</v>
      </c>
      <c r="AT60" s="12">
        <f>IF('Encargos e Benefícios'!$C59=0,0,$AP60+SUM(N60:P60)/$C60)</f>
        <v>0</v>
      </c>
      <c r="AU60" s="229">
        <f>IF('Encargos e Benefícios'!$C59=0,0,SUM(AR60:AT60))</f>
        <v>0</v>
      </c>
      <c r="AV60" s="12">
        <f t="shared" si="30"/>
        <v>0</v>
      </c>
      <c r="AW60" s="12">
        <f t="shared" si="31"/>
        <v>0</v>
      </c>
      <c r="AX60" s="12">
        <f>IF('Encargos e Benefícios'!$C59=0,0,$AT60+SUM(S60:U60)/$C60)</f>
        <v>0</v>
      </c>
      <c r="AY60" s="229">
        <f>IF('Encargos e Benefícios'!$C59=0,0,SUM(AV60:AX60))</f>
        <v>0</v>
      </c>
      <c r="AZ60" s="12">
        <f t="shared" si="32"/>
        <v>0</v>
      </c>
      <c r="BA60" s="12">
        <f t="shared" si="33"/>
        <v>0</v>
      </c>
      <c r="BB60" s="12">
        <f>IF('Encargos e Benefícios'!$C59=0,0,$AX60+SUM(X60:Z60)/$C60)</f>
        <v>0</v>
      </c>
      <c r="BC60" s="229">
        <f>IF('Encargos e Benefícios'!$C59=0,0,SUM(AZ60:BB60))</f>
        <v>0</v>
      </c>
      <c r="BD60" s="12">
        <f t="shared" si="34"/>
        <v>0</v>
      </c>
      <c r="BE60" s="12">
        <f t="shared" si="35"/>
        <v>0</v>
      </c>
      <c r="BF60" s="12">
        <f>IF('Encargos e Benefícios'!$C59=0,0,$BB60+SUM(AC60:AE60)/$C60)</f>
        <v>0</v>
      </c>
      <c r="BG60" s="229">
        <f>IF('Encargos e Benefícios'!$C59=0,0,SUM(BD60:BF60))</f>
        <v>0</v>
      </c>
      <c r="BH60" s="383">
        <f t="shared" si="36"/>
        <v>0</v>
      </c>
      <c r="BI60" s="60"/>
    </row>
    <row r="61" spans="1:61" ht="12.75" hidden="1">
      <c r="A61" s="97">
        <v>55</v>
      </c>
      <c r="B61" s="13">
        <f>'Encargos e Benefícios'!B60</f>
        <v>0</v>
      </c>
      <c r="C61" s="10">
        <f>'Encargos e Benefícios'!C60</f>
        <v>0</v>
      </c>
      <c r="D61" s="67"/>
      <c r="E61" s="228"/>
      <c r="F61" s="226"/>
      <c r="G61" s="228"/>
      <c r="H61" s="248"/>
      <c r="I61" s="96"/>
      <c r="J61" s="96"/>
      <c r="K61" s="96"/>
      <c r="L61" s="228"/>
      <c r="M61" s="248"/>
      <c r="N61" s="96"/>
      <c r="O61" s="96"/>
      <c r="P61" s="96"/>
      <c r="Q61" s="228"/>
      <c r="R61" s="248"/>
      <c r="S61" s="96"/>
      <c r="T61" s="96"/>
      <c r="U61" s="96"/>
      <c r="V61" s="228"/>
      <c r="W61" s="248"/>
      <c r="X61" s="96"/>
      <c r="Y61" s="96"/>
      <c r="Z61" s="96"/>
      <c r="AA61" s="228"/>
      <c r="AB61" s="248"/>
      <c r="AC61" s="96"/>
      <c r="AD61" s="96"/>
      <c r="AE61" s="254"/>
      <c r="AF61" s="12">
        <f>'Encargos e Benefícios'!D60</f>
        <v>0</v>
      </c>
      <c r="AG61" s="12">
        <f>IF('Encargos e Benefícios'!C60=0,0,'Encargos e Benefícios'!O60/'Encargos e Benefícios'!C60)</f>
        <v>0</v>
      </c>
      <c r="AH61" s="256">
        <f>IF('Encargos e Benefícios'!C60=0,0,'Encargos e Benefícios'!U60/'Encargos e Benefícios'!C60)</f>
        <v>0</v>
      </c>
      <c r="AI61" s="256">
        <f>IF('Encargos e Benefícios'!C60=0,0,'Encargos e Benefícios'!V60/'Encargos e Benefícios'!C60)</f>
        <v>0</v>
      </c>
      <c r="AJ61" s="406"/>
      <c r="AK61" s="59"/>
      <c r="AL61" s="407"/>
      <c r="AM61" s="60"/>
      <c r="AN61" s="12">
        <f t="shared" si="26"/>
        <v>0</v>
      </c>
      <c r="AO61" s="12">
        <f t="shared" si="27"/>
        <v>0</v>
      </c>
      <c r="AP61" s="12">
        <f>IF('Encargos e Benefícios'!$C60=0,0,$AH61+SUM(I61:K61)/$C61)</f>
        <v>0</v>
      </c>
      <c r="AQ61" s="229">
        <f>IF('Encargos e Benefícios'!$C60=0,0,SUM(AN61:AP61))</f>
        <v>0</v>
      </c>
      <c r="AR61" s="12">
        <f t="shared" si="28"/>
        <v>0</v>
      </c>
      <c r="AS61" s="12">
        <f t="shared" si="29"/>
        <v>0</v>
      </c>
      <c r="AT61" s="12">
        <f>IF('Encargos e Benefícios'!$C60=0,0,$AP61+SUM(N61:P61)/$C61)</f>
        <v>0</v>
      </c>
      <c r="AU61" s="229">
        <f>IF('Encargos e Benefícios'!$C60=0,0,SUM(AR61:AT61))</f>
        <v>0</v>
      </c>
      <c r="AV61" s="12">
        <f t="shared" si="30"/>
        <v>0</v>
      </c>
      <c r="AW61" s="12">
        <f t="shared" si="31"/>
        <v>0</v>
      </c>
      <c r="AX61" s="12">
        <f>IF('Encargos e Benefícios'!$C60=0,0,$AT61+SUM(S61:U61)/$C61)</f>
        <v>0</v>
      </c>
      <c r="AY61" s="229">
        <f>IF('Encargos e Benefícios'!$C60=0,0,SUM(AV61:AX61))</f>
        <v>0</v>
      </c>
      <c r="AZ61" s="12">
        <f t="shared" si="32"/>
        <v>0</v>
      </c>
      <c r="BA61" s="12">
        <f t="shared" si="33"/>
        <v>0</v>
      </c>
      <c r="BB61" s="12">
        <f>IF('Encargos e Benefícios'!$C60=0,0,$AX61+SUM(X61:Z61)/$C61)</f>
        <v>0</v>
      </c>
      <c r="BC61" s="229">
        <f>IF('Encargos e Benefícios'!$C60=0,0,SUM(AZ61:BB61))</f>
        <v>0</v>
      </c>
      <c r="BD61" s="12">
        <f t="shared" si="34"/>
        <v>0</v>
      </c>
      <c r="BE61" s="12">
        <f t="shared" si="35"/>
        <v>0</v>
      </c>
      <c r="BF61" s="12">
        <f>IF('Encargos e Benefícios'!$C60=0,0,$BB61+SUM(AC61:AE61)/$C61)</f>
        <v>0</v>
      </c>
      <c r="BG61" s="229">
        <f>IF('Encargos e Benefícios'!$C60=0,0,SUM(BD61:BF61))</f>
        <v>0</v>
      </c>
      <c r="BH61" s="383">
        <f t="shared" si="36"/>
        <v>0</v>
      </c>
      <c r="BI61" s="60"/>
    </row>
    <row r="62" spans="1:61" ht="12.75" hidden="1">
      <c r="A62" s="97">
        <v>56</v>
      </c>
      <c r="B62" s="13">
        <f>'Encargos e Benefícios'!B61</f>
        <v>0</v>
      </c>
      <c r="C62" s="10">
        <f>'Encargos e Benefícios'!C61</f>
        <v>0</v>
      </c>
      <c r="D62" s="67"/>
      <c r="E62" s="228"/>
      <c r="F62" s="226"/>
      <c r="G62" s="228"/>
      <c r="H62" s="248"/>
      <c r="I62" s="96"/>
      <c r="J62" s="96"/>
      <c r="K62" s="96"/>
      <c r="L62" s="228"/>
      <c r="M62" s="248"/>
      <c r="N62" s="96"/>
      <c r="O62" s="96"/>
      <c r="P62" s="96"/>
      <c r="Q62" s="228"/>
      <c r="R62" s="248"/>
      <c r="S62" s="96"/>
      <c r="T62" s="96"/>
      <c r="U62" s="96"/>
      <c r="V62" s="228"/>
      <c r="W62" s="248"/>
      <c r="X62" s="96"/>
      <c r="Y62" s="96"/>
      <c r="Z62" s="96"/>
      <c r="AA62" s="228"/>
      <c r="AB62" s="248"/>
      <c r="AC62" s="96"/>
      <c r="AD62" s="96"/>
      <c r="AE62" s="254"/>
      <c r="AF62" s="12">
        <f>'Encargos e Benefícios'!D61</f>
        <v>0</v>
      </c>
      <c r="AG62" s="12">
        <f>IF('Encargos e Benefícios'!C61=0,0,'Encargos e Benefícios'!O61/'Encargos e Benefícios'!C61)</f>
        <v>0</v>
      </c>
      <c r="AH62" s="256">
        <f>IF('Encargos e Benefícios'!C61=0,0,'Encargos e Benefícios'!U61/'Encargos e Benefícios'!C61)</f>
        <v>0</v>
      </c>
      <c r="AI62" s="256">
        <f>IF('Encargos e Benefícios'!C61=0,0,'Encargos e Benefícios'!V61/'Encargos e Benefícios'!C61)</f>
        <v>0</v>
      </c>
      <c r="AJ62" s="406"/>
      <c r="AK62" s="59"/>
      <c r="AL62" s="407"/>
      <c r="AM62" s="60"/>
      <c r="AN62" s="12">
        <f t="shared" si="26"/>
        <v>0</v>
      </c>
      <c r="AO62" s="12">
        <f t="shared" si="27"/>
        <v>0</v>
      </c>
      <c r="AP62" s="12">
        <f>IF('Encargos e Benefícios'!$C61=0,0,$AH62+SUM(I62:K62)/$C62)</f>
        <v>0</v>
      </c>
      <c r="AQ62" s="229">
        <f>IF('Encargos e Benefícios'!$C61=0,0,SUM(AN62:AP62))</f>
        <v>0</v>
      </c>
      <c r="AR62" s="12">
        <f t="shared" si="28"/>
        <v>0</v>
      </c>
      <c r="AS62" s="12">
        <f t="shared" si="29"/>
        <v>0</v>
      </c>
      <c r="AT62" s="12">
        <f>IF('Encargos e Benefícios'!$C61=0,0,$AP62+SUM(N62:P62)/$C62)</f>
        <v>0</v>
      </c>
      <c r="AU62" s="229">
        <f>IF('Encargos e Benefícios'!$C61=0,0,SUM(AR62:AT62))</f>
        <v>0</v>
      </c>
      <c r="AV62" s="12">
        <f t="shared" si="30"/>
        <v>0</v>
      </c>
      <c r="AW62" s="12">
        <f t="shared" si="31"/>
        <v>0</v>
      </c>
      <c r="AX62" s="12">
        <f>IF('Encargos e Benefícios'!$C61=0,0,$AT62+SUM(S62:U62)/$C62)</f>
        <v>0</v>
      </c>
      <c r="AY62" s="229">
        <f>IF('Encargos e Benefícios'!$C61=0,0,SUM(AV62:AX62))</f>
        <v>0</v>
      </c>
      <c r="AZ62" s="12">
        <f t="shared" si="32"/>
        <v>0</v>
      </c>
      <c r="BA62" s="12">
        <f t="shared" si="33"/>
        <v>0</v>
      </c>
      <c r="BB62" s="12">
        <f>IF('Encargos e Benefícios'!$C61=0,0,$AX62+SUM(X62:Z62)/$C62)</f>
        <v>0</v>
      </c>
      <c r="BC62" s="229">
        <f>IF('Encargos e Benefícios'!$C61=0,0,SUM(AZ62:BB62))</f>
        <v>0</v>
      </c>
      <c r="BD62" s="12">
        <f t="shared" si="34"/>
        <v>0</v>
      </c>
      <c r="BE62" s="12">
        <f t="shared" si="35"/>
        <v>0</v>
      </c>
      <c r="BF62" s="12">
        <f>IF('Encargos e Benefícios'!$C61=0,0,$BB62+SUM(AC62:AE62)/$C62)</f>
        <v>0</v>
      </c>
      <c r="BG62" s="229">
        <f>IF('Encargos e Benefícios'!$C61=0,0,SUM(BD62:BF62))</f>
        <v>0</v>
      </c>
      <c r="BH62" s="383">
        <f t="shared" si="36"/>
        <v>0</v>
      </c>
      <c r="BI62" s="60"/>
    </row>
    <row r="63" spans="1:61" ht="12.75" hidden="1">
      <c r="A63" s="97">
        <v>57</v>
      </c>
      <c r="B63" s="13">
        <f>'Encargos e Benefícios'!B62</f>
        <v>0</v>
      </c>
      <c r="C63" s="10">
        <f>'Encargos e Benefícios'!C62</f>
        <v>0</v>
      </c>
      <c r="D63" s="67"/>
      <c r="E63" s="228"/>
      <c r="F63" s="226"/>
      <c r="G63" s="228"/>
      <c r="H63" s="248"/>
      <c r="I63" s="96"/>
      <c r="J63" s="96"/>
      <c r="K63" s="96"/>
      <c r="L63" s="228"/>
      <c r="M63" s="248"/>
      <c r="N63" s="96"/>
      <c r="O63" s="96"/>
      <c r="P63" s="96"/>
      <c r="Q63" s="228"/>
      <c r="R63" s="248"/>
      <c r="S63" s="96"/>
      <c r="T63" s="96"/>
      <c r="U63" s="96"/>
      <c r="V63" s="228"/>
      <c r="W63" s="248"/>
      <c r="X63" s="96"/>
      <c r="Y63" s="96"/>
      <c r="Z63" s="96"/>
      <c r="AA63" s="228"/>
      <c r="AB63" s="248"/>
      <c r="AC63" s="96"/>
      <c r="AD63" s="96"/>
      <c r="AE63" s="254"/>
      <c r="AF63" s="12">
        <f>'Encargos e Benefícios'!D62</f>
        <v>0</v>
      </c>
      <c r="AG63" s="12">
        <f>IF('Encargos e Benefícios'!C62=0,0,'Encargos e Benefícios'!O62/'Encargos e Benefícios'!C62)</f>
        <v>0</v>
      </c>
      <c r="AH63" s="256">
        <f>IF('Encargos e Benefícios'!C62=0,0,'Encargos e Benefícios'!U62/'Encargos e Benefícios'!C62)</f>
        <v>0</v>
      </c>
      <c r="AI63" s="256">
        <f>IF('Encargos e Benefícios'!C62=0,0,'Encargos e Benefícios'!V62/'Encargos e Benefícios'!C62)</f>
        <v>0</v>
      </c>
      <c r="AJ63" s="406"/>
      <c r="AK63" s="59"/>
      <c r="AL63" s="407"/>
      <c r="AM63" s="60"/>
      <c r="AN63" s="12">
        <f t="shared" si="26"/>
        <v>0</v>
      </c>
      <c r="AO63" s="12">
        <f t="shared" si="27"/>
        <v>0</v>
      </c>
      <c r="AP63" s="12">
        <f>IF('Encargos e Benefícios'!$C62=0,0,$AH63+SUM(I63:K63)/$C63)</f>
        <v>0</v>
      </c>
      <c r="AQ63" s="229">
        <f>IF('Encargos e Benefícios'!$C62=0,0,SUM(AN63:AP63))</f>
        <v>0</v>
      </c>
      <c r="AR63" s="12">
        <f t="shared" si="28"/>
        <v>0</v>
      </c>
      <c r="AS63" s="12">
        <f t="shared" si="29"/>
        <v>0</v>
      </c>
      <c r="AT63" s="12">
        <f>IF('Encargos e Benefícios'!$C62=0,0,$AP63+SUM(N63:P63)/$C63)</f>
        <v>0</v>
      </c>
      <c r="AU63" s="229">
        <f>IF('Encargos e Benefícios'!$C62=0,0,SUM(AR63:AT63))</f>
        <v>0</v>
      </c>
      <c r="AV63" s="12">
        <f t="shared" si="30"/>
        <v>0</v>
      </c>
      <c r="AW63" s="12">
        <f t="shared" si="31"/>
        <v>0</v>
      </c>
      <c r="AX63" s="12">
        <f>IF('Encargos e Benefícios'!$C62=0,0,$AT63+SUM(S63:U63)/$C63)</f>
        <v>0</v>
      </c>
      <c r="AY63" s="229">
        <f>IF('Encargos e Benefícios'!$C62=0,0,SUM(AV63:AX63))</f>
        <v>0</v>
      </c>
      <c r="AZ63" s="12">
        <f t="shared" si="32"/>
        <v>0</v>
      </c>
      <c r="BA63" s="12">
        <f t="shared" si="33"/>
        <v>0</v>
      </c>
      <c r="BB63" s="12">
        <f>IF('Encargos e Benefícios'!$C62=0,0,$AX63+SUM(X63:Z63)/$C63)</f>
        <v>0</v>
      </c>
      <c r="BC63" s="229">
        <f>IF('Encargos e Benefícios'!$C62=0,0,SUM(AZ63:BB63))</f>
        <v>0</v>
      </c>
      <c r="BD63" s="12">
        <f t="shared" si="34"/>
        <v>0</v>
      </c>
      <c r="BE63" s="12">
        <f t="shared" si="35"/>
        <v>0</v>
      </c>
      <c r="BF63" s="12">
        <f>IF('Encargos e Benefícios'!$C62=0,0,$BB63+SUM(AC63:AE63)/$C63)</f>
        <v>0</v>
      </c>
      <c r="BG63" s="229">
        <f>IF('Encargos e Benefícios'!$C62=0,0,SUM(BD63:BF63))</f>
        <v>0</v>
      </c>
      <c r="BH63" s="383">
        <f t="shared" si="36"/>
        <v>0</v>
      </c>
      <c r="BI63" s="60"/>
    </row>
    <row r="64" spans="1:61" ht="12.75" hidden="1">
      <c r="A64" s="97">
        <v>58</v>
      </c>
      <c r="B64" s="13">
        <f>'Encargos e Benefícios'!B63</f>
        <v>0</v>
      </c>
      <c r="C64" s="10">
        <f>'Encargos e Benefícios'!C63</f>
        <v>0</v>
      </c>
      <c r="D64" s="67"/>
      <c r="E64" s="228"/>
      <c r="F64" s="226"/>
      <c r="G64" s="228"/>
      <c r="H64" s="248"/>
      <c r="I64" s="96"/>
      <c r="J64" s="96"/>
      <c r="K64" s="96"/>
      <c r="L64" s="228"/>
      <c r="M64" s="248"/>
      <c r="N64" s="96"/>
      <c r="O64" s="96"/>
      <c r="P64" s="96"/>
      <c r="Q64" s="228"/>
      <c r="R64" s="248"/>
      <c r="S64" s="96"/>
      <c r="T64" s="96"/>
      <c r="U64" s="96"/>
      <c r="V64" s="228"/>
      <c r="W64" s="248"/>
      <c r="X64" s="96"/>
      <c r="Y64" s="96"/>
      <c r="Z64" s="96"/>
      <c r="AA64" s="228"/>
      <c r="AB64" s="248"/>
      <c r="AC64" s="96"/>
      <c r="AD64" s="96"/>
      <c r="AE64" s="254"/>
      <c r="AF64" s="12">
        <f>'Encargos e Benefícios'!D63</f>
        <v>0</v>
      </c>
      <c r="AG64" s="12">
        <f>IF('Encargos e Benefícios'!C63=0,0,'Encargos e Benefícios'!O63/'Encargos e Benefícios'!C63)</f>
        <v>0</v>
      </c>
      <c r="AH64" s="256">
        <f>IF('Encargos e Benefícios'!C63=0,0,'Encargos e Benefícios'!U63/'Encargos e Benefícios'!C63)</f>
        <v>0</v>
      </c>
      <c r="AI64" s="256">
        <f>IF('Encargos e Benefícios'!C63=0,0,'Encargos e Benefícios'!V63/'Encargos e Benefícios'!C63)</f>
        <v>0</v>
      </c>
      <c r="AJ64" s="406"/>
      <c r="AK64" s="59"/>
      <c r="AL64" s="407"/>
      <c r="AM64" s="60"/>
      <c r="AN64" s="12">
        <f t="shared" si="26"/>
        <v>0</v>
      </c>
      <c r="AO64" s="12">
        <f t="shared" si="27"/>
        <v>0</v>
      </c>
      <c r="AP64" s="12">
        <f>IF('Encargos e Benefícios'!$C63=0,0,$AH64+SUM(I64:K64)/$C64)</f>
        <v>0</v>
      </c>
      <c r="AQ64" s="229">
        <f>IF('Encargos e Benefícios'!$C63=0,0,SUM(AN64:AP64))</f>
        <v>0</v>
      </c>
      <c r="AR64" s="12">
        <f t="shared" si="28"/>
        <v>0</v>
      </c>
      <c r="AS64" s="12">
        <f t="shared" si="29"/>
        <v>0</v>
      </c>
      <c r="AT64" s="12">
        <f>IF('Encargos e Benefícios'!$C63=0,0,$AP64+SUM(N64:P64)/$C64)</f>
        <v>0</v>
      </c>
      <c r="AU64" s="229">
        <f>IF('Encargos e Benefícios'!$C63=0,0,SUM(AR64:AT64))</f>
        <v>0</v>
      </c>
      <c r="AV64" s="12">
        <f t="shared" si="30"/>
        <v>0</v>
      </c>
      <c r="AW64" s="12">
        <f t="shared" si="31"/>
        <v>0</v>
      </c>
      <c r="AX64" s="12">
        <f>IF('Encargos e Benefícios'!$C63=0,0,$AT64+SUM(S64:U64)/$C64)</f>
        <v>0</v>
      </c>
      <c r="AY64" s="229">
        <f>IF('Encargos e Benefícios'!$C63=0,0,SUM(AV64:AX64))</f>
        <v>0</v>
      </c>
      <c r="AZ64" s="12">
        <f t="shared" si="32"/>
        <v>0</v>
      </c>
      <c r="BA64" s="12">
        <f t="shared" si="33"/>
        <v>0</v>
      </c>
      <c r="BB64" s="12">
        <f>IF('Encargos e Benefícios'!$C63=0,0,$AX64+SUM(X64:Z64)/$C64)</f>
        <v>0</v>
      </c>
      <c r="BC64" s="229">
        <f>IF('Encargos e Benefícios'!$C63=0,0,SUM(AZ64:BB64))</f>
        <v>0</v>
      </c>
      <c r="BD64" s="12">
        <f t="shared" si="34"/>
        <v>0</v>
      </c>
      <c r="BE64" s="12">
        <f t="shared" si="35"/>
        <v>0</v>
      </c>
      <c r="BF64" s="12">
        <f>IF('Encargos e Benefícios'!$C63=0,0,$BB64+SUM(AC64:AE64)/$C64)</f>
        <v>0</v>
      </c>
      <c r="BG64" s="229">
        <f>IF('Encargos e Benefícios'!$C63=0,0,SUM(BD64:BF64))</f>
        <v>0</v>
      </c>
      <c r="BH64" s="383">
        <f t="shared" si="36"/>
        <v>0</v>
      </c>
      <c r="BI64" s="60"/>
    </row>
    <row r="65" spans="1:61" ht="12.75" hidden="1">
      <c r="A65" s="97">
        <v>59</v>
      </c>
      <c r="B65" s="13">
        <f>'Encargos e Benefícios'!B64</f>
        <v>0</v>
      </c>
      <c r="C65" s="10">
        <f>'Encargos e Benefícios'!C64</f>
        <v>0</v>
      </c>
      <c r="D65" s="67"/>
      <c r="E65" s="228"/>
      <c r="F65" s="226"/>
      <c r="G65" s="228"/>
      <c r="H65" s="248"/>
      <c r="I65" s="96"/>
      <c r="J65" s="96"/>
      <c r="K65" s="96"/>
      <c r="L65" s="228"/>
      <c r="M65" s="248"/>
      <c r="N65" s="96"/>
      <c r="O65" s="96"/>
      <c r="P65" s="96"/>
      <c r="Q65" s="228"/>
      <c r="R65" s="248"/>
      <c r="S65" s="96"/>
      <c r="T65" s="96"/>
      <c r="U65" s="96"/>
      <c r="V65" s="228"/>
      <c r="W65" s="248"/>
      <c r="X65" s="96"/>
      <c r="Y65" s="96"/>
      <c r="Z65" s="96"/>
      <c r="AA65" s="228"/>
      <c r="AB65" s="248"/>
      <c r="AC65" s="96"/>
      <c r="AD65" s="96"/>
      <c r="AE65" s="254"/>
      <c r="AF65" s="12">
        <f>'Encargos e Benefícios'!D64</f>
        <v>0</v>
      </c>
      <c r="AG65" s="12">
        <f>IF('Encargos e Benefícios'!C64=0,0,'Encargos e Benefícios'!O64/'Encargos e Benefícios'!C64)</f>
        <v>0</v>
      </c>
      <c r="AH65" s="256">
        <f>IF('Encargos e Benefícios'!C64=0,0,'Encargos e Benefícios'!U64/'Encargos e Benefícios'!C64)</f>
        <v>0</v>
      </c>
      <c r="AI65" s="256">
        <f>IF('Encargos e Benefícios'!C64=0,0,'Encargos e Benefícios'!V64/'Encargos e Benefícios'!C64)</f>
        <v>0</v>
      </c>
      <c r="AJ65" s="406"/>
      <c r="AK65" s="59"/>
      <c r="AL65" s="407"/>
      <c r="AM65" s="60"/>
      <c r="AN65" s="12">
        <f t="shared" si="26"/>
        <v>0</v>
      </c>
      <c r="AO65" s="12">
        <f t="shared" si="27"/>
        <v>0</v>
      </c>
      <c r="AP65" s="12">
        <f>IF('Encargos e Benefícios'!$C64=0,0,$AH65+SUM(I65:K65)/$C65)</f>
        <v>0</v>
      </c>
      <c r="AQ65" s="229">
        <f>IF('Encargos e Benefícios'!$C64=0,0,SUM(AN65:AP65))</f>
        <v>0</v>
      </c>
      <c r="AR65" s="12">
        <f t="shared" si="28"/>
        <v>0</v>
      </c>
      <c r="AS65" s="12">
        <f t="shared" si="29"/>
        <v>0</v>
      </c>
      <c r="AT65" s="12">
        <f>IF('Encargos e Benefícios'!$C64=0,0,$AP65+SUM(N65:P65)/$C65)</f>
        <v>0</v>
      </c>
      <c r="AU65" s="229">
        <f>IF('Encargos e Benefícios'!$C64=0,0,SUM(AR65:AT65))</f>
        <v>0</v>
      </c>
      <c r="AV65" s="12">
        <f t="shared" si="30"/>
        <v>0</v>
      </c>
      <c r="AW65" s="12">
        <f t="shared" si="31"/>
        <v>0</v>
      </c>
      <c r="AX65" s="12">
        <f>IF('Encargos e Benefícios'!$C64=0,0,$AT65+SUM(S65:U65)/$C65)</f>
        <v>0</v>
      </c>
      <c r="AY65" s="229">
        <f>IF('Encargos e Benefícios'!$C64=0,0,SUM(AV65:AX65))</f>
        <v>0</v>
      </c>
      <c r="AZ65" s="12">
        <f t="shared" si="32"/>
        <v>0</v>
      </c>
      <c r="BA65" s="12">
        <f t="shared" si="33"/>
        <v>0</v>
      </c>
      <c r="BB65" s="12">
        <f>IF('Encargos e Benefícios'!$C64=0,0,$AX65+SUM(X65:Z65)/$C65)</f>
        <v>0</v>
      </c>
      <c r="BC65" s="229">
        <f>IF('Encargos e Benefícios'!$C64=0,0,SUM(AZ65:BB65))</f>
        <v>0</v>
      </c>
      <c r="BD65" s="12">
        <f t="shared" si="34"/>
        <v>0</v>
      </c>
      <c r="BE65" s="12">
        <f t="shared" si="35"/>
        <v>0</v>
      </c>
      <c r="BF65" s="12">
        <f>IF('Encargos e Benefícios'!$C64=0,0,$BB65+SUM(AC65:AE65)/$C65)</f>
        <v>0</v>
      </c>
      <c r="BG65" s="229">
        <f>IF('Encargos e Benefícios'!$C64=0,0,SUM(BD65:BF65))</f>
        <v>0</v>
      </c>
      <c r="BH65" s="383">
        <f t="shared" si="36"/>
        <v>0</v>
      </c>
      <c r="BI65" s="60"/>
    </row>
    <row r="66" spans="1:61" ht="12.75" hidden="1">
      <c r="A66" s="97">
        <v>60</v>
      </c>
      <c r="B66" s="13">
        <f>'Encargos e Benefícios'!B65</f>
        <v>0</v>
      </c>
      <c r="C66" s="10">
        <f>'Encargos e Benefícios'!C65</f>
        <v>0</v>
      </c>
      <c r="D66" s="67"/>
      <c r="E66" s="228"/>
      <c r="F66" s="226"/>
      <c r="G66" s="228"/>
      <c r="H66" s="248"/>
      <c r="I66" s="96"/>
      <c r="J66" s="96"/>
      <c r="K66" s="96"/>
      <c r="L66" s="228"/>
      <c r="M66" s="248"/>
      <c r="N66" s="96"/>
      <c r="O66" s="96"/>
      <c r="P66" s="96"/>
      <c r="Q66" s="228"/>
      <c r="R66" s="248"/>
      <c r="S66" s="96"/>
      <c r="T66" s="96"/>
      <c r="U66" s="96"/>
      <c r="V66" s="228"/>
      <c r="W66" s="248"/>
      <c r="X66" s="96"/>
      <c r="Y66" s="96"/>
      <c r="Z66" s="96"/>
      <c r="AA66" s="228"/>
      <c r="AB66" s="248"/>
      <c r="AC66" s="96"/>
      <c r="AD66" s="96"/>
      <c r="AE66" s="254"/>
      <c r="AF66" s="12">
        <f>'Encargos e Benefícios'!D65</f>
        <v>0</v>
      </c>
      <c r="AG66" s="12">
        <f>IF('Encargos e Benefícios'!C65=0,0,'Encargos e Benefícios'!O65/'Encargos e Benefícios'!C65)</f>
        <v>0</v>
      </c>
      <c r="AH66" s="256">
        <f>IF('Encargos e Benefícios'!C65=0,0,'Encargos e Benefícios'!U65/'Encargos e Benefícios'!C65)</f>
        <v>0</v>
      </c>
      <c r="AI66" s="256">
        <f>IF('Encargos e Benefícios'!C65=0,0,'Encargos e Benefícios'!V65/'Encargos e Benefícios'!C65)</f>
        <v>0</v>
      </c>
      <c r="AJ66" s="406"/>
      <c r="AK66" s="59"/>
      <c r="AL66" s="407"/>
      <c r="AM66" s="60"/>
      <c r="AN66" s="12">
        <f t="shared" si="26"/>
        <v>0</v>
      </c>
      <c r="AO66" s="12">
        <f t="shared" si="27"/>
        <v>0</v>
      </c>
      <c r="AP66" s="12">
        <f>IF('Encargos e Benefícios'!$C65=0,0,$AH66+SUM(I66:K66)/$C66)</f>
        <v>0</v>
      </c>
      <c r="AQ66" s="229">
        <f>IF('Encargos e Benefícios'!$C65=0,0,SUM(AN66:AP66))</f>
        <v>0</v>
      </c>
      <c r="AR66" s="12">
        <f t="shared" si="28"/>
        <v>0</v>
      </c>
      <c r="AS66" s="12">
        <f t="shared" si="29"/>
        <v>0</v>
      </c>
      <c r="AT66" s="12">
        <f>IF('Encargos e Benefícios'!$C65=0,0,$AP66+SUM(N66:P66)/$C66)</f>
        <v>0</v>
      </c>
      <c r="AU66" s="229">
        <f>IF('Encargos e Benefícios'!$C65=0,0,SUM(AR66:AT66))</f>
        <v>0</v>
      </c>
      <c r="AV66" s="12">
        <f t="shared" si="30"/>
        <v>0</v>
      </c>
      <c r="AW66" s="12">
        <f t="shared" si="31"/>
        <v>0</v>
      </c>
      <c r="AX66" s="12">
        <f>IF('Encargos e Benefícios'!$C65=0,0,$AT66+SUM(S66:U66)/$C66)</f>
        <v>0</v>
      </c>
      <c r="AY66" s="229">
        <f>IF('Encargos e Benefícios'!$C65=0,0,SUM(AV66:AX66))</f>
        <v>0</v>
      </c>
      <c r="AZ66" s="12">
        <f t="shared" si="32"/>
        <v>0</v>
      </c>
      <c r="BA66" s="12">
        <f t="shared" si="33"/>
        <v>0</v>
      </c>
      <c r="BB66" s="12">
        <f>IF('Encargos e Benefícios'!$C65=0,0,$AX66+SUM(X66:Z66)/$C66)</f>
        <v>0</v>
      </c>
      <c r="BC66" s="229">
        <f>IF('Encargos e Benefícios'!$C65=0,0,SUM(AZ66:BB66))</f>
        <v>0</v>
      </c>
      <c r="BD66" s="12">
        <f t="shared" si="34"/>
        <v>0</v>
      </c>
      <c r="BE66" s="12">
        <f t="shared" si="35"/>
        <v>0</v>
      </c>
      <c r="BF66" s="12">
        <f>IF('Encargos e Benefícios'!$C65=0,0,$BB66+SUM(AC66:AE66)/$C66)</f>
        <v>0</v>
      </c>
      <c r="BG66" s="229">
        <f>IF('Encargos e Benefícios'!$C65=0,0,SUM(BD66:BF66))</f>
        <v>0</v>
      </c>
      <c r="BH66" s="383">
        <f t="shared" si="36"/>
        <v>0</v>
      </c>
      <c r="BI66" s="60"/>
    </row>
    <row r="67" spans="1:61" ht="12.75" hidden="1">
      <c r="A67" s="97">
        <v>61</v>
      </c>
      <c r="B67" s="13">
        <f>'Encargos e Benefícios'!B66</f>
        <v>0</v>
      </c>
      <c r="C67" s="10">
        <f>'Encargos e Benefícios'!C66</f>
        <v>0</v>
      </c>
      <c r="D67" s="67"/>
      <c r="E67" s="228"/>
      <c r="F67" s="226"/>
      <c r="G67" s="228"/>
      <c r="H67" s="248"/>
      <c r="I67" s="96"/>
      <c r="J67" s="96"/>
      <c r="K67" s="96"/>
      <c r="L67" s="228"/>
      <c r="M67" s="248"/>
      <c r="N67" s="96"/>
      <c r="O67" s="96"/>
      <c r="P67" s="96"/>
      <c r="Q67" s="228"/>
      <c r="R67" s="248"/>
      <c r="S67" s="96"/>
      <c r="T67" s="96"/>
      <c r="U67" s="96"/>
      <c r="V67" s="228"/>
      <c r="W67" s="248"/>
      <c r="X67" s="96"/>
      <c r="Y67" s="96"/>
      <c r="Z67" s="96"/>
      <c r="AA67" s="228"/>
      <c r="AB67" s="248"/>
      <c r="AC67" s="96"/>
      <c r="AD67" s="96"/>
      <c r="AE67" s="254"/>
      <c r="AF67" s="12">
        <f>'Encargos e Benefícios'!D66</f>
        <v>0</v>
      </c>
      <c r="AG67" s="12">
        <f>IF('Encargos e Benefícios'!C66=0,0,'Encargos e Benefícios'!O66/'Encargos e Benefícios'!C66)</f>
        <v>0</v>
      </c>
      <c r="AH67" s="256">
        <f>IF('Encargos e Benefícios'!C66=0,0,'Encargos e Benefícios'!U66/'Encargos e Benefícios'!C66)</f>
        <v>0</v>
      </c>
      <c r="AI67" s="256">
        <f>IF('Encargos e Benefícios'!C66=0,0,'Encargos e Benefícios'!V66/'Encargos e Benefícios'!C66)</f>
        <v>0</v>
      </c>
      <c r="AJ67" s="406"/>
      <c r="AK67" s="59"/>
      <c r="AL67" s="407"/>
      <c r="AM67" s="60"/>
      <c r="AN67" s="12">
        <f t="shared" si="26"/>
        <v>0</v>
      </c>
      <c r="AO67" s="12">
        <f t="shared" si="27"/>
        <v>0</v>
      </c>
      <c r="AP67" s="12">
        <f>IF('Encargos e Benefícios'!$C66=0,0,$AH67+SUM(I67:K67)/$C67)</f>
        <v>0</v>
      </c>
      <c r="AQ67" s="229">
        <f>IF('Encargos e Benefícios'!$C66=0,0,SUM(AN67:AP67))</f>
        <v>0</v>
      </c>
      <c r="AR67" s="12">
        <f t="shared" si="28"/>
        <v>0</v>
      </c>
      <c r="AS67" s="12">
        <f t="shared" si="29"/>
        <v>0</v>
      </c>
      <c r="AT67" s="12">
        <f>IF('Encargos e Benefícios'!$C66=0,0,$AP67+SUM(N67:P67)/$C67)</f>
        <v>0</v>
      </c>
      <c r="AU67" s="229">
        <f>IF('Encargos e Benefícios'!$C66=0,0,SUM(AR67:AT67))</f>
        <v>0</v>
      </c>
      <c r="AV67" s="12">
        <f t="shared" si="30"/>
        <v>0</v>
      </c>
      <c r="AW67" s="12">
        <f t="shared" si="31"/>
        <v>0</v>
      </c>
      <c r="AX67" s="12">
        <f>IF('Encargos e Benefícios'!$C66=0,0,$AT67+SUM(S67:U67)/$C67)</f>
        <v>0</v>
      </c>
      <c r="AY67" s="229">
        <f>IF('Encargos e Benefícios'!$C66=0,0,SUM(AV67:AX67))</f>
        <v>0</v>
      </c>
      <c r="AZ67" s="12">
        <f t="shared" si="32"/>
        <v>0</v>
      </c>
      <c r="BA67" s="12">
        <f t="shared" si="33"/>
        <v>0</v>
      </c>
      <c r="BB67" s="12">
        <f>IF('Encargos e Benefícios'!$C66=0,0,$AX67+SUM(X67:Z67)/$C67)</f>
        <v>0</v>
      </c>
      <c r="BC67" s="229">
        <f>IF('Encargos e Benefícios'!$C66=0,0,SUM(AZ67:BB67))</f>
        <v>0</v>
      </c>
      <c r="BD67" s="12">
        <f t="shared" si="34"/>
        <v>0</v>
      </c>
      <c r="BE67" s="12">
        <f t="shared" si="35"/>
        <v>0</v>
      </c>
      <c r="BF67" s="12">
        <f>IF('Encargos e Benefícios'!$C66=0,0,$BB67+SUM(AC67:AE67)/$C67)</f>
        <v>0</v>
      </c>
      <c r="BG67" s="229">
        <f>IF('Encargos e Benefícios'!$C66=0,0,SUM(BD67:BF67))</f>
        <v>0</v>
      </c>
      <c r="BH67" s="383">
        <f t="shared" si="36"/>
        <v>0</v>
      </c>
      <c r="BI67" s="60"/>
    </row>
    <row r="68" spans="1:61" ht="12.75" hidden="1">
      <c r="A68" s="97">
        <v>62</v>
      </c>
      <c r="B68" s="13">
        <f>'Encargos e Benefícios'!B67</f>
        <v>0</v>
      </c>
      <c r="C68" s="10">
        <f>'Encargos e Benefícios'!C67</f>
        <v>0</v>
      </c>
      <c r="D68" s="67"/>
      <c r="E68" s="228"/>
      <c r="F68" s="226"/>
      <c r="G68" s="228"/>
      <c r="H68" s="248"/>
      <c r="I68" s="96"/>
      <c r="J68" s="96"/>
      <c r="K68" s="96"/>
      <c r="L68" s="228"/>
      <c r="M68" s="248"/>
      <c r="N68" s="96"/>
      <c r="O68" s="96"/>
      <c r="P68" s="96"/>
      <c r="Q68" s="228"/>
      <c r="R68" s="248"/>
      <c r="S68" s="96"/>
      <c r="T68" s="96"/>
      <c r="U68" s="96"/>
      <c r="V68" s="228"/>
      <c r="W68" s="248"/>
      <c r="X68" s="96"/>
      <c r="Y68" s="96"/>
      <c r="Z68" s="96"/>
      <c r="AA68" s="228"/>
      <c r="AB68" s="248"/>
      <c r="AC68" s="96"/>
      <c r="AD68" s="96"/>
      <c r="AE68" s="254"/>
      <c r="AF68" s="12">
        <f>'Encargos e Benefícios'!D67</f>
        <v>0</v>
      </c>
      <c r="AG68" s="12">
        <f>IF('Encargos e Benefícios'!C67=0,0,'Encargos e Benefícios'!O67/'Encargos e Benefícios'!C67)</f>
        <v>0</v>
      </c>
      <c r="AH68" s="256">
        <f>IF('Encargos e Benefícios'!C67=0,0,'Encargos e Benefícios'!U67/'Encargos e Benefícios'!C67)</f>
        <v>0</v>
      </c>
      <c r="AI68" s="256">
        <f>IF('Encargos e Benefícios'!C67=0,0,'Encargos e Benefícios'!V67/'Encargos e Benefícios'!C67)</f>
        <v>0</v>
      </c>
      <c r="AJ68" s="406"/>
      <c r="AK68" s="59"/>
      <c r="AL68" s="407"/>
      <c r="AM68" s="60"/>
      <c r="AN68" s="12">
        <f t="shared" si="26"/>
        <v>0</v>
      </c>
      <c r="AO68" s="12">
        <f t="shared" si="27"/>
        <v>0</v>
      </c>
      <c r="AP68" s="12">
        <f>IF('Encargos e Benefícios'!$C67=0,0,$AH68+SUM(I68:K68)/$C68)</f>
        <v>0</v>
      </c>
      <c r="AQ68" s="229">
        <f>IF('Encargos e Benefícios'!$C67=0,0,SUM(AN68:AP68))</f>
        <v>0</v>
      </c>
      <c r="AR68" s="12">
        <f t="shared" si="28"/>
        <v>0</v>
      </c>
      <c r="AS68" s="12">
        <f t="shared" si="29"/>
        <v>0</v>
      </c>
      <c r="AT68" s="12">
        <f>IF('Encargos e Benefícios'!$C67=0,0,$AP68+SUM(N68:P68)/$C68)</f>
        <v>0</v>
      </c>
      <c r="AU68" s="229">
        <f>IF('Encargos e Benefícios'!$C67=0,0,SUM(AR68:AT68))</f>
        <v>0</v>
      </c>
      <c r="AV68" s="12">
        <f t="shared" si="30"/>
        <v>0</v>
      </c>
      <c r="AW68" s="12">
        <f t="shared" si="31"/>
        <v>0</v>
      </c>
      <c r="AX68" s="12">
        <f>IF('Encargos e Benefícios'!$C67=0,0,$AT68+SUM(S68:U68)/$C68)</f>
        <v>0</v>
      </c>
      <c r="AY68" s="229">
        <f>IF('Encargos e Benefícios'!$C67=0,0,SUM(AV68:AX68))</f>
        <v>0</v>
      </c>
      <c r="AZ68" s="12">
        <f t="shared" si="32"/>
        <v>0</v>
      </c>
      <c r="BA68" s="12">
        <f t="shared" si="33"/>
        <v>0</v>
      </c>
      <c r="BB68" s="12">
        <f>IF('Encargos e Benefícios'!$C67=0,0,$AX68+SUM(X68:Z68)/$C68)</f>
        <v>0</v>
      </c>
      <c r="BC68" s="229">
        <f>IF('Encargos e Benefícios'!$C67=0,0,SUM(AZ68:BB68))</f>
        <v>0</v>
      </c>
      <c r="BD68" s="12">
        <f t="shared" si="34"/>
        <v>0</v>
      </c>
      <c r="BE68" s="12">
        <f t="shared" si="35"/>
        <v>0</v>
      </c>
      <c r="BF68" s="12">
        <f>IF('Encargos e Benefícios'!$C67=0,0,$BB68+SUM(AC68:AE68)/$C68)</f>
        <v>0</v>
      </c>
      <c r="BG68" s="229">
        <f>IF('Encargos e Benefícios'!$C67=0,0,SUM(BD68:BF68))</f>
        <v>0</v>
      </c>
      <c r="BH68" s="383">
        <f t="shared" si="36"/>
        <v>0</v>
      </c>
      <c r="BI68" s="60"/>
    </row>
    <row r="69" spans="1:61" ht="12.75" hidden="1">
      <c r="A69" s="97">
        <v>63</v>
      </c>
      <c r="B69" s="13">
        <f>'Encargos e Benefícios'!B68</f>
        <v>0</v>
      </c>
      <c r="C69" s="10">
        <f>'Encargos e Benefícios'!C68</f>
        <v>0</v>
      </c>
      <c r="D69" s="67"/>
      <c r="E69" s="228"/>
      <c r="F69" s="226"/>
      <c r="G69" s="228"/>
      <c r="H69" s="248"/>
      <c r="I69" s="96"/>
      <c r="J69" s="96"/>
      <c r="K69" s="96"/>
      <c r="L69" s="228"/>
      <c r="M69" s="248"/>
      <c r="N69" s="96"/>
      <c r="O69" s="96"/>
      <c r="P69" s="96"/>
      <c r="Q69" s="228"/>
      <c r="R69" s="248"/>
      <c r="S69" s="96"/>
      <c r="T69" s="96"/>
      <c r="U69" s="96"/>
      <c r="V69" s="228"/>
      <c r="W69" s="248"/>
      <c r="X69" s="96"/>
      <c r="Y69" s="96"/>
      <c r="Z69" s="96"/>
      <c r="AA69" s="228"/>
      <c r="AB69" s="248"/>
      <c r="AC69" s="96"/>
      <c r="AD69" s="96"/>
      <c r="AE69" s="254"/>
      <c r="AF69" s="12">
        <f>'Encargos e Benefícios'!D68</f>
        <v>0</v>
      </c>
      <c r="AG69" s="12">
        <f>IF('Encargos e Benefícios'!C68=0,0,'Encargos e Benefícios'!O68/'Encargos e Benefícios'!C68)</f>
        <v>0</v>
      </c>
      <c r="AH69" s="256">
        <f>IF('Encargos e Benefícios'!C68=0,0,'Encargos e Benefícios'!U68/'Encargos e Benefícios'!C68)</f>
        <v>0</v>
      </c>
      <c r="AI69" s="256">
        <f>IF('Encargos e Benefícios'!C68=0,0,'Encargos e Benefícios'!V68/'Encargos e Benefícios'!C68)</f>
        <v>0</v>
      </c>
      <c r="AJ69" s="406"/>
      <c r="AK69" s="59"/>
      <c r="AL69" s="407"/>
      <c r="AM69" s="60"/>
      <c r="AN69" s="12">
        <f t="shared" si="26"/>
        <v>0</v>
      </c>
      <c r="AO69" s="12">
        <f t="shared" si="27"/>
        <v>0</v>
      </c>
      <c r="AP69" s="12">
        <f>IF('Encargos e Benefícios'!$C68=0,0,$AH69+SUM(I69:K69)/$C69)</f>
        <v>0</v>
      </c>
      <c r="AQ69" s="229">
        <f>IF('Encargos e Benefícios'!$C68=0,0,SUM(AN69:AP69))</f>
        <v>0</v>
      </c>
      <c r="AR69" s="12">
        <f t="shared" si="28"/>
        <v>0</v>
      </c>
      <c r="AS69" s="12">
        <f t="shared" si="29"/>
        <v>0</v>
      </c>
      <c r="AT69" s="12">
        <f>IF('Encargos e Benefícios'!$C68=0,0,$AP69+SUM(N69:P69)/$C69)</f>
        <v>0</v>
      </c>
      <c r="AU69" s="229">
        <f>IF('Encargos e Benefícios'!$C68=0,0,SUM(AR69:AT69))</f>
        <v>0</v>
      </c>
      <c r="AV69" s="12">
        <f t="shared" si="30"/>
        <v>0</v>
      </c>
      <c r="AW69" s="12">
        <f t="shared" si="31"/>
        <v>0</v>
      </c>
      <c r="AX69" s="12">
        <f>IF('Encargos e Benefícios'!$C68=0,0,$AT69+SUM(S69:U69)/$C69)</f>
        <v>0</v>
      </c>
      <c r="AY69" s="229">
        <f>IF('Encargos e Benefícios'!$C68=0,0,SUM(AV69:AX69))</f>
        <v>0</v>
      </c>
      <c r="AZ69" s="12">
        <f t="shared" si="32"/>
        <v>0</v>
      </c>
      <c r="BA69" s="12">
        <f t="shared" si="33"/>
        <v>0</v>
      </c>
      <c r="BB69" s="12">
        <f>IF('Encargos e Benefícios'!$C68=0,0,$AX69+SUM(X69:Z69)/$C69)</f>
        <v>0</v>
      </c>
      <c r="BC69" s="229">
        <f>IF('Encargos e Benefícios'!$C68=0,0,SUM(AZ69:BB69))</f>
        <v>0</v>
      </c>
      <c r="BD69" s="12">
        <f t="shared" si="34"/>
        <v>0</v>
      </c>
      <c r="BE69" s="12">
        <f t="shared" si="35"/>
        <v>0</v>
      </c>
      <c r="BF69" s="12">
        <f>IF('Encargos e Benefícios'!$C68=0,0,$BB69+SUM(AC69:AE69)/$C69)</f>
        <v>0</v>
      </c>
      <c r="BG69" s="229">
        <f>IF('Encargos e Benefícios'!$C68=0,0,SUM(BD69:BF69))</f>
        <v>0</v>
      </c>
      <c r="BH69" s="383">
        <f t="shared" si="36"/>
        <v>0</v>
      </c>
      <c r="BI69" s="60"/>
    </row>
    <row r="70" spans="1:61" ht="12.75" hidden="1">
      <c r="A70" s="97">
        <v>64</v>
      </c>
      <c r="B70" s="13">
        <f>'Encargos e Benefícios'!B69</f>
        <v>0</v>
      </c>
      <c r="C70" s="10">
        <f>'Encargos e Benefícios'!C69</f>
        <v>0</v>
      </c>
      <c r="D70" s="67"/>
      <c r="E70" s="228"/>
      <c r="F70" s="226"/>
      <c r="G70" s="228"/>
      <c r="H70" s="248"/>
      <c r="I70" s="96"/>
      <c r="J70" s="96"/>
      <c r="K70" s="96"/>
      <c r="L70" s="228"/>
      <c r="M70" s="248"/>
      <c r="N70" s="96"/>
      <c r="O70" s="96"/>
      <c r="P70" s="96"/>
      <c r="Q70" s="228"/>
      <c r="R70" s="248"/>
      <c r="S70" s="96"/>
      <c r="T70" s="96"/>
      <c r="U70" s="96"/>
      <c r="V70" s="228"/>
      <c r="W70" s="248"/>
      <c r="X70" s="96"/>
      <c r="Y70" s="96"/>
      <c r="Z70" s="96"/>
      <c r="AA70" s="228"/>
      <c r="AB70" s="248"/>
      <c r="AC70" s="96"/>
      <c r="AD70" s="96"/>
      <c r="AE70" s="254"/>
      <c r="AF70" s="12">
        <f>'Encargos e Benefícios'!D69</f>
        <v>0</v>
      </c>
      <c r="AG70" s="12">
        <f>IF('Encargos e Benefícios'!C69=0,0,'Encargos e Benefícios'!O69/'Encargos e Benefícios'!C69)</f>
        <v>0</v>
      </c>
      <c r="AH70" s="256">
        <f>IF('Encargos e Benefícios'!C69=0,0,'Encargos e Benefícios'!U69/'Encargos e Benefícios'!C69)</f>
        <v>0</v>
      </c>
      <c r="AI70" s="256">
        <f>IF('Encargos e Benefícios'!C69=0,0,'Encargos e Benefícios'!V69/'Encargos e Benefícios'!C69)</f>
        <v>0</v>
      </c>
      <c r="AJ70" s="406"/>
      <c r="AK70" s="59"/>
      <c r="AL70" s="407"/>
      <c r="AM70" s="60"/>
      <c r="AN70" s="12">
        <f t="shared" si="26"/>
        <v>0</v>
      </c>
      <c r="AO70" s="12">
        <f t="shared" si="27"/>
        <v>0</v>
      </c>
      <c r="AP70" s="12">
        <f>IF('Encargos e Benefícios'!$C69=0,0,$AH70+SUM(I70:K70)/$C70)</f>
        <v>0</v>
      </c>
      <c r="AQ70" s="229">
        <f>IF('Encargos e Benefícios'!$C69=0,0,SUM(AN70:AP70))</f>
        <v>0</v>
      </c>
      <c r="AR70" s="12">
        <f t="shared" si="28"/>
        <v>0</v>
      </c>
      <c r="AS70" s="12">
        <f t="shared" si="29"/>
        <v>0</v>
      </c>
      <c r="AT70" s="12">
        <f>IF('Encargos e Benefícios'!$C69=0,0,$AP70+SUM(N70:P70)/$C70)</f>
        <v>0</v>
      </c>
      <c r="AU70" s="229">
        <f>IF('Encargos e Benefícios'!$C69=0,0,SUM(AR70:AT70))</f>
        <v>0</v>
      </c>
      <c r="AV70" s="12">
        <f t="shared" si="30"/>
        <v>0</v>
      </c>
      <c r="AW70" s="12">
        <f t="shared" si="31"/>
        <v>0</v>
      </c>
      <c r="AX70" s="12">
        <f>IF('Encargos e Benefícios'!$C69=0,0,$AT70+SUM(S70:U70)/$C70)</f>
        <v>0</v>
      </c>
      <c r="AY70" s="229">
        <f>IF('Encargos e Benefícios'!$C69=0,0,SUM(AV70:AX70))</f>
        <v>0</v>
      </c>
      <c r="AZ70" s="12">
        <f t="shared" si="32"/>
        <v>0</v>
      </c>
      <c r="BA70" s="12">
        <f t="shared" si="33"/>
        <v>0</v>
      </c>
      <c r="BB70" s="12">
        <f>IF('Encargos e Benefícios'!$C69=0,0,$AX70+SUM(X70:Z70)/$C70)</f>
        <v>0</v>
      </c>
      <c r="BC70" s="229">
        <f>IF('Encargos e Benefícios'!$C69=0,0,SUM(AZ70:BB70))</f>
        <v>0</v>
      </c>
      <c r="BD70" s="12">
        <f t="shared" si="34"/>
        <v>0</v>
      </c>
      <c r="BE70" s="12">
        <f t="shared" si="35"/>
        <v>0</v>
      </c>
      <c r="BF70" s="12">
        <f>IF('Encargos e Benefícios'!$C69=0,0,$BB70+SUM(AC70:AE70)/$C70)</f>
        <v>0</v>
      </c>
      <c r="BG70" s="229">
        <f>IF('Encargos e Benefícios'!$C69=0,0,SUM(BD70:BF70))</f>
        <v>0</v>
      </c>
      <c r="BH70" s="383">
        <f t="shared" si="36"/>
        <v>0</v>
      </c>
      <c r="BI70" s="60"/>
    </row>
    <row r="71" spans="1:61" ht="12.75" hidden="1">
      <c r="A71" s="97">
        <v>65</v>
      </c>
      <c r="B71" s="13">
        <f>'Encargos e Benefícios'!B70</f>
        <v>0</v>
      </c>
      <c r="C71" s="10">
        <f>'Encargos e Benefícios'!C70</f>
        <v>0</v>
      </c>
      <c r="D71" s="67"/>
      <c r="E71" s="228"/>
      <c r="F71" s="226"/>
      <c r="G71" s="228"/>
      <c r="H71" s="248"/>
      <c r="I71" s="96"/>
      <c r="J71" s="96"/>
      <c r="K71" s="96"/>
      <c r="L71" s="228"/>
      <c r="M71" s="248"/>
      <c r="N71" s="96"/>
      <c r="O71" s="96"/>
      <c r="P71" s="96"/>
      <c r="Q71" s="228"/>
      <c r="R71" s="248"/>
      <c r="S71" s="96"/>
      <c r="T71" s="96"/>
      <c r="U71" s="96"/>
      <c r="V71" s="228"/>
      <c r="W71" s="248"/>
      <c r="X71" s="96"/>
      <c r="Y71" s="96"/>
      <c r="Z71" s="96"/>
      <c r="AA71" s="228"/>
      <c r="AB71" s="248"/>
      <c r="AC71" s="96"/>
      <c r="AD71" s="96"/>
      <c r="AE71" s="254"/>
      <c r="AF71" s="12">
        <f>'Encargos e Benefícios'!D70</f>
        <v>0</v>
      </c>
      <c r="AG71" s="12">
        <f>IF('Encargos e Benefícios'!C70=0,0,'Encargos e Benefícios'!O70/'Encargos e Benefícios'!C70)</f>
        <v>0</v>
      </c>
      <c r="AH71" s="256">
        <f>IF('Encargos e Benefícios'!C70=0,0,'Encargos e Benefícios'!U70/'Encargos e Benefícios'!C70)</f>
        <v>0</v>
      </c>
      <c r="AI71" s="256">
        <f>IF('Encargos e Benefícios'!C70=0,0,'Encargos e Benefícios'!V70/'Encargos e Benefícios'!C70)</f>
        <v>0</v>
      </c>
      <c r="AJ71" s="406"/>
      <c r="AK71" s="59"/>
      <c r="AL71" s="407"/>
      <c r="AM71" s="60"/>
      <c r="AN71" s="12">
        <f t="shared" si="26"/>
        <v>0</v>
      </c>
      <c r="AO71" s="12">
        <f t="shared" si="27"/>
        <v>0</v>
      </c>
      <c r="AP71" s="12">
        <f>IF('Encargos e Benefícios'!$C70=0,0,$AH71+SUM(I71:K71)/$C71)</f>
        <v>0</v>
      </c>
      <c r="AQ71" s="229">
        <f>IF('Encargos e Benefícios'!$C70=0,0,SUM(AN71:AP71))</f>
        <v>0</v>
      </c>
      <c r="AR71" s="12">
        <f t="shared" si="28"/>
        <v>0</v>
      </c>
      <c r="AS71" s="12">
        <f t="shared" si="29"/>
        <v>0</v>
      </c>
      <c r="AT71" s="12">
        <f>IF('Encargos e Benefícios'!$C70=0,0,$AP71+SUM(N71:P71)/$C71)</f>
        <v>0</v>
      </c>
      <c r="AU71" s="229">
        <f>IF('Encargos e Benefícios'!$C70=0,0,SUM(AR71:AT71))</f>
        <v>0</v>
      </c>
      <c r="AV71" s="12">
        <f t="shared" si="30"/>
        <v>0</v>
      </c>
      <c r="AW71" s="12">
        <f t="shared" si="31"/>
        <v>0</v>
      </c>
      <c r="AX71" s="12">
        <f>IF('Encargos e Benefícios'!$C70=0,0,$AT71+SUM(S71:U71)/$C71)</f>
        <v>0</v>
      </c>
      <c r="AY71" s="229">
        <f>IF('Encargos e Benefícios'!$C70=0,0,SUM(AV71:AX71))</f>
        <v>0</v>
      </c>
      <c r="AZ71" s="12">
        <f t="shared" si="32"/>
        <v>0</v>
      </c>
      <c r="BA71" s="12">
        <f t="shared" si="33"/>
        <v>0</v>
      </c>
      <c r="BB71" s="12">
        <f>IF('Encargos e Benefícios'!$C70=0,0,$AX71+SUM(X71:Z71)/$C71)</f>
        <v>0</v>
      </c>
      <c r="BC71" s="229">
        <f>IF('Encargos e Benefícios'!$C70=0,0,SUM(AZ71:BB71))</f>
        <v>0</v>
      </c>
      <c r="BD71" s="12">
        <f t="shared" si="34"/>
        <v>0</v>
      </c>
      <c r="BE71" s="12">
        <f t="shared" si="35"/>
        <v>0</v>
      </c>
      <c r="BF71" s="12">
        <f>IF('Encargos e Benefícios'!$C70=0,0,$BB71+SUM(AC71:AE71)/$C71)</f>
        <v>0</v>
      </c>
      <c r="BG71" s="229">
        <f>IF('Encargos e Benefícios'!$C70=0,0,SUM(BD71:BF71))</f>
        <v>0</v>
      </c>
      <c r="BH71" s="383">
        <f t="shared" si="36"/>
        <v>0</v>
      </c>
      <c r="BI71" s="60"/>
    </row>
    <row r="72" spans="1:61" ht="12.75" hidden="1">
      <c r="A72" s="97">
        <v>66</v>
      </c>
      <c r="B72" s="13">
        <f>'Encargos e Benefícios'!B71</f>
        <v>0</v>
      </c>
      <c r="C72" s="10">
        <f>'Encargos e Benefícios'!C71</f>
        <v>0</v>
      </c>
      <c r="D72" s="67"/>
      <c r="E72" s="228"/>
      <c r="F72" s="226"/>
      <c r="G72" s="228"/>
      <c r="H72" s="248"/>
      <c r="I72" s="96"/>
      <c r="J72" s="96"/>
      <c r="K72" s="96"/>
      <c r="L72" s="228"/>
      <c r="M72" s="248"/>
      <c r="N72" s="96"/>
      <c r="O72" s="96"/>
      <c r="P72" s="96"/>
      <c r="Q72" s="228"/>
      <c r="R72" s="248"/>
      <c r="S72" s="96"/>
      <c r="T72" s="96"/>
      <c r="U72" s="96"/>
      <c r="V72" s="228"/>
      <c r="W72" s="248"/>
      <c r="X72" s="96"/>
      <c r="Y72" s="96"/>
      <c r="Z72" s="96"/>
      <c r="AA72" s="228"/>
      <c r="AB72" s="248"/>
      <c r="AC72" s="96"/>
      <c r="AD72" s="96"/>
      <c r="AE72" s="254"/>
      <c r="AF72" s="12">
        <f>'Encargos e Benefícios'!D71</f>
        <v>0</v>
      </c>
      <c r="AG72" s="12">
        <f>IF('Encargos e Benefícios'!C71=0,0,'Encargos e Benefícios'!O71/'Encargos e Benefícios'!C71)</f>
        <v>0</v>
      </c>
      <c r="AH72" s="256">
        <f>IF('Encargos e Benefícios'!C71=0,0,'Encargos e Benefícios'!U71/'Encargos e Benefícios'!C71)</f>
        <v>0</v>
      </c>
      <c r="AI72" s="256">
        <f>IF('Encargos e Benefícios'!C71=0,0,'Encargos e Benefícios'!V71/'Encargos e Benefícios'!C71)</f>
        <v>0</v>
      </c>
      <c r="AJ72" s="406"/>
      <c r="AK72" s="59"/>
      <c r="AL72" s="407"/>
      <c r="AM72" s="60"/>
      <c r="AN72" s="12">
        <f t="shared" ref="AN72:AN106" si="81">AF72*(1+H72)</f>
        <v>0</v>
      </c>
      <c r="AO72" s="12">
        <f t="shared" ref="AO72:AO106" si="82">$AG72*(1+H72)</f>
        <v>0</v>
      </c>
      <c r="AP72" s="12">
        <f>IF('Encargos e Benefícios'!$C71=0,0,$AH72+SUM(I72:K72)/$C72)</f>
        <v>0</v>
      </c>
      <c r="AQ72" s="229">
        <f>IF('Encargos e Benefícios'!$C71=0,0,SUM(AN72:AP72))</f>
        <v>0</v>
      </c>
      <c r="AR72" s="12">
        <f t="shared" ref="AR72:AR106" si="83">AN72*(1+M72)</f>
        <v>0</v>
      </c>
      <c r="AS72" s="12">
        <f t="shared" ref="AS72:AS106" si="84">$AO72*(1+M72)</f>
        <v>0</v>
      </c>
      <c r="AT72" s="12">
        <f>IF('Encargos e Benefícios'!$C71=0,0,$AP72+SUM(N72:P72)/$C72)</f>
        <v>0</v>
      </c>
      <c r="AU72" s="229">
        <f>IF('Encargos e Benefícios'!$C71=0,0,SUM(AR72:AT72))</f>
        <v>0</v>
      </c>
      <c r="AV72" s="12">
        <f t="shared" ref="AV72:AV106" si="85">AR72*(1+R72)</f>
        <v>0</v>
      </c>
      <c r="AW72" s="12">
        <f t="shared" ref="AW72:AW106" si="86">$AS72*(1+R72)</f>
        <v>0</v>
      </c>
      <c r="AX72" s="12">
        <f>IF('Encargos e Benefícios'!$C71=0,0,$AT72+SUM(S72:U72)/$C72)</f>
        <v>0</v>
      </c>
      <c r="AY72" s="229">
        <f>IF('Encargos e Benefícios'!$C71=0,0,SUM(AV72:AX72))</f>
        <v>0</v>
      </c>
      <c r="AZ72" s="12">
        <f t="shared" ref="AZ72:AZ106" si="87">AV72*(1+W72)</f>
        <v>0</v>
      </c>
      <c r="BA72" s="12">
        <f t="shared" ref="BA72:BA106" si="88">$AW72*(1+W72)</f>
        <v>0</v>
      </c>
      <c r="BB72" s="12">
        <f>IF('Encargos e Benefícios'!$C71=0,0,$AX72+SUM(X72:Z72)/$C72)</f>
        <v>0</v>
      </c>
      <c r="BC72" s="229">
        <f>IF('Encargos e Benefícios'!$C71=0,0,SUM(AZ72:BB72))</f>
        <v>0</v>
      </c>
      <c r="BD72" s="12">
        <f t="shared" ref="BD72:BD106" si="89">AZ72*(1+AB72)</f>
        <v>0</v>
      </c>
      <c r="BE72" s="12">
        <f t="shared" ref="BE72:BE106" si="90">$BA72*(1+AB72)</f>
        <v>0</v>
      </c>
      <c r="BF72" s="12">
        <f>IF('Encargos e Benefícios'!$C71=0,0,$BB72+SUM(AC72:AE72)/$C72)</f>
        <v>0</v>
      </c>
      <c r="BG72" s="229">
        <f>IF('Encargos e Benefícios'!$C71=0,0,SUM(BD72:BF72))</f>
        <v>0</v>
      </c>
      <c r="BH72" s="383">
        <f t="shared" ref="BH72:BH106" si="91">IF(E72=0,0,E72+12-1)</f>
        <v>0</v>
      </c>
      <c r="BI72" s="60"/>
    </row>
    <row r="73" spans="1:61" ht="12.75" hidden="1">
      <c r="A73" s="97">
        <v>67</v>
      </c>
      <c r="B73" s="13">
        <f>'Encargos e Benefícios'!B72</f>
        <v>0</v>
      </c>
      <c r="C73" s="10">
        <f>'Encargos e Benefícios'!C72</f>
        <v>0</v>
      </c>
      <c r="D73" s="67"/>
      <c r="E73" s="228"/>
      <c r="F73" s="226"/>
      <c r="G73" s="228"/>
      <c r="H73" s="248"/>
      <c r="I73" s="96"/>
      <c r="J73" s="96"/>
      <c r="K73" s="96"/>
      <c r="L73" s="228"/>
      <c r="M73" s="248"/>
      <c r="N73" s="96"/>
      <c r="O73" s="96"/>
      <c r="P73" s="96"/>
      <c r="Q73" s="228"/>
      <c r="R73" s="248"/>
      <c r="S73" s="96"/>
      <c r="T73" s="96"/>
      <c r="U73" s="96"/>
      <c r="V73" s="228"/>
      <c r="W73" s="248"/>
      <c r="X73" s="96"/>
      <c r="Y73" s="96"/>
      <c r="Z73" s="96"/>
      <c r="AA73" s="228"/>
      <c r="AB73" s="248"/>
      <c r="AC73" s="96"/>
      <c r="AD73" s="96"/>
      <c r="AE73" s="254"/>
      <c r="AF73" s="12">
        <f>'Encargos e Benefícios'!D72</f>
        <v>0</v>
      </c>
      <c r="AG73" s="12">
        <f>IF('Encargos e Benefícios'!C72=0,0,'Encargos e Benefícios'!O72/'Encargos e Benefícios'!C72)</f>
        <v>0</v>
      </c>
      <c r="AH73" s="256">
        <f>IF('Encargos e Benefícios'!C72=0,0,'Encargos e Benefícios'!U72/'Encargos e Benefícios'!C72)</f>
        <v>0</v>
      </c>
      <c r="AI73" s="256">
        <f>IF('Encargos e Benefícios'!C72=0,0,'Encargos e Benefícios'!V72/'Encargos e Benefícios'!C72)</f>
        <v>0</v>
      </c>
      <c r="AJ73" s="406"/>
      <c r="AK73" s="59"/>
      <c r="AL73" s="407"/>
      <c r="AM73" s="60"/>
      <c r="AN73" s="12">
        <f t="shared" si="81"/>
        <v>0</v>
      </c>
      <c r="AO73" s="12">
        <f t="shared" si="82"/>
        <v>0</v>
      </c>
      <c r="AP73" s="12">
        <f>IF('Encargos e Benefícios'!$C72=0,0,$AH73+SUM(I73:K73)/$C73)</f>
        <v>0</v>
      </c>
      <c r="AQ73" s="229">
        <f>IF('Encargos e Benefícios'!$C72=0,0,SUM(AN73:AP73))</f>
        <v>0</v>
      </c>
      <c r="AR73" s="12">
        <f t="shared" si="83"/>
        <v>0</v>
      </c>
      <c r="AS73" s="12">
        <f t="shared" si="84"/>
        <v>0</v>
      </c>
      <c r="AT73" s="12">
        <f>IF('Encargos e Benefícios'!$C72=0,0,$AP73+SUM(N73:P73)/$C73)</f>
        <v>0</v>
      </c>
      <c r="AU73" s="229">
        <f>IF('Encargos e Benefícios'!$C72=0,0,SUM(AR73:AT73))</f>
        <v>0</v>
      </c>
      <c r="AV73" s="12">
        <f t="shared" si="85"/>
        <v>0</v>
      </c>
      <c r="AW73" s="12">
        <f t="shared" si="86"/>
        <v>0</v>
      </c>
      <c r="AX73" s="12">
        <f>IF('Encargos e Benefícios'!$C72=0,0,$AT73+SUM(S73:U73)/$C73)</f>
        <v>0</v>
      </c>
      <c r="AY73" s="229">
        <f>IF('Encargos e Benefícios'!$C72=0,0,SUM(AV73:AX73))</f>
        <v>0</v>
      </c>
      <c r="AZ73" s="12">
        <f t="shared" si="87"/>
        <v>0</v>
      </c>
      <c r="BA73" s="12">
        <f t="shared" si="88"/>
        <v>0</v>
      </c>
      <c r="BB73" s="12">
        <f>IF('Encargos e Benefícios'!$C72=0,0,$AX73+SUM(X73:Z73)/$C73)</f>
        <v>0</v>
      </c>
      <c r="BC73" s="229">
        <f>IF('Encargos e Benefícios'!$C72=0,0,SUM(AZ73:BB73))</f>
        <v>0</v>
      </c>
      <c r="BD73" s="12">
        <f t="shared" si="89"/>
        <v>0</v>
      </c>
      <c r="BE73" s="12">
        <f t="shared" si="90"/>
        <v>0</v>
      </c>
      <c r="BF73" s="12">
        <f>IF('Encargos e Benefícios'!$C72=0,0,$BB73+SUM(AC73:AE73)/$C73)</f>
        <v>0</v>
      </c>
      <c r="BG73" s="229">
        <f>IF('Encargos e Benefícios'!$C72=0,0,SUM(BD73:BF73))</f>
        <v>0</v>
      </c>
      <c r="BH73" s="383">
        <f t="shared" si="91"/>
        <v>0</v>
      </c>
      <c r="BI73" s="60"/>
    </row>
    <row r="74" spans="1:61" ht="12.75" hidden="1">
      <c r="A74" s="97">
        <v>68</v>
      </c>
      <c r="B74" s="13">
        <f>'Encargos e Benefícios'!B73</f>
        <v>0</v>
      </c>
      <c r="C74" s="10">
        <f>'Encargos e Benefícios'!C73</f>
        <v>0</v>
      </c>
      <c r="D74" s="67"/>
      <c r="E74" s="228"/>
      <c r="F74" s="226"/>
      <c r="G74" s="228"/>
      <c r="H74" s="248"/>
      <c r="I74" s="96"/>
      <c r="J74" s="96"/>
      <c r="K74" s="96"/>
      <c r="L74" s="228"/>
      <c r="M74" s="248"/>
      <c r="N74" s="96"/>
      <c r="O74" s="96"/>
      <c r="P74" s="96"/>
      <c r="Q74" s="228"/>
      <c r="R74" s="248"/>
      <c r="S74" s="96"/>
      <c r="T74" s="96"/>
      <c r="U74" s="96"/>
      <c r="V74" s="228"/>
      <c r="W74" s="248"/>
      <c r="X74" s="96"/>
      <c r="Y74" s="96"/>
      <c r="Z74" s="96"/>
      <c r="AA74" s="228"/>
      <c r="AB74" s="248"/>
      <c r="AC74" s="96"/>
      <c r="AD74" s="96"/>
      <c r="AE74" s="254"/>
      <c r="AF74" s="12">
        <f>'Encargos e Benefícios'!D73</f>
        <v>0</v>
      </c>
      <c r="AG74" s="12">
        <f>IF('Encargos e Benefícios'!C73=0,0,'Encargos e Benefícios'!O73/'Encargos e Benefícios'!C73)</f>
        <v>0</v>
      </c>
      <c r="AH74" s="256">
        <f>IF('Encargos e Benefícios'!C73=0,0,'Encargos e Benefícios'!U73/'Encargos e Benefícios'!C73)</f>
        <v>0</v>
      </c>
      <c r="AI74" s="256">
        <f>IF('Encargos e Benefícios'!C73=0,0,'Encargos e Benefícios'!V73/'Encargos e Benefícios'!C73)</f>
        <v>0</v>
      </c>
      <c r="AJ74" s="406"/>
      <c r="AK74" s="59"/>
      <c r="AL74" s="407"/>
      <c r="AM74" s="60"/>
      <c r="AN74" s="12">
        <f t="shared" si="81"/>
        <v>0</v>
      </c>
      <c r="AO74" s="12">
        <f t="shared" si="82"/>
        <v>0</v>
      </c>
      <c r="AP74" s="12">
        <f>IF('Encargos e Benefícios'!$C73=0,0,$AH74+SUM(I74:K74)/$C74)</f>
        <v>0</v>
      </c>
      <c r="AQ74" s="229">
        <f>IF('Encargos e Benefícios'!$C73=0,0,SUM(AN74:AP74))</f>
        <v>0</v>
      </c>
      <c r="AR74" s="12">
        <f t="shared" si="83"/>
        <v>0</v>
      </c>
      <c r="AS74" s="12">
        <f t="shared" si="84"/>
        <v>0</v>
      </c>
      <c r="AT74" s="12">
        <f>IF('Encargos e Benefícios'!$C73=0,0,$AP74+SUM(N74:P74)/$C74)</f>
        <v>0</v>
      </c>
      <c r="AU74" s="229">
        <f>IF('Encargos e Benefícios'!$C73=0,0,SUM(AR74:AT74))</f>
        <v>0</v>
      </c>
      <c r="AV74" s="12">
        <f t="shared" si="85"/>
        <v>0</v>
      </c>
      <c r="AW74" s="12">
        <f t="shared" si="86"/>
        <v>0</v>
      </c>
      <c r="AX74" s="12">
        <f>IF('Encargos e Benefícios'!$C73=0,0,$AT74+SUM(S74:U74)/$C74)</f>
        <v>0</v>
      </c>
      <c r="AY74" s="229">
        <f>IF('Encargos e Benefícios'!$C73=0,0,SUM(AV74:AX74))</f>
        <v>0</v>
      </c>
      <c r="AZ74" s="12">
        <f t="shared" si="87"/>
        <v>0</v>
      </c>
      <c r="BA74" s="12">
        <f t="shared" si="88"/>
        <v>0</v>
      </c>
      <c r="BB74" s="12">
        <f>IF('Encargos e Benefícios'!$C73=0,0,$AX74+SUM(X74:Z74)/$C74)</f>
        <v>0</v>
      </c>
      <c r="BC74" s="229">
        <f>IF('Encargos e Benefícios'!$C73=0,0,SUM(AZ74:BB74))</f>
        <v>0</v>
      </c>
      <c r="BD74" s="12">
        <f t="shared" si="89"/>
        <v>0</v>
      </c>
      <c r="BE74" s="12">
        <f t="shared" si="90"/>
        <v>0</v>
      </c>
      <c r="BF74" s="12">
        <f>IF('Encargos e Benefícios'!$C73=0,0,$BB74+SUM(AC74:AE74)/$C74)</f>
        <v>0</v>
      </c>
      <c r="BG74" s="229">
        <f>IF('Encargos e Benefícios'!$C73=0,0,SUM(BD74:BF74))</f>
        <v>0</v>
      </c>
      <c r="BH74" s="383">
        <f t="shared" si="91"/>
        <v>0</v>
      </c>
      <c r="BI74" s="60"/>
    </row>
    <row r="75" spans="1:61" ht="12.75" hidden="1">
      <c r="A75" s="97">
        <v>69</v>
      </c>
      <c r="B75" s="13">
        <f>'Encargos e Benefícios'!B74</f>
        <v>0</v>
      </c>
      <c r="C75" s="10">
        <f>'Encargos e Benefícios'!C74</f>
        <v>0</v>
      </c>
      <c r="D75" s="67"/>
      <c r="E75" s="228"/>
      <c r="F75" s="226"/>
      <c r="G75" s="228"/>
      <c r="H75" s="248"/>
      <c r="I75" s="96"/>
      <c r="J75" s="96"/>
      <c r="K75" s="96"/>
      <c r="L75" s="228"/>
      <c r="M75" s="248"/>
      <c r="N75" s="96"/>
      <c r="O75" s="96"/>
      <c r="P75" s="96"/>
      <c r="Q75" s="228"/>
      <c r="R75" s="248"/>
      <c r="S75" s="96"/>
      <c r="T75" s="96"/>
      <c r="U75" s="96"/>
      <c r="V75" s="228"/>
      <c r="W75" s="248"/>
      <c r="X75" s="96"/>
      <c r="Y75" s="96"/>
      <c r="Z75" s="96"/>
      <c r="AA75" s="228"/>
      <c r="AB75" s="248"/>
      <c r="AC75" s="96"/>
      <c r="AD75" s="96"/>
      <c r="AE75" s="254"/>
      <c r="AF75" s="12">
        <f>'Encargos e Benefícios'!D74</f>
        <v>0</v>
      </c>
      <c r="AG75" s="12">
        <f>IF('Encargos e Benefícios'!C74=0,0,'Encargos e Benefícios'!O74/'Encargos e Benefícios'!C74)</f>
        <v>0</v>
      </c>
      <c r="AH75" s="256">
        <f>IF('Encargos e Benefícios'!C74=0,0,'Encargos e Benefícios'!U74/'Encargos e Benefícios'!C74)</f>
        <v>0</v>
      </c>
      <c r="AI75" s="256">
        <f>IF('Encargos e Benefícios'!C74=0,0,'Encargos e Benefícios'!V74/'Encargos e Benefícios'!C74)</f>
        <v>0</v>
      </c>
      <c r="AJ75" s="406"/>
      <c r="AK75" s="59"/>
      <c r="AL75" s="407"/>
      <c r="AM75" s="60"/>
      <c r="AN75" s="12">
        <f t="shared" si="81"/>
        <v>0</v>
      </c>
      <c r="AO75" s="12">
        <f t="shared" si="82"/>
        <v>0</v>
      </c>
      <c r="AP75" s="12">
        <f>IF('Encargos e Benefícios'!$C74=0,0,$AH75+SUM(I75:K75)/$C75)</f>
        <v>0</v>
      </c>
      <c r="AQ75" s="229">
        <f>IF('Encargos e Benefícios'!$C74=0,0,SUM(AN75:AP75))</f>
        <v>0</v>
      </c>
      <c r="AR75" s="12">
        <f t="shared" si="83"/>
        <v>0</v>
      </c>
      <c r="AS75" s="12">
        <f t="shared" si="84"/>
        <v>0</v>
      </c>
      <c r="AT75" s="12">
        <f>IF('Encargos e Benefícios'!$C74=0,0,$AP75+SUM(N75:P75)/$C75)</f>
        <v>0</v>
      </c>
      <c r="AU75" s="229">
        <f>IF('Encargos e Benefícios'!$C74=0,0,SUM(AR75:AT75))</f>
        <v>0</v>
      </c>
      <c r="AV75" s="12">
        <f t="shared" si="85"/>
        <v>0</v>
      </c>
      <c r="AW75" s="12">
        <f t="shared" si="86"/>
        <v>0</v>
      </c>
      <c r="AX75" s="12">
        <f>IF('Encargos e Benefícios'!$C74=0,0,$AT75+SUM(S75:U75)/$C75)</f>
        <v>0</v>
      </c>
      <c r="AY75" s="229">
        <f>IF('Encargos e Benefícios'!$C74=0,0,SUM(AV75:AX75))</f>
        <v>0</v>
      </c>
      <c r="AZ75" s="12">
        <f t="shared" si="87"/>
        <v>0</v>
      </c>
      <c r="BA75" s="12">
        <f t="shared" si="88"/>
        <v>0</v>
      </c>
      <c r="BB75" s="12">
        <f>IF('Encargos e Benefícios'!$C74=0,0,$AX75+SUM(X75:Z75)/$C75)</f>
        <v>0</v>
      </c>
      <c r="BC75" s="229">
        <f>IF('Encargos e Benefícios'!$C74=0,0,SUM(AZ75:BB75))</f>
        <v>0</v>
      </c>
      <c r="BD75" s="12">
        <f t="shared" si="89"/>
        <v>0</v>
      </c>
      <c r="BE75" s="12">
        <f t="shared" si="90"/>
        <v>0</v>
      </c>
      <c r="BF75" s="12">
        <f>IF('Encargos e Benefícios'!$C74=0,0,$BB75+SUM(AC75:AE75)/$C75)</f>
        <v>0</v>
      </c>
      <c r="BG75" s="229">
        <f>IF('Encargos e Benefícios'!$C74=0,0,SUM(BD75:BF75))</f>
        <v>0</v>
      </c>
      <c r="BH75" s="383">
        <f t="shared" si="91"/>
        <v>0</v>
      </c>
      <c r="BI75" s="60"/>
    </row>
    <row r="76" spans="1:61" ht="12.75" hidden="1">
      <c r="A76" s="97">
        <v>70</v>
      </c>
      <c r="B76" s="13">
        <f>'Encargos e Benefícios'!B75</f>
        <v>0</v>
      </c>
      <c r="C76" s="10">
        <f>'Encargos e Benefícios'!C75</f>
        <v>0</v>
      </c>
      <c r="D76" s="67"/>
      <c r="E76" s="228"/>
      <c r="F76" s="226"/>
      <c r="G76" s="228"/>
      <c r="H76" s="248"/>
      <c r="I76" s="96"/>
      <c r="J76" s="96"/>
      <c r="K76" s="96"/>
      <c r="L76" s="228"/>
      <c r="M76" s="248"/>
      <c r="N76" s="96"/>
      <c r="O76" s="96"/>
      <c r="P76" s="96"/>
      <c r="Q76" s="228"/>
      <c r="R76" s="248"/>
      <c r="S76" s="96"/>
      <c r="T76" s="96"/>
      <c r="U76" s="96"/>
      <c r="V76" s="228"/>
      <c r="W76" s="248"/>
      <c r="X76" s="96"/>
      <c r="Y76" s="96"/>
      <c r="Z76" s="96"/>
      <c r="AA76" s="228"/>
      <c r="AB76" s="248"/>
      <c r="AC76" s="96"/>
      <c r="AD76" s="96"/>
      <c r="AE76" s="254"/>
      <c r="AF76" s="12">
        <f>'Encargos e Benefícios'!D75</f>
        <v>0</v>
      </c>
      <c r="AG76" s="12">
        <f>IF('Encargos e Benefícios'!C75=0,0,'Encargos e Benefícios'!O75/'Encargos e Benefícios'!C75)</f>
        <v>0</v>
      </c>
      <c r="AH76" s="256">
        <f>IF('Encargos e Benefícios'!C75=0,0,'Encargos e Benefícios'!U75/'Encargos e Benefícios'!C75)</f>
        <v>0</v>
      </c>
      <c r="AI76" s="256">
        <f>IF('Encargos e Benefícios'!C75=0,0,'Encargos e Benefícios'!V75/'Encargos e Benefícios'!C75)</f>
        <v>0</v>
      </c>
      <c r="AJ76" s="406"/>
      <c r="AK76" s="59"/>
      <c r="AL76" s="407"/>
      <c r="AM76" s="60"/>
      <c r="AN76" s="12">
        <f t="shared" si="81"/>
        <v>0</v>
      </c>
      <c r="AO76" s="12">
        <f t="shared" si="82"/>
        <v>0</v>
      </c>
      <c r="AP76" s="12">
        <f>IF('Encargos e Benefícios'!$C75=0,0,$AH76+SUM(I76:K76)/$C76)</f>
        <v>0</v>
      </c>
      <c r="AQ76" s="229">
        <f>IF('Encargos e Benefícios'!$C75=0,0,SUM(AN76:AP76))</f>
        <v>0</v>
      </c>
      <c r="AR76" s="12">
        <f t="shared" si="83"/>
        <v>0</v>
      </c>
      <c r="AS76" s="12">
        <f t="shared" si="84"/>
        <v>0</v>
      </c>
      <c r="AT76" s="12">
        <f>IF('Encargos e Benefícios'!$C75=0,0,$AP76+SUM(N76:P76)/$C76)</f>
        <v>0</v>
      </c>
      <c r="AU76" s="229">
        <f>IF('Encargos e Benefícios'!$C75=0,0,SUM(AR76:AT76))</f>
        <v>0</v>
      </c>
      <c r="AV76" s="12">
        <f t="shared" si="85"/>
        <v>0</v>
      </c>
      <c r="AW76" s="12">
        <f t="shared" si="86"/>
        <v>0</v>
      </c>
      <c r="AX76" s="12">
        <f>IF('Encargos e Benefícios'!$C75=0,0,$AT76+SUM(S76:U76)/$C76)</f>
        <v>0</v>
      </c>
      <c r="AY76" s="229">
        <f>IF('Encargos e Benefícios'!$C75=0,0,SUM(AV76:AX76))</f>
        <v>0</v>
      </c>
      <c r="AZ76" s="12">
        <f t="shared" si="87"/>
        <v>0</v>
      </c>
      <c r="BA76" s="12">
        <f t="shared" si="88"/>
        <v>0</v>
      </c>
      <c r="BB76" s="12">
        <f>IF('Encargos e Benefícios'!$C75=0,0,$AX76+SUM(X76:Z76)/$C76)</f>
        <v>0</v>
      </c>
      <c r="BC76" s="229">
        <f>IF('Encargos e Benefícios'!$C75=0,0,SUM(AZ76:BB76))</f>
        <v>0</v>
      </c>
      <c r="BD76" s="12">
        <f t="shared" si="89"/>
        <v>0</v>
      </c>
      <c r="BE76" s="12">
        <f t="shared" si="90"/>
        <v>0</v>
      </c>
      <c r="BF76" s="12">
        <f>IF('Encargos e Benefícios'!$C75=0,0,$BB76+SUM(AC76:AE76)/$C76)</f>
        <v>0</v>
      </c>
      <c r="BG76" s="229">
        <f>IF('Encargos e Benefícios'!$C75=0,0,SUM(BD76:BF76))</f>
        <v>0</v>
      </c>
      <c r="BH76" s="383">
        <f t="shared" si="91"/>
        <v>0</v>
      </c>
      <c r="BI76" s="60"/>
    </row>
    <row r="77" spans="1:61" ht="12.75" hidden="1">
      <c r="A77" s="97">
        <v>71</v>
      </c>
      <c r="B77" s="13">
        <f>'Encargos e Benefícios'!B76</f>
        <v>0</v>
      </c>
      <c r="C77" s="10">
        <f>'Encargos e Benefícios'!C76</f>
        <v>0</v>
      </c>
      <c r="D77" s="67"/>
      <c r="E77" s="228"/>
      <c r="F77" s="226"/>
      <c r="G77" s="228"/>
      <c r="H77" s="248"/>
      <c r="I77" s="96"/>
      <c r="J77" s="96"/>
      <c r="K77" s="96"/>
      <c r="L77" s="228"/>
      <c r="M77" s="248"/>
      <c r="N77" s="96"/>
      <c r="O77" s="96"/>
      <c r="P77" s="96"/>
      <c r="Q77" s="228"/>
      <c r="R77" s="248"/>
      <c r="S77" s="96"/>
      <c r="T77" s="96"/>
      <c r="U77" s="96"/>
      <c r="V77" s="228"/>
      <c r="W77" s="248"/>
      <c r="X77" s="96"/>
      <c r="Y77" s="96"/>
      <c r="Z77" s="96"/>
      <c r="AA77" s="228"/>
      <c r="AB77" s="248"/>
      <c r="AC77" s="96"/>
      <c r="AD77" s="96"/>
      <c r="AE77" s="254"/>
      <c r="AF77" s="12">
        <f>'Encargos e Benefícios'!D76</f>
        <v>0</v>
      </c>
      <c r="AG77" s="12">
        <f>IF('Encargos e Benefícios'!C76=0,0,'Encargos e Benefícios'!O76/'Encargos e Benefícios'!C76)</f>
        <v>0</v>
      </c>
      <c r="AH77" s="256">
        <f>IF('Encargos e Benefícios'!C76=0,0,'Encargos e Benefícios'!U76/'Encargos e Benefícios'!C76)</f>
        <v>0</v>
      </c>
      <c r="AI77" s="256">
        <f>IF('Encargos e Benefícios'!C76=0,0,'Encargos e Benefícios'!V76/'Encargos e Benefícios'!C76)</f>
        <v>0</v>
      </c>
      <c r="AJ77" s="406"/>
      <c r="AK77" s="59"/>
      <c r="AL77" s="407"/>
      <c r="AM77" s="60"/>
      <c r="AN77" s="12">
        <f t="shared" si="81"/>
        <v>0</v>
      </c>
      <c r="AO77" s="12">
        <f t="shared" si="82"/>
        <v>0</v>
      </c>
      <c r="AP77" s="12">
        <f>IF('Encargos e Benefícios'!$C76=0,0,$AH77+SUM(I77:K77)/$C77)</f>
        <v>0</v>
      </c>
      <c r="AQ77" s="229">
        <f>IF('Encargos e Benefícios'!$C76=0,0,SUM(AN77:AP77))</f>
        <v>0</v>
      </c>
      <c r="AR77" s="12">
        <f t="shared" si="83"/>
        <v>0</v>
      </c>
      <c r="AS77" s="12">
        <f t="shared" si="84"/>
        <v>0</v>
      </c>
      <c r="AT77" s="12">
        <f>IF('Encargos e Benefícios'!$C76=0,0,$AP77+SUM(N77:P77)/$C77)</f>
        <v>0</v>
      </c>
      <c r="AU77" s="229">
        <f>IF('Encargos e Benefícios'!$C76=0,0,SUM(AR77:AT77))</f>
        <v>0</v>
      </c>
      <c r="AV77" s="12">
        <f t="shared" si="85"/>
        <v>0</v>
      </c>
      <c r="AW77" s="12">
        <f t="shared" si="86"/>
        <v>0</v>
      </c>
      <c r="AX77" s="12">
        <f>IF('Encargos e Benefícios'!$C76=0,0,$AT77+SUM(S77:U77)/$C77)</f>
        <v>0</v>
      </c>
      <c r="AY77" s="229">
        <f>IF('Encargos e Benefícios'!$C76=0,0,SUM(AV77:AX77))</f>
        <v>0</v>
      </c>
      <c r="AZ77" s="12">
        <f t="shared" si="87"/>
        <v>0</v>
      </c>
      <c r="BA77" s="12">
        <f t="shared" si="88"/>
        <v>0</v>
      </c>
      <c r="BB77" s="12">
        <f>IF('Encargos e Benefícios'!$C76=0,0,$AX77+SUM(X77:Z77)/$C77)</f>
        <v>0</v>
      </c>
      <c r="BC77" s="229">
        <f>IF('Encargos e Benefícios'!$C76=0,0,SUM(AZ77:BB77))</f>
        <v>0</v>
      </c>
      <c r="BD77" s="12">
        <f t="shared" si="89"/>
        <v>0</v>
      </c>
      <c r="BE77" s="12">
        <f t="shared" si="90"/>
        <v>0</v>
      </c>
      <c r="BF77" s="12">
        <f>IF('Encargos e Benefícios'!$C76=0,0,$BB77+SUM(AC77:AE77)/$C77)</f>
        <v>0</v>
      </c>
      <c r="BG77" s="229">
        <f>IF('Encargos e Benefícios'!$C76=0,0,SUM(BD77:BF77))</f>
        <v>0</v>
      </c>
      <c r="BH77" s="383">
        <f t="shared" si="91"/>
        <v>0</v>
      </c>
      <c r="BI77" s="60"/>
    </row>
    <row r="78" spans="1:61" ht="12.75" hidden="1">
      <c r="A78" s="97">
        <v>72</v>
      </c>
      <c r="B78" s="13">
        <f>'Encargos e Benefícios'!B77</f>
        <v>0</v>
      </c>
      <c r="C78" s="10">
        <f>'Encargos e Benefícios'!C77</f>
        <v>0</v>
      </c>
      <c r="D78" s="67"/>
      <c r="E78" s="228"/>
      <c r="F78" s="226"/>
      <c r="G78" s="228"/>
      <c r="H78" s="248"/>
      <c r="I78" s="96"/>
      <c r="J78" s="96"/>
      <c r="K78" s="96"/>
      <c r="L78" s="228"/>
      <c r="M78" s="248"/>
      <c r="N78" s="96"/>
      <c r="O78" s="96"/>
      <c r="P78" s="96"/>
      <c r="Q78" s="228"/>
      <c r="R78" s="248"/>
      <c r="S78" s="96"/>
      <c r="T78" s="96"/>
      <c r="U78" s="96"/>
      <c r="V78" s="228"/>
      <c r="W78" s="248"/>
      <c r="X78" s="96"/>
      <c r="Y78" s="96"/>
      <c r="Z78" s="96"/>
      <c r="AA78" s="228"/>
      <c r="AB78" s="248"/>
      <c r="AC78" s="96"/>
      <c r="AD78" s="96"/>
      <c r="AE78" s="254"/>
      <c r="AF78" s="12">
        <f>'Encargos e Benefícios'!D77</f>
        <v>0</v>
      </c>
      <c r="AG78" s="12">
        <f>IF('Encargos e Benefícios'!C77=0,0,'Encargos e Benefícios'!O77/'Encargos e Benefícios'!C77)</f>
        <v>0</v>
      </c>
      <c r="AH78" s="256">
        <f>IF('Encargos e Benefícios'!C77=0,0,'Encargos e Benefícios'!U77/'Encargos e Benefícios'!C77)</f>
        <v>0</v>
      </c>
      <c r="AI78" s="256">
        <f>IF('Encargos e Benefícios'!C77=0,0,'Encargos e Benefícios'!V77/'Encargos e Benefícios'!C77)</f>
        <v>0</v>
      </c>
      <c r="AJ78" s="406"/>
      <c r="AK78" s="59"/>
      <c r="AL78" s="407"/>
      <c r="AM78" s="60"/>
      <c r="AN78" s="12">
        <f t="shared" si="81"/>
        <v>0</v>
      </c>
      <c r="AO78" s="12">
        <f t="shared" si="82"/>
        <v>0</v>
      </c>
      <c r="AP78" s="12">
        <f>IF('Encargos e Benefícios'!$C77=0,0,$AH78+SUM(I78:K78)/$C78)</f>
        <v>0</v>
      </c>
      <c r="AQ78" s="229">
        <f>IF('Encargos e Benefícios'!$C77=0,0,SUM(AN78:AP78))</f>
        <v>0</v>
      </c>
      <c r="AR78" s="12">
        <f t="shared" si="83"/>
        <v>0</v>
      </c>
      <c r="AS78" s="12">
        <f t="shared" si="84"/>
        <v>0</v>
      </c>
      <c r="AT78" s="12">
        <f>IF('Encargos e Benefícios'!$C77=0,0,$AP78+SUM(N78:P78)/$C78)</f>
        <v>0</v>
      </c>
      <c r="AU78" s="229">
        <f>IF('Encargos e Benefícios'!$C77=0,0,SUM(AR78:AT78))</f>
        <v>0</v>
      </c>
      <c r="AV78" s="12">
        <f t="shared" si="85"/>
        <v>0</v>
      </c>
      <c r="AW78" s="12">
        <f t="shared" si="86"/>
        <v>0</v>
      </c>
      <c r="AX78" s="12">
        <f>IF('Encargos e Benefícios'!$C77=0,0,$AT78+SUM(S78:U78)/$C78)</f>
        <v>0</v>
      </c>
      <c r="AY78" s="229">
        <f>IF('Encargos e Benefícios'!$C77=0,0,SUM(AV78:AX78))</f>
        <v>0</v>
      </c>
      <c r="AZ78" s="12">
        <f t="shared" si="87"/>
        <v>0</v>
      </c>
      <c r="BA78" s="12">
        <f t="shared" si="88"/>
        <v>0</v>
      </c>
      <c r="BB78" s="12">
        <f>IF('Encargos e Benefícios'!$C77=0,0,$AX78+SUM(X78:Z78)/$C78)</f>
        <v>0</v>
      </c>
      <c r="BC78" s="229">
        <f>IF('Encargos e Benefícios'!$C77=0,0,SUM(AZ78:BB78))</f>
        <v>0</v>
      </c>
      <c r="BD78" s="12">
        <f t="shared" si="89"/>
        <v>0</v>
      </c>
      <c r="BE78" s="12">
        <f t="shared" si="90"/>
        <v>0</v>
      </c>
      <c r="BF78" s="12">
        <f>IF('Encargos e Benefícios'!$C77=0,0,$BB78+SUM(AC78:AE78)/$C78)</f>
        <v>0</v>
      </c>
      <c r="BG78" s="229">
        <f>IF('Encargos e Benefícios'!$C77=0,0,SUM(BD78:BF78))</f>
        <v>0</v>
      </c>
      <c r="BH78" s="383">
        <f t="shared" si="91"/>
        <v>0</v>
      </c>
      <c r="BI78" s="60"/>
    </row>
    <row r="79" spans="1:61" ht="12.75" hidden="1">
      <c r="A79" s="97">
        <v>73</v>
      </c>
      <c r="B79" s="13">
        <f>'Encargos e Benefícios'!B78</f>
        <v>0</v>
      </c>
      <c r="C79" s="10">
        <f>'Encargos e Benefícios'!C78</f>
        <v>0</v>
      </c>
      <c r="D79" s="67"/>
      <c r="E79" s="228"/>
      <c r="F79" s="226"/>
      <c r="G79" s="228"/>
      <c r="H79" s="248"/>
      <c r="I79" s="96"/>
      <c r="J79" s="96"/>
      <c r="K79" s="96"/>
      <c r="L79" s="228"/>
      <c r="M79" s="248"/>
      <c r="N79" s="96"/>
      <c r="O79" s="96"/>
      <c r="P79" s="96"/>
      <c r="Q79" s="228"/>
      <c r="R79" s="248"/>
      <c r="S79" s="96"/>
      <c r="T79" s="96"/>
      <c r="U79" s="96"/>
      <c r="V79" s="228"/>
      <c r="W79" s="248"/>
      <c r="X79" s="96"/>
      <c r="Y79" s="96"/>
      <c r="Z79" s="96"/>
      <c r="AA79" s="228"/>
      <c r="AB79" s="248"/>
      <c r="AC79" s="96"/>
      <c r="AD79" s="96"/>
      <c r="AE79" s="254"/>
      <c r="AF79" s="12">
        <f>'Encargos e Benefícios'!D78</f>
        <v>0</v>
      </c>
      <c r="AG79" s="12">
        <f>IF('Encargos e Benefícios'!C78=0,0,'Encargos e Benefícios'!O78/'Encargos e Benefícios'!C78)</f>
        <v>0</v>
      </c>
      <c r="AH79" s="256">
        <f>IF('Encargos e Benefícios'!C78=0,0,'Encargos e Benefícios'!U78/'Encargos e Benefícios'!C78)</f>
        <v>0</v>
      </c>
      <c r="AI79" s="256">
        <f>IF('Encargos e Benefícios'!C78=0,0,'Encargos e Benefícios'!V78/'Encargos e Benefícios'!C78)</f>
        <v>0</v>
      </c>
      <c r="AJ79" s="406"/>
      <c r="AK79" s="59"/>
      <c r="AL79" s="407"/>
      <c r="AM79" s="60"/>
      <c r="AN79" s="12">
        <f t="shared" si="81"/>
        <v>0</v>
      </c>
      <c r="AO79" s="12">
        <f t="shared" si="82"/>
        <v>0</v>
      </c>
      <c r="AP79" s="12">
        <f>IF('Encargos e Benefícios'!$C78=0,0,$AH79+SUM(I79:K79)/$C79)</f>
        <v>0</v>
      </c>
      <c r="AQ79" s="229">
        <f>IF('Encargos e Benefícios'!$C78=0,0,SUM(AN79:AP79))</f>
        <v>0</v>
      </c>
      <c r="AR79" s="12">
        <f t="shared" si="83"/>
        <v>0</v>
      </c>
      <c r="AS79" s="12">
        <f t="shared" si="84"/>
        <v>0</v>
      </c>
      <c r="AT79" s="12">
        <f>IF('Encargos e Benefícios'!$C78=0,0,$AP79+SUM(N79:P79)/$C79)</f>
        <v>0</v>
      </c>
      <c r="AU79" s="229">
        <f>IF('Encargos e Benefícios'!$C78=0,0,SUM(AR79:AT79))</f>
        <v>0</v>
      </c>
      <c r="AV79" s="12">
        <f t="shared" si="85"/>
        <v>0</v>
      </c>
      <c r="AW79" s="12">
        <f t="shared" si="86"/>
        <v>0</v>
      </c>
      <c r="AX79" s="12">
        <f>IF('Encargos e Benefícios'!$C78=0,0,$AT79+SUM(S79:U79)/$C79)</f>
        <v>0</v>
      </c>
      <c r="AY79" s="229">
        <f>IF('Encargos e Benefícios'!$C78=0,0,SUM(AV79:AX79))</f>
        <v>0</v>
      </c>
      <c r="AZ79" s="12">
        <f t="shared" si="87"/>
        <v>0</v>
      </c>
      <c r="BA79" s="12">
        <f t="shared" si="88"/>
        <v>0</v>
      </c>
      <c r="BB79" s="12">
        <f>IF('Encargos e Benefícios'!$C78=0,0,$AX79+SUM(X79:Z79)/$C79)</f>
        <v>0</v>
      </c>
      <c r="BC79" s="229">
        <f>IF('Encargos e Benefícios'!$C78=0,0,SUM(AZ79:BB79))</f>
        <v>0</v>
      </c>
      <c r="BD79" s="12">
        <f t="shared" si="89"/>
        <v>0</v>
      </c>
      <c r="BE79" s="12">
        <f t="shared" si="90"/>
        <v>0</v>
      </c>
      <c r="BF79" s="12">
        <f>IF('Encargos e Benefícios'!$C78=0,0,$BB79+SUM(AC79:AE79)/$C79)</f>
        <v>0</v>
      </c>
      <c r="BG79" s="229">
        <f>IF('Encargos e Benefícios'!$C78=0,0,SUM(BD79:BF79))</f>
        <v>0</v>
      </c>
      <c r="BH79" s="383">
        <f t="shared" si="91"/>
        <v>0</v>
      </c>
      <c r="BI79" s="60"/>
    </row>
    <row r="80" spans="1:61" ht="12.75" hidden="1">
      <c r="A80" s="97">
        <v>74</v>
      </c>
      <c r="B80" s="13">
        <f>'Encargos e Benefícios'!B79</f>
        <v>0</v>
      </c>
      <c r="C80" s="10">
        <f>'Encargos e Benefícios'!C79</f>
        <v>0</v>
      </c>
      <c r="D80" s="67"/>
      <c r="E80" s="228"/>
      <c r="F80" s="226"/>
      <c r="G80" s="228"/>
      <c r="H80" s="248"/>
      <c r="I80" s="96"/>
      <c r="J80" s="96"/>
      <c r="K80" s="96"/>
      <c r="L80" s="228"/>
      <c r="M80" s="248"/>
      <c r="N80" s="96"/>
      <c r="O80" s="96"/>
      <c r="P80" s="96"/>
      <c r="Q80" s="228"/>
      <c r="R80" s="248"/>
      <c r="S80" s="96"/>
      <c r="T80" s="96"/>
      <c r="U80" s="96"/>
      <c r="V80" s="228"/>
      <c r="W80" s="248"/>
      <c r="X80" s="96"/>
      <c r="Y80" s="96"/>
      <c r="Z80" s="96"/>
      <c r="AA80" s="228"/>
      <c r="AB80" s="248"/>
      <c r="AC80" s="96"/>
      <c r="AD80" s="96"/>
      <c r="AE80" s="254"/>
      <c r="AF80" s="12">
        <f>'Encargos e Benefícios'!D79</f>
        <v>0</v>
      </c>
      <c r="AG80" s="12">
        <f>IF('Encargos e Benefícios'!C79=0,0,'Encargos e Benefícios'!O79/'Encargos e Benefícios'!C79)</f>
        <v>0</v>
      </c>
      <c r="AH80" s="256">
        <f>IF('Encargos e Benefícios'!C79=0,0,'Encargos e Benefícios'!U79/'Encargos e Benefícios'!C79)</f>
        <v>0</v>
      </c>
      <c r="AI80" s="256">
        <f>IF('Encargos e Benefícios'!C79=0,0,'Encargos e Benefícios'!V79/'Encargos e Benefícios'!C79)</f>
        <v>0</v>
      </c>
      <c r="AJ80" s="406"/>
      <c r="AK80" s="59"/>
      <c r="AL80" s="407"/>
      <c r="AM80" s="60"/>
      <c r="AN80" s="12">
        <f t="shared" si="81"/>
        <v>0</v>
      </c>
      <c r="AO80" s="12">
        <f t="shared" si="82"/>
        <v>0</v>
      </c>
      <c r="AP80" s="12">
        <f>IF('Encargos e Benefícios'!$C79=0,0,$AH80+SUM(I80:K80)/$C80)</f>
        <v>0</v>
      </c>
      <c r="AQ80" s="229">
        <f>IF('Encargos e Benefícios'!$C79=0,0,SUM(AN80:AP80))</f>
        <v>0</v>
      </c>
      <c r="AR80" s="12">
        <f t="shared" si="83"/>
        <v>0</v>
      </c>
      <c r="AS80" s="12">
        <f t="shared" si="84"/>
        <v>0</v>
      </c>
      <c r="AT80" s="12">
        <f>IF('Encargos e Benefícios'!$C79=0,0,$AP80+SUM(N80:P80)/$C80)</f>
        <v>0</v>
      </c>
      <c r="AU80" s="229">
        <f>IF('Encargos e Benefícios'!$C79=0,0,SUM(AR80:AT80))</f>
        <v>0</v>
      </c>
      <c r="AV80" s="12">
        <f t="shared" si="85"/>
        <v>0</v>
      </c>
      <c r="AW80" s="12">
        <f t="shared" si="86"/>
        <v>0</v>
      </c>
      <c r="AX80" s="12">
        <f>IF('Encargos e Benefícios'!$C79=0,0,$AT80+SUM(S80:U80)/$C80)</f>
        <v>0</v>
      </c>
      <c r="AY80" s="229">
        <f>IF('Encargos e Benefícios'!$C79=0,0,SUM(AV80:AX80))</f>
        <v>0</v>
      </c>
      <c r="AZ80" s="12">
        <f t="shared" si="87"/>
        <v>0</v>
      </c>
      <c r="BA80" s="12">
        <f t="shared" si="88"/>
        <v>0</v>
      </c>
      <c r="BB80" s="12">
        <f>IF('Encargos e Benefícios'!$C79=0,0,$AX80+SUM(X80:Z80)/$C80)</f>
        <v>0</v>
      </c>
      <c r="BC80" s="229">
        <f>IF('Encargos e Benefícios'!$C79=0,0,SUM(AZ80:BB80))</f>
        <v>0</v>
      </c>
      <c r="BD80" s="12">
        <f t="shared" si="89"/>
        <v>0</v>
      </c>
      <c r="BE80" s="12">
        <f t="shared" si="90"/>
        <v>0</v>
      </c>
      <c r="BF80" s="12">
        <f>IF('Encargos e Benefícios'!$C79=0,0,$BB80+SUM(AC80:AE80)/$C80)</f>
        <v>0</v>
      </c>
      <c r="BG80" s="229">
        <f>IF('Encargos e Benefícios'!$C79=0,0,SUM(BD80:BF80))</f>
        <v>0</v>
      </c>
      <c r="BH80" s="383">
        <f t="shared" si="91"/>
        <v>0</v>
      </c>
      <c r="BI80" s="60"/>
    </row>
    <row r="81" spans="1:61" ht="12.75" hidden="1">
      <c r="A81" s="97">
        <v>75</v>
      </c>
      <c r="B81" s="13">
        <f>'Encargos e Benefícios'!B80</f>
        <v>0</v>
      </c>
      <c r="C81" s="10">
        <f>'Encargos e Benefícios'!C80</f>
        <v>0</v>
      </c>
      <c r="D81" s="67"/>
      <c r="E81" s="228"/>
      <c r="F81" s="226"/>
      <c r="G81" s="228"/>
      <c r="H81" s="248"/>
      <c r="I81" s="96"/>
      <c r="J81" s="96"/>
      <c r="K81" s="96"/>
      <c r="L81" s="228"/>
      <c r="M81" s="248"/>
      <c r="N81" s="96"/>
      <c r="O81" s="96"/>
      <c r="P81" s="96"/>
      <c r="Q81" s="228"/>
      <c r="R81" s="248"/>
      <c r="S81" s="96"/>
      <c r="T81" s="96"/>
      <c r="U81" s="96"/>
      <c r="V81" s="228"/>
      <c r="W81" s="248"/>
      <c r="X81" s="96"/>
      <c r="Y81" s="96"/>
      <c r="Z81" s="96"/>
      <c r="AA81" s="228"/>
      <c r="AB81" s="248"/>
      <c r="AC81" s="96"/>
      <c r="AD81" s="96"/>
      <c r="AE81" s="254"/>
      <c r="AF81" s="12">
        <f>'Encargos e Benefícios'!D80</f>
        <v>0</v>
      </c>
      <c r="AG81" s="12">
        <f>IF('Encargos e Benefícios'!C80=0,0,'Encargos e Benefícios'!O80/'Encargos e Benefícios'!C80)</f>
        <v>0</v>
      </c>
      <c r="AH81" s="256">
        <f>IF('Encargos e Benefícios'!C80=0,0,'Encargos e Benefícios'!U80/'Encargos e Benefícios'!C80)</f>
        <v>0</v>
      </c>
      <c r="AI81" s="256">
        <f>IF('Encargos e Benefícios'!C80=0,0,'Encargos e Benefícios'!V80/'Encargos e Benefícios'!C80)</f>
        <v>0</v>
      </c>
      <c r="AJ81" s="406"/>
      <c r="AK81" s="59"/>
      <c r="AL81" s="407"/>
      <c r="AM81" s="60"/>
      <c r="AN81" s="12">
        <f t="shared" si="81"/>
        <v>0</v>
      </c>
      <c r="AO81" s="12">
        <f t="shared" si="82"/>
        <v>0</v>
      </c>
      <c r="AP81" s="12">
        <f>IF('Encargos e Benefícios'!$C80=0,0,$AH81+SUM(I81:K81)/$C81)</f>
        <v>0</v>
      </c>
      <c r="AQ81" s="229">
        <f>IF('Encargos e Benefícios'!$C80=0,0,SUM(AN81:AP81))</f>
        <v>0</v>
      </c>
      <c r="AR81" s="12">
        <f t="shared" si="83"/>
        <v>0</v>
      </c>
      <c r="AS81" s="12">
        <f t="shared" si="84"/>
        <v>0</v>
      </c>
      <c r="AT81" s="12">
        <f>IF('Encargos e Benefícios'!$C80=0,0,$AP81+SUM(N81:P81)/$C81)</f>
        <v>0</v>
      </c>
      <c r="AU81" s="229">
        <f>IF('Encargos e Benefícios'!$C80=0,0,SUM(AR81:AT81))</f>
        <v>0</v>
      </c>
      <c r="AV81" s="12">
        <f t="shared" si="85"/>
        <v>0</v>
      </c>
      <c r="AW81" s="12">
        <f t="shared" si="86"/>
        <v>0</v>
      </c>
      <c r="AX81" s="12">
        <f>IF('Encargos e Benefícios'!$C80=0,0,$AT81+SUM(S81:U81)/$C81)</f>
        <v>0</v>
      </c>
      <c r="AY81" s="229">
        <f>IF('Encargos e Benefícios'!$C80=0,0,SUM(AV81:AX81))</f>
        <v>0</v>
      </c>
      <c r="AZ81" s="12">
        <f t="shared" si="87"/>
        <v>0</v>
      </c>
      <c r="BA81" s="12">
        <f t="shared" si="88"/>
        <v>0</v>
      </c>
      <c r="BB81" s="12">
        <f>IF('Encargos e Benefícios'!$C80=0,0,$AX81+SUM(X81:Z81)/$C81)</f>
        <v>0</v>
      </c>
      <c r="BC81" s="229">
        <f>IF('Encargos e Benefícios'!$C80=0,0,SUM(AZ81:BB81))</f>
        <v>0</v>
      </c>
      <c r="BD81" s="12">
        <f t="shared" si="89"/>
        <v>0</v>
      </c>
      <c r="BE81" s="12">
        <f t="shared" si="90"/>
        <v>0</v>
      </c>
      <c r="BF81" s="12">
        <f>IF('Encargos e Benefícios'!$C80=0,0,$BB81+SUM(AC81:AE81)/$C81)</f>
        <v>0</v>
      </c>
      <c r="BG81" s="229">
        <f>IF('Encargos e Benefícios'!$C80=0,0,SUM(BD81:BF81))</f>
        <v>0</v>
      </c>
      <c r="BH81" s="383">
        <f t="shared" si="91"/>
        <v>0</v>
      </c>
      <c r="BI81" s="60"/>
    </row>
    <row r="82" spans="1:61" ht="12.75" hidden="1">
      <c r="A82" s="97">
        <v>76</v>
      </c>
      <c r="B82" s="13">
        <f>'Encargos e Benefícios'!B81</f>
        <v>0</v>
      </c>
      <c r="C82" s="10">
        <f>'Encargos e Benefícios'!C81</f>
        <v>0</v>
      </c>
      <c r="D82" s="67"/>
      <c r="E82" s="228"/>
      <c r="F82" s="226"/>
      <c r="G82" s="228"/>
      <c r="H82" s="248"/>
      <c r="I82" s="96"/>
      <c r="J82" s="96"/>
      <c r="K82" s="96"/>
      <c r="L82" s="228"/>
      <c r="M82" s="248"/>
      <c r="N82" s="96"/>
      <c r="O82" s="96"/>
      <c r="P82" s="96"/>
      <c r="Q82" s="228"/>
      <c r="R82" s="248"/>
      <c r="S82" s="96"/>
      <c r="T82" s="96"/>
      <c r="U82" s="96"/>
      <c r="V82" s="228"/>
      <c r="W82" s="248"/>
      <c r="X82" s="96"/>
      <c r="Y82" s="96"/>
      <c r="Z82" s="96"/>
      <c r="AA82" s="228"/>
      <c r="AB82" s="248"/>
      <c r="AC82" s="96"/>
      <c r="AD82" s="96"/>
      <c r="AE82" s="254"/>
      <c r="AF82" s="12">
        <f>'Encargos e Benefícios'!D81</f>
        <v>0</v>
      </c>
      <c r="AG82" s="12">
        <f>IF('Encargos e Benefícios'!C81=0,0,'Encargos e Benefícios'!O81/'Encargos e Benefícios'!C81)</f>
        <v>0</v>
      </c>
      <c r="AH82" s="256">
        <f>IF('Encargos e Benefícios'!C81=0,0,'Encargos e Benefícios'!U81/'Encargos e Benefícios'!C81)</f>
        <v>0</v>
      </c>
      <c r="AI82" s="256">
        <f>IF('Encargos e Benefícios'!C81=0,0,'Encargos e Benefícios'!V81/'Encargos e Benefícios'!C81)</f>
        <v>0</v>
      </c>
      <c r="AJ82" s="406"/>
      <c r="AK82" s="59"/>
      <c r="AL82" s="407"/>
      <c r="AM82" s="60"/>
      <c r="AN82" s="12">
        <f t="shared" si="81"/>
        <v>0</v>
      </c>
      <c r="AO82" s="12">
        <f t="shared" si="82"/>
        <v>0</v>
      </c>
      <c r="AP82" s="12">
        <f>IF('Encargos e Benefícios'!$C81=0,0,$AH82+SUM(I82:K82)/$C82)</f>
        <v>0</v>
      </c>
      <c r="AQ82" s="229">
        <f>IF('Encargos e Benefícios'!$C81=0,0,SUM(AN82:AP82))</f>
        <v>0</v>
      </c>
      <c r="AR82" s="12">
        <f t="shared" si="83"/>
        <v>0</v>
      </c>
      <c r="AS82" s="12">
        <f t="shared" si="84"/>
        <v>0</v>
      </c>
      <c r="AT82" s="12">
        <f>IF('Encargos e Benefícios'!$C81=0,0,$AP82+SUM(N82:P82)/$C82)</f>
        <v>0</v>
      </c>
      <c r="AU82" s="229">
        <f>IF('Encargos e Benefícios'!$C81=0,0,SUM(AR82:AT82))</f>
        <v>0</v>
      </c>
      <c r="AV82" s="12">
        <f t="shared" si="85"/>
        <v>0</v>
      </c>
      <c r="AW82" s="12">
        <f t="shared" si="86"/>
        <v>0</v>
      </c>
      <c r="AX82" s="12">
        <f>IF('Encargos e Benefícios'!$C81=0,0,$AT82+SUM(S82:U82)/$C82)</f>
        <v>0</v>
      </c>
      <c r="AY82" s="229">
        <f>IF('Encargos e Benefícios'!$C81=0,0,SUM(AV82:AX82))</f>
        <v>0</v>
      </c>
      <c r="AZ82" s="12">
        <f t="shared" si="87"/>
        <v>0</v>
      </c>
      <c r="BA82" s="12">
        <f t="shared" si="88"/>
        <v>0</v>
      </c>
      <c r="BB82" s="12">
        <f>IF('Encargos e Benefícios'!$C81=0,0,$AX82+SUM(X82:Z82)/$C82)</f>
        <v>0</v>
      </c>
      <c r="BC82" s="229">
        <f>IF('Encargos e Benefícios'!$C81=0,0,SUM(AZ82:BB82))</f>
        <v>0</v>
      </c>
      <c r="BD82" s="12">
        <f t="shared" si="89"/>
        <v>0</v>
      </c>
      <c r="BE82" s="12">
        <f t="shared" si="90"/>
        <v>0</v>
      </c>
      <c r="BF82" s="12">
        <f>IF('Encargos e Benefícios'!$C81=0,0,$BB82+SUM(AC82:AE82)/$C82)</f>
        <v>0</v>
      </c>
      <c r="BG82" s="229">
        <f>IF('Encargos e Benefícios'!$C81=0,0,SUM(BD82:BF82))</f>
        <v>0</v>
      </c>
      <c r="BH82" s="383">
        <f t="shared" si="91"/>
        <v>0</v>
      </c>
      <c r="BI82" s="60"/>
    </row>
    <row r="83" spans="1:61" ht="12.75" hidden="1">
      <c r="A83" s="97">
        <v>77</v>
      </c>
      <c r="B83" s="13">
        <f>'Encargos e Benefícios'!B82</f>
        <v>0</v>
      </c>
      <c r="C83" s="10">
        <f>'Encargos e Benefícios'!C82</f>
        <v>0</v>
      </c>
      <c r="D83" s="67"/>
      <c r="E83" s="228"/>
      <c r="F83" s="226"/>
      <c r="G83" s="228"/>
      <c r="H83" s="248"/>
      <c r="I83" s="96"/>
      <c r="J83" s="96"/>
      <c r="K83" s="96"/>
      <c r="L83" s="228"/>
      <c r="M83" s="248"/>
      <c r="N83" s="96"/>
      <c r="O83" s="96"/>
      <c r="P83" s="96"/>
      <c r="Q83" s="228"/>
      <c r="R83" s="248"/>
      <c r="S83" s="96"/>
      <c r="T83" s="96"/>
      <c r="U83" s="96"/>
      <c r="V83" s="228"/>
      <c r="W83" s="248"/>
      <c r="X83" s="96"/>
      <c r="Y83" s="96"/>
      <c r="Z83" s="96"/>
      <c r="AA83" s="228"/>
      <c r="AB83" s="248"/>
      <c r="AC83" s="96"/>
      <c r="AD83" s="96"/>
      <c r="AE83" s="254"/>
      <c r="AF83" s="12">
        <f>'Encargos e Benefícios'!D82</f>
        <v>0</v>
      </c>
      <c r="AG83" s="12">
        <f>IF('Encargos e Benefícios'!C82=0,0,'Encargos e Benefícios'!O82/'Encargos e Benefícios'!C82)</f>
        <v>0</v>
      </c>
      <c r="AH83" s="256">
        <f>IF('Encargos e Benefícios'!C82=0,0,'Encargos e Benefícios'!U82/'Encargos e Benefícios'!C82)</f>
        <v>0</v>
      </c>
      <c r="AI83" s="256">
        <f>IF('Encargos e Benefícios'!C82=0,0,'Encargos e Benefícios'!V82/'Encargos e Benefícios'!C82)</f>
        <v>0</v>
      </c>
      <c r="AJ83" s="406"/>
      <c r="AK83" s="59"/>
      <c r="AL83" s="407"/>
      <c r="AM83" s="60"/>
      <c r="AN83" s="12">
        <f t="shared" si="81"/>
        <v>0</v>
      </c>
      <c r="AO83" s="12">
        <f t="shared" si="82"/>
        <v>0</v>
      </c>
      <c r="AP83" s="12">
        <f>IF('Encargos e Benefícios'!$C82=0,0,$AH83+SUM(I83:K83)/$C83)</f>
        <v>0</v>
      </c>
      <c r="AQ83" s="229">
        <f>IF('Encargos e Benefícios'!$C82=0,0,SUM(AN83:AP83))</f>
        <v>0</v>
      </c>
      <c r="AR83" s="12">
        <f t="shared" si="83"/>
        <v>0</v>
      </c>
      <c r="AS83" s="12">
        <f t="shared" si="84"/>
        <v>0</v>
      </c>
      <c r="AT83" s="12">
        <f>IF('Encargos e Benefícios'!$C82=0,0,$AP83+SUM(N83:P83)/$C83)</f>
        <v>0</v>
      </c>
      <c r="AU83" s="229">
        <f>IF('Encargos e Benefícios'!$C82=0,0,SUM(AR83:AT83))</f>
        <v>0</v>
      </c>
      <c r="AV83" s="12">
        <f t="shared" si="85"/>
        <v>0</v>
      </c>
      <c r="AW83" s="12">
        <f t="shared" si="86"/>
        <v>0</v>
      </c>
      <c r="AX83" s="12">
        <f>IF('Encargos e Benefícios'!$C82=0,0,$AT83+SUM(S83:U83)/$C83)</f>
        <v>0</v>
      </c>
      <c r="AY83" s="229">
        <f>IF('Encargos e Benefícios'!$C82=0,0,SUM(AV83:AX83))</f>
        <v>0</v>
      </c>
      <c r="AZ83" s="12">
        <f t="shared" si="87"/>
        <v>0</v>
      </c>
      <c r="BA83" s="12">
        <f t="shared" si="88"/>
        <v>0</v>
      </c>
      <c r="BB83" s="12">
        <f>IF('Encargos e Benefícios'!$C82=0,0,$AX83+SUM(X83:Z83)/$C83)</f>
        <v>0</v>
      </c>
      <c r="BC83" s="229">
        <f>IF('Encargos e Benefícios'!$C82=0,0,SUM(AZ83:BB83))</f>
        <v>0</v>
      </c>
      <c r="BD83" s="12">
        <f t="shared" si="89"/>
        <v>0</v>
      </c>
      <c r="BE83" s="12">
        <f t="shared" si="90"/>
        <v>0</v>
      </c>
      <c r="BF83" s="12">
        <f>IF('Encargos e Benefícios'!$C82=0,0,$BB83+SUM(AC83:AE83)/$C83)</f>
        <v>0</v>
      </c>
      <c r="BG83" s="229">
        <f>IF('Encargos e Benefícios'!$C82=0,0,SUM(BD83:BF83))</f>
        <v>0</v>
      </c>
      <c r="BH83" s="383">
        <f t="shared" si="91"/>
        <v>0</v>
      </c>
      <c r="BI83" s="60"/>
    </row>
    <row r="84" spans="1:61" ht="12.75" hidden="1">
      <c r="A84" s="97">
        <v>78</v>
      </c>
      <c r="B84" s="13">
        <f>'Encargos e Benefícios'!B83</f>
        <v>0</v>
      </c>
      <c r="C84" s="10">
        <f>'Encargos e Benefícios'!C83</f>
        <v>0</v>
      </c>
      <c r="D84" s="67"/>
      <c r="E84" s="228"/>
      <c r="F84" s="226"/>
      <c r="G84" s="228"/>
      <c r="H84" s="248"/>
      <c r="I84" s="96"/>
      <c r="J84" s="96"/>
      <c r="K84" s="96"/>
      <c r="L84" s="228"/>
      <c r="M84" s="248"/>
      <c r="N84" s="96"/>
      <c r="O84" s="96"/>
      <c r="P84" s="96"/>
      <c r="Q84" s="228"/>
      <c r="R84" s="248"/>
      <c r="S84" s="96"/>
      <c r="T84" s="96"/>
      <c r="U84" s="96"/>
      <c r="V84" s="228"/>
      <c r="W84" s="248"/>
      <c r="X84" s="96"/>
      <c r="Y84" s="96"/>
      <c r="Z84" s="96"/>
      <c r="AA84" s="228"/>
      <c r="AB84" s="248"/>
      <c r="AC84" s="96"/>
      <c r="AD84" s="96"/>
      <c r="AE84" s="254"/>
      <c r="AF84" s="12">
        <f>'Encargos e Benefícios'!D83</f>
        <v>0</v>
      </c>
      <c r="AG84" s="12">
        <f>IF('Encargos e Benefícios'!C83=0,0,'Encargos e Benefícios'!O83/'Encargos e Benefícios'!C83)</f>
        <v>0</v>
      </c>
      <c r="AH84" s="256">
        <f>IF('Encargos e Benefícios'!C83=0,0,'Encargos e Benefícios'!U83/'Encargos e Benefícios'!C83)</f>
        <v>0</v>
      </c>
      <c r="AI84" s="256">
        <f>IF('Encargos e Benefícios'!C83=0,0,'Encargos e Benefícios'!V83/'Encargos e Benefícios'!C83)</f>
        <v>0</v>
      </c>
      <c r="AJ84" s="406"/>
      <c r="AK84" s="59"/>
      <c r="AL84" s="407"/>
      <c r="AM84" s="60"/>
      <c r="AN84" s="12">
        <f t="shared" si="81"/>
        <v>0</v>
      </c>
      <c r="AO84" s="12">
        <f t="shared" si="82"/>
        <v>0</v>
      </c>
      <c r="AP84" s="12">
        <f>IF('Encargos e Benefícios'!$C83=0,0,$AH84+SUM(I84:K84)/$C84)</f>
        <v>0</v>
      </c>
      <c r="AQ84" s="229">
        <f>IF('Encargos e Benefícios'!$C83=0,0,SUM(AN84:AP84))</f>
        <v>0</v>
      </c>
      <c r="AR84" s="12">
        <f t="shared" si="83"/>
        <v>0</v>
      </c>
      <c r="AS84" s="12">
        <f t="shared" si="84"/>
        <v>0</v>
      </c>
      <c r="AT84" s="12">
        <f>IF('Encargos e Benefícios'!$C83=0,0,$AP84+SUM(N84:P84)/$C84)</f>
        <v>0</v>
      </c>
      <c r="AU84" s="229">
        <f>IF('Encargos e Benefícios'!$C83=0,0,SUM(AR84:AT84))</f>
        <v>0</v>
      </c>
      <c r="AV84" s="12">
        <f t="shared" si="85"/>
        <v>0</v>
      </c>
      <c r="AW84" s="12">
        <f t="shared" si="86"/>
        <v>0</v>
      </c>
      <c r="AX84" s="12">
        <f>IF('Encargos e Benefícios'!$C83=0,0,$AT84+SUM(S84:U84)/$C84)</f>
        <v>0</v>
      </c>
      <c r="AY84" s="229">
        <f>IF('Encargos e Benefícios'!$C83=0,0,SUM(AV84:AX84))</f>
        <v>0</v>
      </c>
      <c r="AZ84" s="12">
        <f t="shared" si="87"/>
        <v>0</v>
      </c>
      <c r="BA84" s="12">
        <f t="shared" si="88"/>
        <v>0</v>
      </c>
      <c r="BB84" s="12">
        <f>IF('Encargos e Benefícios'!$C83=0,0,$AX84+SUM(X84:Z84)/$C84)</f>
        <v>0</v>
      </c>
      <c r="BC84" s="229">
        <f>IF('Encargos e Benefícios'!$C83=0,0,SUM(AZ84:BB84))</f>
        <v>0</v>
      </c>
      <c r="BD84" s="12">
        <f t="shared" si="89"/>
        <v>0</v>
      </c>
      <c r="BE84" s="12">
        <f t="shared" si="90"/>
        <v>0</v>
      </c>
      <c r="BF84" s="12">
        <f>IF('Encargos e Benefícios'!$C83=0,0,$BB84+SUM(AC84:AE84)/$C84)</f>
        <v>0</v>
      </c>
      <c r="BG84" s="229">
        <f>IF('Encargos e Benefícios'!$C83=0,0,SUM(BD84:BF84))</f>
        <v>0</v>
      </c>
      <c r="BH84" s="383">
        <f t="shared" si="91"/>
        <v>0</v>
      </c>
      <c r="BI84" s="60"/>
    </row>
    <row r="85" spans="1:61" ht="12.75" hidden="1">
      <c r="A85" s="97">
        <v>79</v>
      </c>
      <c r="B85" s="13">
        <f>'Encargos e Benefícios'!B84</f>
        <v>0</v>
      </c>
      <c r="C85" s="10">
        <f>'Encargos e Benefícios'!C84</f>
        <v>0</v>
      </c>
      <c r="D85" s="67"/>
      <c r="E85" s="228"/>
      <c r="F85" s="226"/>
      <c r="G85" s="228"/>
      <c r="H85" s="248"/>
      <c r="I85" s="96"/>
      <c r="J85" s="96"/>
      <c r="K85" s="96"/>
      <c r="L85" s="228"/>
      <c r="M85" s="248"/>
      <c r="N85" s="96"/>
      <c r="O85" s="96"/>
      <c r="P85" s="96"/>
      <c r="Q85" s="228"/>
      <c r="R85" s="248"/>
      <c r="S85" s="96"/>
      <c r="T85" s="96"/>
      <c r="U85" s="96"/>
      <c r="V85" s="228"/>
      <c r="W85" s="248"/>
      <c r="X85" s="96"/>
      <c r="Y85" s="96"/>
      <c r="Z85" s="96"/>
      <c r="AA85" s="228"/>
      <c r="AB85" s="248"/>
      <c r="AC85" s="96"/>
      <c r="AD85" s="96"/>
      <c r="AE85" s="254"/>
      <c r="AF85" s="12">
        <f>'Encargos e Benefícios'!D84</f>
        <v>0</v>
      </c>
      <c r="AG85" s="12">
        <f>IF('Encargos e Benefícios'!C84=0,0,'Encargos e Benefícios'!O84/'Encargos e Benefícios'!C84)</f>
        <v>0</v>
      </c>
      <c r="AH85" s="256">
        <f>IF('Encargos e Benefícios'!C84=0,0,'Encargos e Benefícios'!U84/'Encargos e Benefícios'!C84)</f>
        <v>0</v>
      </c>
      <c r="AI85" s="256">
        <f>IF('Encargos e Benefícios'!C84=0,0,'Encargos e Benefícios'!V84/'Encargos e Benefícios'!C84)</f>
        <v>0</v>
      </c>
      <c r="AJ85" s="406"/>
      <c r="AK85" s="59"/>
      <c r="AL85" s="407"/>
      <c r="AM85" s="60"/>
      <c r="AN85" s="12">
        <f t="shared" si="81"/>
        <v>0</v>
      </c>
      <c r="AO85" s="12">
        <f t="shared" si="82"/>
        <v>0</v>
      </c>
      <c r="AP85" s="12">
        <f>IF('Encargos e Benefícios'!$C84=0,0,$AH85+SUM(I85:K85)/$C85)</f>
        <v>0</v>
      </c>
      <c r="AQ85" s="229">
        <f>IF('Encargos e Benefícios'!$C84=0,0,SUM(AN85:AP85))</f>
        <v>0</v>
      </c>
      <c r="AR85" s="12">
        <f t="shared" si="83"/>
        <v>0</v>
      </c>
      <c r="AS85" s="12">
        <f t="shared" si="84"/>
        <v>0</v>
      </c>
      <c r="AT85" s="12">
        <f>IF('Encargos e Benefícios'!$C84=0,0,$AP85+SUM(N85:P85)/$C85)</f>
        <v>0</v>
      </c>
      <c r="AU85" s="229">
        <f>IF('Encargos e Benefícios'!$C84=0,0,SUM(AR85:AT85))</f>
        <v>0</v>
      </c>
      <c r="AV85" s="12">
        <f t="shared" si="85"/>
        <v>0</v>
      </c>
      <c r="AW85" s="12">
        <f t="shared" si="86"/>
        <v>0</v>
      </c>
      <c r="AX85" s="12">
        <f>IF('Encargos e Benefícios'!$C84=0,0,$AT85+SUM(S85:U85)/$C85)</f>
        <v>0</v>
      </c>
      <c r="AY85" s="229">
        <f>IF('Encargos e Benefícios'!$C84=0,0,SUM(AV85:AX85))</f>
        <v>0</v>
      </c>
      <c r="AZ85" s="12">
        <f t="shared" si="87"/>
        <v>0</v>
      </c>
      <c r="BA85" s="12">
        <f t="shared" si="88"/>
        <v>0</v>
      </c>
      <c r="BB85" s="12">
        <f>IF('Encargos e Benefícios'!$C84=0,0,$AX85+SUM(X85:Z85)/$C85)</f>
        <v>0</v>
      </c>
      <c r="BC85" s="229">
        <f>IF('Encargos e Benefícios'!$C84=0,0,SUM(AZ85:BB85))</f>
        <v>0</v>
      </c>
      <c r="BD85" s="12">
        <f t="shared" si="89"/>
        <v>0</v>
      </c>
      <c r="BE85" s="12">
        <f t="shared" si="90"/>
        <v>0</v>
      </c>
      <c r="BF85" s="12">
        <f>IF('Encargos e Benefícios'!$C84=0,0,$BB85+SUM(AC85:AE85)/$C85)</f>
        <v>0</v>
      </c>
      <c r="BG85" s="229">
        <f>IF('Encargos e Benefícios'!$C84=0,0,SUM(BD85:BF85))</f>
        <v>0</v>
      </c>
      <c r="BH85" s="383">
        <f t="shared" si="91"/>
        <v>0</v>
      </c>
      <c r="BI85" s="60"/>
    </row>
    <row r="86" spans="1:61" ht="12.75" hidden="1">
      <c r="A86" s="97">
        <v>80</v>
      </c>
      <c r="B86" s="13">
        <f>'Encargos e Benefícios'!B85</f>
        <v>0</v>
      </c>
      <c r="C86" s="10">
        <f>'Encargos e Benefícios'!C85</f>
        <v>0</v>
      </c>
      <c r="D86" s="67"/>
      <c r="E86" s="228"/>
      <c r="F86" s="226"/>
      <c r="G86" s="228"/>
      <c r="H86" s="248"/>
      <c r="I86" s="96"/>
      <c r="J86" s="96"/>
      <c r="K86" s="96"/>
      <c r="L86" s="228"/>
      <c r="M86" s="248"/>
      <c r="N86" s="96"/>
      <c r="O86" s="96"/>
      <c r="P86" s="96"/>
      <c r="Q86" s="228"/>
      <c r="R86" s="248"/>
      <c r="S86" s="96"/>
      <c r="T86" s="96"/>
      <c r="U86" s="96"/>
      <c r="V86" s="228"/>
      <c r="W86" s="248"/>
      <c r="X86" s="96"/>
      <c r="Y86" s="96"/>
      <c r="Z86" s="96"/>
      <c r="AA86" s="228"/>
      <c r="AB86" s="248"/>
      <c r="AC86" s="96"/>
      <c r="AD86" s="96"/>
      <c r="AE86" s="254"/>
      <c r="AF86" s="12">
        <f>'Encargos e Benefícios'!D85</f>
        <v>0</v>
      </c>
      <c r="AG86" s="12">
        <f>IF('Encargos e Benefícios'!C85=0,0,'Encargos e Benefícios'!O85/'Encargos e Benefícios'!C85)</f>
        <v>0</v>
      </c>
      <c r="AH86" s="256">
        <f>IF('Encargos e Benefícios'!C85=0,0,'Encargos e Benefícios'!U85/'Encargos e Benefícios'!C85)</f>
        <v>0</v>
      </c>
      <c r="AI86" s="256">
        <f>IF('Encargos e Benefícios'!C85=0,0,'Encargos e Benefícios'!V85/'Encargos e Benefícios'!C85)</f>
        <v>0</v>
      </c>
      <c r="AJ86" s="406"/>
      <c r="AK86" s="59"/>
      <c r="AL86" s="407"/>
      <c r="AM86" s="60"/>
      <c r="AN86" s="12">
        <f t="shared" si="81"/>
        <v>0</v>
      </c>
      <c r="AO86" s="12">
        <f t="shared" si="82"/>
        <v>0</v>
      </c>
      <c r="AP86" s="12">
        <f>IF('Encargos e Benefícios'!$C85=0,0,$AH86+SUM(I86:K86)/$C86)</f>
        <v>0</v>
      </c>
      <c r="AQ86" s="229">
        <f>IF('Encargos e Benefícios'!$C85=0,0,SUM(AN86:AP86))</f>
        <v>0</v>
      </c>
      <c r="AR86" s="12">
        <f t="shared" si="83"/>
        <v>0</v>
      </c>
      <c r="AS86" s="12">
        <f t="shared" si="84"/>
        <v>0</v>
      </c>
      <c r="AT86" s="12">
        <f>IF('Encargos e Benefícios'!$C85=0,0,$AP86+SUM(N86:P86)/$C86)</f>
        <v>0</v>
      </c>
      <c r="AU86" s="229">
        <f>IF('Encargos e Benefícios'!$C85=0,0,SUM(AR86:AT86))</f>
        <v>0</v>
      </c>
      <c r="AV86" s="12">
        <f t="shared" si="85"/>
        <v>0</v>
      </c>
      <c r="AW86" s="12">
        <f t="shared" si="86"/>
        <v>0</v>
      </c>
      <c r="AX86" s="12">
        <f>IF('Encargos e Benefícios'!$C85=0,0,$AT86+SUM(S86:U86)/$C86)</f>
        <v>0</v>
      </c>
      <c r="AY86" s="229">
        <f>IF('Encargos e Benefícios'!$C85=0,0,SUM(AV86:AX86))</f>
        <v>0</v>
      </c>
      <c r="AZ86" s="12">
        <f t="shared" si="87"/>
        <v>0</v>
      </c>
      <c r="BA86" s="12">
        <f t="shared" si="88"/>
        <v>0</v>
      </c>
      <c r="BB86" s="12">
        <f>IF('Encargos e Benefícios'!$C85=0,0,$AX86+SUM(X86:Z86)/$C86)</f>
        <v>0</v>
      </c>
      <c r="BC86" s="229">
        <f>IF('Encargos e Benefícios'!$C85=0,0,SUM(AZ86:BB86))</f>
        <v>0</v>
      </c>
      <c r="BD86" s="12">
        <f t="shared" si="89"/>
        <v>0</v>
      </c>
      <c r="BE86" s="12">
        <f t="shared" si="90"/>
        <v>0</v>
      </c>
      <c r="BF86" s="12">
        <f>IF('Encargos e Benefícios'!$C85=0,0,$BB86+SUM(AC86:AE86)/$C86)</f>
        <v>0</v>
      </c>
      <c r="BG86" s="229">
        <f>IF('Encargos e Benefícios'!$C85=0,0,SUM(BD86:BF86))</f>
        <v>0</v>
      </c>
      <c r="BH86" s="383">
        <f t="shared" si="91"/>
        <v>0</v>
      </c>
      <c r="BI86" s="60"/>
    </row>
    <row r="87" spans="1:61" ht="12.75" hidden="1">
      <c r="A87" s="97">
        <v>81</v>
      </c>
      <c r="B87" s="13">
        <f>'Encargos e Benefícios'!B86</f>
        <v>0</v>
      </c>
      <c r="C87" s="10">
        <f>'Encargos e Benefícios'!C86</f>
        <v>0</v>
      </c>
      <c r="D87" s="67"/>
      <c r="E87" s="228"/>
      <c r="F87" s="226"/>
      <c r="G87" s="228"/>
      <c r="H87" s="248"/>
      <c r="I87" s="96"/>
      <c r="J87" s="96"/>
      <c r="K87" s="96"/>
      <c r="L87" s="228"/>
      <c r="M87" s="248"/>
      <c r="N87" s="96"/>
      <c r="O87" s="96"/>
      <c r="P87" s="96"/>
      <c r="Q87" s="228"/>
      <c r="R87" s="248"/>
      <c r="S87" s="96"/>
      <c r="T87" s="96"/>
      <c r="U87" s="96"/>
      <c r="V87" s="228"/>
      <c r="W87" s="248"/>
      <c r="X87" s="96"/>
      <c r="Y87" s="96"/>
      <c r="Z87" s="96"/>
      <c r="AA87" s="228"/>
      <c r="AB87" s="248"/>
      <c r="AC87" s="96"/>
      <c r="AD87" s="96"/>
      <c r="AE87" s="254"/>
      <c r="AF87" s="12">
        <f>'Encargos e Benefícios'!D86</f>
        <v>0</v>
      </c>
      <c r="AG87" s="12">
        <f>IF('Encargos e Benefícios'!C86=0,0,'Encargos e Benefícios'!O86/'Encargos e Benefícios'!C86)</f>
        <v>0</v>
      </c>
      <c r="AH87" s="256">
        <f>IF('Encargos e Benefícios'!C86=0,0,'Encargos e Benefícios'!U86/'Encargos e Benefícios'!C86)</f>
        <v>0</v>
      </c>
      <c r="AI87" s="256">
        <f>IF('Encargos e Benefícios'!C86=0,0,'Encargos e Benefícios'!V86/'Encargos e Benefícios'!C86)</f>
        <v>0</v>
      </c>
      <c r="AJ87" s="406"/>
      <c r="AK87" s="59"/>
      <c r="AL87" s="407"/>
      <c r="AM87" s="60"/>
      <c r="AN87" s="12">
        <f t="shared" si="81"/>
        <v>0</v>
      </c>
      <c r="AO87" s="12">
        <f t="shared" si="82"/>
        <v>0</v>
      </c>
      <c r="AP87" s="12">
        <f>IF('Encargos e Benefícios'!$C86=0,0,$AH87+SUM(I87:K87)/$C87)</f>
        <v>0</v>
      </c>
      <c r="AQ87" s="229">
        <f>IF('Encargos e Benefícios'!$C86=0,0,SUM(AN87:AP87))</f>
        <v>0</v>
      </c>
      <c r="AR87" s="12">
        <f t="shared" si="83"/>
        <v>0</v>
      </c>
      <c r="AS87" s="12">
        <f t="shared" si="84"/>
        <v>0</v>
      </c>
      <c r="AT87" s="12">
        <f>IF('Encargos e Benefícios'!$C86=0,0,$AP87+SUM(N87:P87)/$C87)</f>
        <v>0</v>
      </c>
      <c r="AU87" s="229">
        <f>IF('Encargos e Benefícios'!$C86=0,0,SUM(AR87:AT87))</f>
        <v>0</v>
      </c>
      <c r="AV87" s="12">
        <f t="shared" si="85"/>
        <v>0</v>
      </c>
      <c r="AW87" s="12">
        <f t="shared" si="86"/>
        <v>0</v>
      </c>
      <c r="AX87" s="12">
        <f>IF('Encargos e Benefícios'!$C86=0,0,$AT87+SUM(S87:U87)/$C87)</f>
        <v>0</v>
      </c>
      <c r="AY87" s="229">
        <f>IF('Encargos e Benefícios'!$C86=0,0,SUM(AV87:AX87))</f>
        <v>0</v>
      </c>
      <c r="AZ87" s="12">
        <f t="shared" si="87"/>
        <v>0</v>
      </c>
      <c r="BA87" s="12">
        <f t="shared" si="88"/>
        <v>0</v>
      </c>
      <c r="BB87" s="12">
        <f>IF('Encargos e Benefícios'!$C86=0,0,$AX87+SUM(X87:Z87)/$C87)</f>
        <v>0</v>
      </c>
      <c r="BC87" s="229">
        <f>IF('Encargos e Benefícios'!$C86=0,0,SUM(AZ87:BB87))</f>
        <v>0</v>
      </c>
      <c r="BD87" s="12">
        <f t="shared" si="89"/>
        <v>0</v>
      </c>
      <c r="BE87" s="12">
        <f t="shared" si="90"/>
        <v>0</v>
      </c>
      <c r="BF87" s="12">
        <f>IF('Encargos e Benefícios'!$C86=0,0,$BB87+SUM(AC87:AE87)/$C87)</f>
        <v>0</v>
      </c>
      <c r="BG87" s="229">
        <f>IF('Encargos e Benefícios'!$C86=0,0,SUM(BD87:BF87))</f>
        <v>0</v>
      </c>
      <c r="BH87" s="383">
        <f t="shared" si="91"/>
        <v>0</v>
      </c>
      <c r="BI87" s="60"/>
    </row>
    <row r="88" spans="1:61" ht="12.75" hidden="1">
      <c r="A88" s="97">
        <v>82</v>
      </c>
      <c r="B88" s="13">
        <f>'Encargos e Benefícios'!B87</f>
        <v>0</v>
      </c>
      <c r="C88" s="10">
        <f>'Encargos e Benefícios'!C87</f>
        <v>0</v>
      </c>
      <c r="D88" s="67"/>
      <c r="E88" s="228"/>
      <c r="F88" s="226"/>
      <c r="G88" s="228"/>
      <c r="H88" s="248"/>
      <c r="I88" s="96"/>
      <c r="J88" s="96"/>
      <c r="K88" s="96"/>
      <c r="L88" s="228"/>
      <c r="M88" s="248"/>
      <c r="N88" s="96"/>
      <c r="O88" s="96"/>
      <c r="P88" s="96"/>
      <c r="Q88" s="228"/>
      <c r="R88" s="248"/>
      <c r="S88" s="96"/>
      <c r="T88" s="96"/>
      <c r="U88" s="96"/>
      <c r="V88" s="228"/>
      <c r="W88" s="248"/>
      <c r="X88" s="96"/>
      <c r="Y88" s="96"/>
      <c r="Z88" s="96"/>
      <c r="AA88" s="228"/>
      <c r="AB88" s="248"/>
      <c r="AC88" s="96"/>
      <c r="AD88" s="96"/>
      <c r="AE88" s="254"/>
      <c r="AF88" s="12">
        <f>'Encargos e Benefícios'!D87</f>
        <v>0</v>
      </c>
      <c r="AG88" s="12">
        <f>IF('Encargos e Benefícios'!C87=0,0,'Encargos e Benefícios'!O87/'Encargos e Benefícios'!C87)</f>
        <v>0</v>
      </c>
      <c r="AH88" s="256">
        <f>IF('Encargos e Benefícios'!C87=0,0,'Encargos e Benefícios'!U87/'Encargos e Benefícios'!C87)</f>
        <v>0</v>
      </c>
      <c r="AI88" s="256">
        <f>IF('Encargos e Benefícios'!C87=0,0,'Encargos e Benefícios'!V87/'Encargos e Benefícios'!C87)</f>
        <v>0</v>
      </c>
      <c r="AJ88" s="406"/>
      <c r="AK88" s="59"/>
      <c r="AL88" s="407"/>
      <c r="AM88" s="60"/>
      <c r="AN88" s="12">
        <f t="shared" si="81"/>
        <v>0</v>
      </c>
      <c r="AO88" s="12">
        <f t="shared" si="82"/>
        <v>0</v>
      </c>
      <c r="AP88" s="12">
        <f>IF('Encargos e Benefícios'!$C87=0,0,$AH88+SUM(I88:K88)/$C88)</f>
        <v>0</v>
      </c>
      <c r="AQ88" s="229">
        <f>IF('Encargos e Benefícios'!$C87=0,0,SUM(AN88:AP88))</f>
        <v>0</v>
      </c>
      <c r="AR88" s="12">
        <f t="shared" si="83"/>
        <v>0</v>
      </c>
      <c r="AS88" s="12">
        <f t="shared" si="84"/>
        <v>0</v>
      </c>
      <c r="AT88" s="12">
        <f>IF('Encargos e Benefícios'!$C87=0,0,$AP88+SUM(N88:P88)/$C88)</f>
        <v>0</v>
      </c>
      <c r="AU88" s="229">
        <f>IF('Encargos e Benefícios'!$C87=0,0,SUM(AR88:AT88))</f>
        <v>0</v>
      </c>
      <c r="AV88" s="12">
        <f t="shared" si="85"/>
        <v>0</v>
      </c>
      <c r="AW88" s="12">
        <f t="shared" si="86"/>
        <v>0</v>
      </c>
      <c r="AX88" s="12">
        <f>IF('Encargos e Benefícios'!$C87=0,0,$AT88+SUM(S88:U88)/$C88)</f>
        <v>0</v>
      </c>
      <c r="AY88" s="229">
        <f>IF('Encargos e Benefícios'!$C87=0,0,SUM(AV88:AX88))</f>
        <v>0</v>
      </c>
      <c r="AZ88" s="12">
        <f t="shared" si="87"/>
        <v>0</v>
      </c>
      <c r="BA88" s="12">
        <f t="shared" si="88"/>
        <v>0</v>
      </c>
      <c r="BB88" s="12">
        <f>IF('Encargos e Benefícios'!$C87=0,0,$AX88+SUM(X88:Z88)/$C88)</f>
        <v>0</v>
      </c>
      <c r="BC88" s="229">
        <f>IF('Encargos e Benefícios'!$C87=0,0,SUM(AZ88:BB88))</f>
        <v>0</v>
      </c>
      <c r="BD88" s="12">
        <f t="shared" si="89"/>
        <v>0</v>
      </c>
      <c r="BE88" s="12">
        <f t="shared" si="90"/>
        <v>0</v>
      </c>
      <c r="BF88" s="12">
        <f>IF('Encargos e Benefícios'!$C87=0,0,$BB88+SUM(AC88:AE88)/$C88)</f>
        <v>0</v>
      </c>
      <c r="BG88" s="229">
        <f>IF('Encargos e Benefícios'!$C87=0,0,SUM(BD88:BF88))</f>
        <v>0</v>
      </c>
      <c r="BH88" s="383">
        <f t="shared" si="91"/>
        <v>0</v>
      </c>
      <c r="BI88" s="60"/>
    </row>
    <row r="89" spans="1:61" ht="12.75" hidden="1">
      <c r="A89" s="97">
        <v>83</v>
      </c>
      <c r="B89" s="13">
        <f>'Encargos e Benefícios'!B88</f>
        <v>0</v>
      </c>
      <c r="C89" s="10">
        <f>'Encargos e Benefícios'!C88</f>
        <v>0</v>
      </c>
      <c r="D89" s="67"/>
      <c r="E89" s="228"/>
      <c r="F89" s="226"/>
      <c r="G89" s="228"/>
      <c r="H89" s="248"/>
      <c r="I89" s="96"/>
      <c r="J89" s="96"/>
      <c r="K89" s="96"/>
      <c r="L89" s="228"/>
      <c r="M89" s="248"/>
      <c r="N89" s="96"/>
      <c r="O89" s="96"/>
      <c r="P89" s="96"/>
      <c r="Q89" s="228"/>
      <c r="R89" s="248"/>
      <c r="S89" s="96"/>
      <c r="T89" s="96"/>
      <c r="U89" s="96"/>
      <c r="V89" s="228"/>
      <c r="W89" s="248"/>
      <c r="X89" s="96"/>
      <c r="Y89" s="96"/>
      <c r="Z89" s="96"/>
      <c r="AA89" s="228"/>
      <c r="AB89" s="248"/>
      <c r="AC89" s="96"/>
      <c r="AD89" s="96"/>
      <c r="AE89" s="254"/>
      <c r="AF89" s="12">
        <f>'Encargos e Benefícios'!D88</f>
        <v>0</v>
      </c>
      <c r="AG89" s="12">
        <f>IF('Encargos e Benefícios'!C88=0,0,'Encargos e Benefícios'!O88/'Encargos e Benefícios'!C88)</f>
        <v>0</v>
      </c>
      <c r="AH89" s="256">
        <f>IF('Encargos e Benefícios'!C88=0,0,'Encargos e Benefícios'!U88/'Encargos e Benefícios'!C88)</f>
        <v>0</v>
      </c>
      <c r="AI89" s="256">
        <f>IF('Encargos e Benefícios'!C88=0,0,'Encargos e Benefícios'!V88/'Encargos e Benefícios'!C88)</f>
        <v>0</v>
      </c>
      <c r="AJ89" s="406"/>
      <c r="AK89" s="59"/>
      <c r="AL89" s="407"/>
      <c r="AM89" s="60"/>
      <c r="AN89" s="12">
        <f t="shared" si="81"/>
        <v>0</v>
      </c>
      <c r="AO89" s="12">
        <f t="shared" si="82"/>
        <v>0</v>
      </c>
      <c r="AP89" s="12">
        <f>IF('Encargos e Benefícios'!$C88=0,0,$AH89+SUM(I89:K89)/$C89)</f>
        <v>0</v>
      </c>
      <c r="AQ89" s="229">
        <f>IF('Encargos e Benefícios'!$C88=0,0,SUM(AN89:AP89))</f>
        <v>0</v>
      </c>
      <c r="AR89" s="12">
        <f t="shared" si="83"/>
        <v>0</v>
      </c>
      <c r="AS89" s="12">
        <f t="shared" si="84"/>
        <v>0</v>
      </c>
      <c r="AT89" s="12">
        <f>IF('Encargos e Benefícios'!$C88=0,0,$AP89+SUM(N89:P89)/$C89)</f>
        <v>0</v>
      </c>
      <c r="AU89" s="229">
        <f>IF('Encargos e Benefícios'!$C88=0,0,SUM(AR89:AT89))</f>
        <v>0</v>
      </c>
      <c r="AV89" s="12">
        <f t="shared" si="85"/>
        <v>0</v>
      </c>
      <c r="AW89" s="12">
        <f t="shared" si="86"/>
        <v>0</v>
      </c>
      <c r="AX89" s="12">
        <f>IF('Encargos e Benefícios'!$C88=0,0,$AT89+SUM(S89:U89)/$C89)</f>
        <v>0</v>
      </c>
      <c r="AY89" s="229">
        <f>IF('Encargos e Benefícios'!$C88=0,0,SUM(AV89:AX89))</f>
        <v>0</v>
      </c>
      <c r="AZ89" s="12">
        <f t="shared" si="87"/>
        <v>0</v>
      </c>
      <c r="BA89" s="12">
        <f t="shared" si="88"/>
        <v>0</v>
      </c>
      <c r="BB89" s="12">
        <f>IF('Encargos e Benefícios'!$C88=0,0,$AX89+SUM(X89:Z89)/$C89)</f>
        <v>0</v>
      </c>
      <c r="BC89" s="229">
        <f>IF('Encargos e Benefícios'!$C88=0,0,SUM(AZ89:BB89))</f>
        <v>0</v>
      </c>
      <c r="BD89" s="12">
        <f t="shared" si="89"/>
        <v>0</v>
      </c>
      <c r="BE89" s="12">
        <f t="shared" si="90"/>
        <v>0</v>
      </c>
      <c r="BF89" s="12">
        <f>IF('Encargos e Benefícios'!$C88=0,0,$BB89+SUM(AC89:AE89)/$C89)</f>
        <v>0</v>
      </c>
      <c r="BG89" s="229">
        <f>IF('Encargos e Benefícios'!$C88=0,0,SUM(BD89:BF89))</f>
        <v>0</v>
      </c>
      <c r="BH89" s="383">
        <f t="shared" si="91"/>
        <v>0</v>
      </c>
      <c r="BI89" s="60"/>
    </row>
    <row r="90" spans="1:61" ht="12.75" hidden="1">
      <c r="A90" s="97">
        <v>84</v>
      </c>
      <c r="B90" s="13">
        <f>'Encargos e Benefícios'!B89</f>
        <v>0</v>
      </c>
      <c r="C90" s="10">
        <f>'Encargos e Benefícios'!C89</f>
        <v>0</v>
      </c>
      <c r="D90" s="67"/>
      <c r="E90" s="228"/>
      <c r="F90" s="226"/>
      <c r="G90" s="228"/>
      <c r="H90" s="248"/>
      <c r="I90" s="96"/>
      <c r="J90" s="96"/>
      <c r="K90" s="96"/>
      <c r="L90" s="228"/>
      <c r="M90" s="248"/>
      <c r="N90" s="96"/>
      <c r="O90" s="96"/>
      <c r="P90" s="96"/>
      <c r="Q90" s="228"/>
      <c r="R90" s="248"/>
      <c r="S90" s="96"/>
      <c r="T90" s="96"/>
      <c r="U90" s="96"/>
      <c r="V90" s="228"/>
      <c r="W90" s="248"/>
      <c r="X90" s="96"/>
      <c r="Y90" s="96"/>
      <c r="Z90" s="96"/>
      <c r="AA90" s="228"/>
      <c r="AB90" s="248"/>
      <c r="AC90" s="96"/>
      <c r="AD90" s="96"/>
      <c r="AE90" s="254"/>
      <c r="AF90" s="12">
        <f>'Encargos e Benefícios'!D89</f>
        <v>0</v>
      </c>
      <c r="AG90" s="12">
        <f>IF('Encargos e Benefícios'!C89=0,0,'Encargos e Benefícios'!O89/'Encargos e Benefícios'!C89)</f>
        <v>0</v>
      </c>
      <c r="AH90" s="256">
        <f>IF('Encargos e Benefícios'!C89=0,0,'Encargos e Benefícios'!U89/'Encargos e Benefícios'!C89)</f>
        <v>0</v>
      </c>
      <c r="AI90" s="256">
        <f>IF('Encargos e Benefícios'!C89=0,0,'Encargos e Benefícios'!V89/'Encargos e Benefícios'!C89)</f>
        <v>0</v>
      </c>
      <c r="AJ90" s="406"/>
      <c r="AK90" s="59"/>
      <c r="AL90" s="407"/>
      <c r="AM90" s="60"/>
      <c r="AN90" s="12">
        <f t="shared" si="81"/>
        <v>0</v>
      </c>
      <c r="AO90" s="12">
        <f t="shared" si="82"/>
        <v>0</v>
      </c>
      <c r="AP90" s="12">
        <f>IF('Encargos e Benefícios'!$C89=0,0,$AH90+SUM(I90:K90)/$C90)</f>
        <v>0</v>
      </c>
      <c r="AQ90" s="229">
        <f>IF('Encargos e Benefícios'!$C89=0,0,SUM(AN90:AP90))</f>
        <v>0</v>
      </c>
      <c r="AR90" s="12">
        <f t="shared" si="83"/>
        <v>0</v>
      </c>
      <c r="AS90" s="12">
        <f t="shared" si="84"/>
        <v>0</v>
      </c>
      <c r="AT90" s="12">
        <f>IF('Encargos e Benefícios'!$C89=0,0,$AP90+SUM(N90:P90)/$C90)</f>
        <v>0</v>
      </c>
      <c r="AU90" s="229">
        <f>IF('Encargos e Benefícios'!$C89=0,0,SUM(AR90:AT90))</f>
        <v>0</v>
      </c>
      <c r="AV90" s="12">
        <f t="shared" si="85"/>
        <v>0</v>
      </c>
      <c r="AW90" s="12">
        <f t="shared" si="86"/>
        <v>0</v>
      </c>
      <c r="AX90" s="12">
        <f>IF('Encargos e Benefícios'!$C89=0,0,$AT90+SUM(S90:U90)/$C90)</f>
        <v>0</v>
      </c>
      <c r="AY90" s="229">
        <f>IF('Encargos e Benefícios'!$C89=0,0,SUM(AV90:AX90))</f>
        <v>0</v>
      </c>
      <c r="AZ90" s="12">
        <f t="shared" si="87"/>
        <v>0</v>
      </c>
      <c r="BA90" s="12">
        <f t="shared" si="88"/>
        <v>0</v>
      </c>
      <c r="BB90" s="12">
        <f>IF('Encargos e Benefícios'!$C89=0,0,$AX90+SUM(X90:Z90)/$C90)</f>
        <v>0</v>
      </c>
      <c r="BC90" s="229">
        <f>IF('Encargos e Benefícios'!$C89=0,0,SUM(AZ90:BB90))</f>
        <v>0</v>
      </c>
      <c r="BD90" s="12">
        <f t="shared" si="89"/>
        <v>0</v>
      </c>
      <c r="BE90" s="12">
        <f t="shared" si="90"/>
        <v>0</v>
      </c>
      <c r="BF90" s="12">
        <f>IF('Encargos e Benefícios'!$C89=0,0,$BB90+SUM(AC90:AE90)/$C90)</f>
        <v>0</v>
      </c>
      <c r="BG90" s="229">
        <f>IF('Encargos e Benefícios'!$C89=0,0,SUM(BD90:BF90))</f>
        <v>0</v>
      </c>
      <c r="BH90" s="383">
        <f t="shared" si="91"/>
        <v>0</v>
      </c>
      <c r="BI90" s="60"/>
    </row>
    <row r="91" spans="1:61" ht="12.75" hidden="1">
      <c r="A91" s="97">
        <v>85</v>
      </c>
      <c r="B91" s="13">
        <f>'Encargos e Benefícios'!B90</f>
        <v>0</v>
      </c>
      <c r="C91" s="10">
        <f>'Encargos e Benefícios'!C90</f>
        <v>0</v>
      </c>
      <c r="D91" s="67"/>
      <c r="E91" s="228"/>
      <c r="F91" s="226"/>
      <c r="G91" s="228"/>
      <c r="H91" s="248"/>
      <c r="I91" s="96"/>
      <c r="J91" s="96"/>
      <c r="K91" s="96"/>
      <c r="L91" s="228"/>
      <c r="M91" s="248"/>
      <c r="N91" s="96"/>
      <c r="O91" s="96"/>
      <c r="P91" s="96"/>
      <c r="Q91" s="228"/>
      <c r="R91" s="248"/>
      <c r="S91" s="96"/>
      <c r="T91" s="96"/>
      <c r="U91" s="96"/>
      <c r="V91" s="228"/>
      <c r="W91" s="248"/>
      <c r="X91" s="96"/>
      <c r="Y91" s="96"/>
      <c r="Z91" s="96"/>
      <c r="AA91" s="228"/>
      <c r="AB91" s="248"/>
      <c r="AC91" s="96"/>
      <c r="AD91" s="96"/>
      <c r="AE91" s="254"/>
      <c r="AF91" s="12">
        <f>'Encargos e Benefícios'!D90</f>
        <v>0</v>
      </c>
      <c r="AG91" s="12">
        <f>IF('Encargos e Benefícios'!C90=0,0,'Encargos e Benefícios'!O90/'Encargos e Benefícios'!C90)</f>
        <v>0</v>
      </c>
      <c r="AH91" s="256">
        <f>IF('Encargos e Benefícios'!C90=0,0,'Encargos e Benefícios'!U90/'Encargos e Benefícios'!C90)</f>
        <v>0</v>
      </c>
      <c r="AI91" s="256">
        <f>IF('Encargos e Benefícios'!C90=0,0,'Encargos e Benefícios'!V90/'Encargos e Benefícios'!C90)</f>
        <v>0</v>
      </c>
      <c r="AJ91" s="406"/>
      <c r="AK91" s="59"/>
      <c r="AL91" s="407"/>
      <c r="AM91" s="60"/>
      <c r="AN91" s="12">
        <f t="shared" si="81"/>
        <v>0</v>
      </c>
      <c r="AO91" s="12">
        <f t="shared" si="82"/>
        <v>0</v>
      </c>
      <c r="AP91" s="12">
        <f>IF('Encargos e Benefícios'!$C90=0,0,$AH91+SUM(I91:K91)/$C91)</f>
        <v>0</v>
      </c>
      <c r="AQ91" s="229">
        <f>IF('Encargos e Benefícios'!$C90=0,0,SUM(AN91:AP91))</f>
        <v>0</v>
      </c>
      <c r="AR91" s="12">
        <f t="shared" si="83"/>
        <v>0</v>
      </c>
      <c r="AS91" s="12">
        <f t="shared" si="84"/>
        <v>0</v>
      </c>
      <c r="AT91" s="12">
        <f>IF('Encargos e Benefícios'!$C90=0,0,$AP91+SUM(N91:P91)/$C91)</f>
        <v>0</v>
      </c>
      <c r="AU91" s="229">
        <f>IF('Encargos e Benefícios'!$C90=0,0,SUM(AR91:AT91))</f>
        <v>0</v>
      </c>
      <c r="AV91" s="12">
        <f t="shared" si="85"/>
        <v>0</v>
      </c>
      <c r="AW91" s="12">
        <f t="shared" si="86"/>
        <v>0</v>
      </c>
      <c r="AX91" s="12">
        <f>IF('Encargos e Benefícios'!$C90=0,0,$AT91+SUM(S91:U91)/$C91)</f>
        <v>0</v>
      </c>
      <c r="AY91" s="229">
        <f>IF('Encargos e Benefícios'!$C90=0,0,SUM(AV91:AX91))</f>
        <v>0</v>
      </c>
      <c r="AZ91" s="12">
        <f t="shared" si="87"/>
        <v>0</v>
      </c>
      <c r="BA91" s="12">
        <f t="shared" si="88"/>
        <v>0</v>
      </c>
      <c r="BB91" s="12">
        <f>IF('Encargos e Benefícios'!$C90=0,0,$AX91+SUM(X91:Z91)/$C91)</f>
        <v>0</v>
      </c>
      <c r="BC91" s="229">
        <f>IF('Encargos e Benefícios'!$C90=0,0,SUM(AZ91:BB91))</f>
        <v>0</v>
      </c>
      <c r="BD91" s="12">
        <f t="shared" si="89"/>
        <v>0</v>
      </c>
      <c r="BE91" s="12">
        <f t="shared" si="90"/>
        <v>0</v>
      </c>
      <c r="BF91" s="12">
        <f>IF('Encargos e Benefícios'!$C90=0,0,$BB91+SUM(AC91:AE91)/$C91)</f>
        <v>0</v>
      </c>
      <c r="BG91" s="229">
        <f>IF('Encargos e Benefícios'!$C90=0,0,SUM(BD91:BF91))</f>
        <v>0</v>
      </c>
      <c r="BH91" s="383">
        <f t="shared" si="91"/>
        <v>0</v>
      </c>
      <c r="BI91" s="60"/>
    </row>
    <row r="92" spans="1:61" ht="12.75" hidden="1">
      <c r="A92" s="97">
        <v>86</v>
      </c>
      <c r="B92" s="13">
        <f>'Encargos e Benefícios'!B91</f>
        <v>0</v>
      </c>
      <c r="C92" s="10">
        <f>'Encargos e Benefícios'!C91</f>
        <v>0</v>
      </c>
      <c r="D92" s="67"/>
      <c r="E92" s="228"/>
      <c r="F92" s="226"/>
      <c r="G92" s="228"/>
      <c r="H92" s="248"/>
      <c r="I92" s="96"/>
      <c r="J92" s="96"/>
      <c r="K92" s="96"/>
      <c r="L92" s="228"/>
      <c r="M92" s="248"/>
      <c r="N92" s="96"/>
      <c r="O92" s="96"/>
      <c r="P92" s="96"/>
      <c r="Q92" s="228"/>
      <c r="R92" s="248"/>
      <c r="S92" s="96"/>
      <c r="T92" s="96"/>
      <c r="U92" s="96"/>
      <c r="V92" s="228"/>
      <c r="W92" s="248"/>
      <c r="X92" s="96"/>
      <c r="Y92" s="96"/>
      <c r="Z92" s="96"/>
      <c r="AA92" s="228"/>
      <c r="AB92" s="248"/>
      <c r="AC92" s="96"/>
      <c r="AD92" s="96"/>
      <c r="AE92" s="254"/>
      <c r="AF92" s="12">
        <f>'Encargos e Benefícios'!D91</f>
        <v>0</v>
      </c>
      <c r="AG92" s="12">
        <f>IF('Encargos e Benefícios'!C91=0,0,'Encargos e Benefícios'!O91/'Encargos e Benefícios'!C91)</f>
        <v>0</v>
      </c>
      <c r="AH92" s="256">
        <f>IF('Encargos e Benefícios'!C91=0,0,'Encargos e Benefícios'!U91/'Encargos e Benefícios'!C91)</f>
        <v>0</v>
      </c>
      <c r="AI92" s="256">
        <f>IF('Encargos e Benefícios'!C91=0,0,'Encargos e Benefícios'!V91/'Encargos e Benefícios'!C91)</f>
        <v>0</v>
      </c>
      <c r="AJ92" s="406"/>
      <c r="AK92" s="59"/>
      <c r="AL92" s="407"/>
      <c r="AM92" s="60"/>
      <c r="AN92" s="12">
        <f t="shared" si="81"/>
        <v>0</v>
      </c>
      <c r="AO92" s="12">
        <f t="shared" si="82"/>
        <v>0</v>
      </c>
      <c r="AP92" s="12">
        <f>IF('Encargos e Benefícios'!$C91=0,0,$AH92+SUM(I92:K92)/$C92)</f>
        <v>0</v>
      </c>
      <c r="AQ92" s="229">
        <f>IF('Encargos e Benefícios'!$C91=0,0,SUM(AN92:AP92))</f>
        <v>0</v>
      </c>
      <c r="AR92" s="12">
        <f t="shared" si="83"/>
        <v>0</v>
      </c>
      <c r="AS92" s="12">
        <f t="shared" si="84"/>
        <v>0</v>
      </c>
      <c r="AT92" s="12">
        <f>IF('Encargos e Benefícios'!$C91=0,0,$AP92+SUM(N92:P92)/$C92)</f>
        <v>0</v>
      </c>
      <c r="AU92" s="229">
        <f>IF('Encargos e Benefícios'!$C91=0,0,SUM(AR92:AT92))</f>
        <v>0</v>
      </c>
      <c r="AV92" s="12">
        <f t="shared" si="85"/>
        <v>0</v>
      </c>
      <c r="AW92" s="12">
        <f t="shared" si="86"/>
        <v>0</v>
      </c>
      <c r="AX92" s="12">
        <f>IF('Encargos e Benefícios'!$C91=0,0,$AT92+SUM(S92:U92)/$C92)</f>
        <v>0</v>
      </c>
      <c r="AY92" s="229">
        <f>IF('Encargos e Benefícios'!$C91=0,0,SUM(AV92:AX92))</f>
        <v>0</v>
      </c>
      <c r="AZ92" s="12">
        <f t="shared" si="87"/>
        <v>0</v>
      </c>
      <c r="BA92" s="12">
        <f t="shared" si="88"/>
        <v>0</v>
      </c>
      <c r="BB92" s="12">
        <f>IF('Encargos e Benefícios'!$C91=0,0,$AX92+SUM(X92:Z92)/$C92)</f>
        <v>0</v>
      </c>
      <c r="BC92" s="229">
        <f>IF('Encargos e Benefícios'!$C91=0,0,SUM(AZ92:BB92))</f>
        <v>0</v>
      </c>
      <c r="BD92" s="12">
        <f t="shared" si="89"/>
        <v>0</v>
      </c>
      <c r="BE92" s="12">
        <f t="shared" si="90"/>
        <v>0</v>
      </c>
      <c r="BF92" s="12">
        <f>IF('Encargos e Benefícios'!$C91=0,0,$BB92+SUM(AC92:AE92)/$C92)</f>
        <v>0</v>
      </c>
      <c r="BG92" s="229">
        <f>IF('Encargos e Benefícios'!$C91=0,0,SUM(BD92:BF92))</f>
        <v>0</v>
      </c>
      <c r="BH92" s="383">
        <f t="shared" si="91"/>
        <v>0</v>
      </c>
      <c r="BI92" s="60"/>
    </row>
    <row r="93" spans="1:61" ht="12.75" hidden="1">
      <c r="A93" s="97">
        <v>87</v>
      </c>
      <c r="B93" s="13">
        <f>'Encargos e Benefícios'!B92</f>
        <v>0</v>
      </c>
      <c r="C93" s="10">
        <f>'Encargos e Benefícios'!C92</f>
        <v>0</v>
      </c>
      <c r="D93" s="67"/>
      <c r="E93" s="228"/>
      <c r="F93" s="226"/>
      <c r="G93" s="228"/>
      <c r="H93" s="248"/>
      <c r="I93" s="96"/>
      <c r="J93" s="96"/>
      <c r="K93" s="96"/>
      <c r="L93" s="228"/>
      <c r="M93" s="248"/>
      <c r="N93" s="96"/>
      <c r="O93" s="96"/>
      <c r="P93" s="96"/>
      <c r="Q93" s="228"/>
      <c r="R93" s="248"/>
      <c r="S93" s="96"/>
      <c r="T93" s="96"/>
      <c r="U93" s="96"/>
      <c r="V93" s="228"/>
      <c r="W93" s="248"/>
      <c r="X93" s="96"/>
      <c r="Y93" s="96"/>
      <c r="Z93" s="96"/>
      <c r="AA93" s="228"/>
      <c r="AB93" s="248"/>
      <c r="AC93" s="96"/>
      <c r="AD93" s="96"/>
      <c r="AE93" s="254"/>
      <c r="AF93" s="12">
        <f>'Encargos e Benefícios'!D92</f>
        <v>0</v>
      </c>
      <c r="AG93" s="12">
        <f>IF('Encargos e Benefícios'!C92=0,0,'Encargos e Benefícios'!O92/'Encargos e Benefícios'!C92)</f>
        <v>0</v>
      </c>
      <c r="AH93" s="256">
        <f>IF('Encargos e Benefícios'!C92=0,0,'Encargos e Benefícios'!U92/'Encargos e Benefícios'!C92)</f>
        <v>0</v>
      </c>
      <c r="AI93" s="256">
        <f>IF('Encargos e Benefícios'!C92=0,0,'Encargos e Benefícios'!V92/'Encargos e Benefícios'!C92)</f>
        <v>0</v>
      </c>
      <c r="AJ93" s="406"/>
      <c r="AK93" s="59"/>
      <c r="AL93" s="407"/>
      <c r="AM93" s="60"/>
      <c r="AN93" s="12">
        <f t="shared" si="81"/>
        <v>0</v>
      </c>
      <c r="AO93" s="12">
        <f t="shared" si="82"/>
        <v>0</v>
      </c>
      <c r="AP93" s="12">
        <f>IF('Encargos e Benefícios'!$C92=0,0,$AH93+SUM(I93:K93)/$C93)</f>
        <v>0</v>
      </c>
      <c r="AQ93" s="229">
        <f>IF('Encargos e Benefícios'!$C92=0,0,SUM(AN93:AP93))</f>
        <v>0</v>
      </c>
      <c r="AR93" s="12">
        <f t="shared" si="83"/>
        <v>0</v>
      </c>
      <c r="AS93" s="12">
        <f t="shared" si="84"/>
        <v>0</v>
      </c>
      <c r="AT93" s="12">
        <f>IF('Encargos e Benefícios'!$C92=0,0,$AP93+SUM(N93:P93)/$C93)</f>
        <v>0</v>
      </c>
      <c r="AU93" s="229">
        <f>IF('Encargos e Benefícios'!$C92=0,0,SUM(AR93:AT93))</f>
        <v>0</v>
      </c>
      <c r="AV93" s="12">
        <f t="shared" si="85"/>
        <v>0</v>
      </c>
      <c r="AW93" s="12">
        <f t="shared" si="86"/>
        <v>0</v>
      </c>
      <c r="AX93" s="12">
        <f>IF('Encargos e Benefícios'!$C92=0,0,$AT93+SUM(S93:U93)/$C93)</f>
        <v>0</v>
      </c>
      <c r="AY93" s="229">
        <f>IF('Encargos e Benefícios'!$C92=0,0,SUM(AV93:AX93))</f>
        <v>0</v>
      </c>
      <c r="AZ93" s="12">
        <f t="shared" si="87"/>
        <v>0</v>
      </c>
      <c r="BA93" s="12">
        <f t="shared" si="88"/>
        <v>0</v>
      </c>
      <c r="BB93" s="12">
        <f>IF('Encargos e Benefícios'!$C92=0,0,$AX93+SUM(X93:Z93)/$C93)</f>
        <v>0</v>
      </c>
      <c r="BC93" s="229">
        <f>IF('Encargos e Benefícios'!$C92=0,0,SUM(AZ93:BB93))</f>
        <v>0</v>
      </c>
      <c r="BD93" s="12">
        <f t="shared" si="89"/>
        <v>0</v>
      </c>
      <c r="BE93" s="12">
        <f t="shared" si="90"/>
        <v>0</v>
      </c>
      <c r="BF93" s="12">
        <f>IF('Encargos e Benefícios'!$C92=0,0,$BB93+SUM(AC93:AE93)/$C93)</f>
        <v>0</v>
      </c>
      <c r="BG93" s="229">
        <f>IF('Encargos e Benefícios'!$C92=0,0,SUM(BD93:BF93))</f>
        <v>0</v>
      </c>
      <c r="BH93" s="383">
        <f t="shared" si="91"/>
        <v>0</v>
      </c>
      <c r="BI93" s="60"/>
    </row>
    <row r="94" spans="1:61" ht="12.75" hidden="1">
      <c r="A94" s="97">
        <v>88</v>
      </c>
      <c r="B94" s="13">
        <f>'Encargos e Benefícios'!B93</f>
        <v>0</v>
      </c>
      <c r="C94" s="10">
        <f>'Encargos e Benefícios'!C93</f>
        <v>0</v>
      </c>
      <c r="D94" s="67"/>
      <c r="E94" s="228"/>
      <c r="F94" s="226"/>
      <c r="G94" s="228"/>
      <c r="H94" s="248"/>
      <c r="I94" s="96"/>
      <c r="J94" s="96"/>
      <c r="K94" s="96"/>
      <c r="L94" s="228"/>
      <c r="M94" s="248"/>
      <c r="N94" s="96"/>
      <c r="O94" s="96"/>
      <c r="P94" s="96"/>
      <c r="Q94" s="228"/>
      <c r="R94" s="248"/>
      <c r="S94" s="96"/>
      <c r="T94" s="96"/>
      <c r="U94" s="96"/>
      <c r="V94" s="228"/>
      <c r="W94" s="248"/>
      <c r="X94" s="96"/>
      <c r="Y94" s="96"/>
      <c r="Z94" s="96"/>
      <c r="AA94" s="228"/>
      <c r="AB94" s="248"/>
      <c r="AC94" s="96"/>
      <c r="AD94" s="96"/>
      <c r="AE94" s="254"/>
      <c r="AF94" s="12">
        <f>'Encargos e Benefícios'!D93</f>
        <v>0</v>
      </c>
      <c r="AG94" s="12">
        <f>IF('Encargos e Benefícios'!C93=0,0,'Encargos e Benefícios'!O93/'Encargos e Benefícios'!C93)</f>
        <v>0</v>
      </c>
      <c r="AH94" s="256">
        <f>IF('Encargos e Benefícios'!C93=0,0,'Encargos e Benefícios'!U93/'Encargos e Benefícios'!C93)</f>
        <v>0</v>
      </c>
      <c r="AI94" s="256">
        <f>IF('Encargos e Benefícios'!C93=0,0,'Encargos e Benefícios'!V93/'Encargos e Benefícios'!C93)</f>
        <v>0</v>
      </c>
      <c r="AJ94" s="406"/>
      <c r="AK94" s="59"/>
      <c r="AL94" s="407"/>
      <c r="AM94" s="60"/>
      <c r="AN94" s="12">
        <f t="shared" si="81"/>
        <v>0</v>
      </c>
      <c r="AO94" s="12">
        <f t="shared" si="82"/>
        <v>0</v>
      </c>
      <c r="AP94" s="12">
        <f>IF('Encargos e Benefícios'!$C93=0,0,$AH94+SUM(I94:K94)/$C94)</f>
        <v>0</v>
      </c>
      <c r="AQ94" s="229">
        <f>IF('Encargos e Benefícios'!$C93=0,0,SUM(AN94:AP94))</f>
        <v>0</v>
      </c>
      <c r="AR94" s="12">
        <f t="shared" si="83"/>
        <v>0</v>
      </c>
      <c r="AS94" s="12">
        <f t="shared" si="84"/>
        <v>0</v>
      </c>
      <c r="AT94" s="12">
        <f>IF('Encargos e Benefícios'!$C93=0,0,$AP94+SUM(N94:P94)/$C94)</f>
        <v>0</v>
      </c>
      <c r="AU94" s="229">
        <f>IF('Encargos e Benefícios'!$C93=0,0,SUM(AR94:AT94))</f>
        <v>0</v>
      </c>
      <c r="AV94" s="12">
        <f t="shared" si="85"/>
        <v>0</v>
      </c>
      <c r="AW94" s="12">
        <f t="shared" si="86"/>
        <v>0</v>
      </c>
      <c r="AX94" s="12">
        <f>IF('Encargos e Benefícios'!$C93=0,0,$AT94+SUM(S94:U94)/$C94)</f>
        <v>0</v>
      </c>
      <c r="AY94" s="229">
        <f>IF('Encargos e Benefícios'!$C93=0,0,SUM(AV94:AX94))</f>
        <v>0</v>
      </c>
      <c r="AZ94" s="12">
        <f t="shared" si="87"/>
        <v>0</v>
      </c>
      <c r="BA94" s="12">
        <f t="shared" si="88"/>
        <v>0</v>
      </c>
      <c r="BB94" s="12">
        <f>IF('Encargos e Benefícios'!$C93=0,0,$AX94+SUM(X94:Z94)/$C94)</f>
        <v>0</v>
      </c>
      <c r="BC94" s="229">
        <f>IF('Encargos e Benefícios'!$C93=0,0,SUM(AZ94:BB94))</f>
        <v>0</v>
      </c>
      <c r="BD94" s="12">
        <f t="shared" si="89"/>
        <v>0</v>
      </c>
      <c r="BE94" s="12">
        <f t="shared" si="90"/>
        <v>0</v>
      </c>
      <c r="BF94" s="12">
        <f>IF('Encargos e Benefícios'!$C93=0,0,$BB94+SUM(AC94:AE94)/$C94)</f>
        <v>0</v>
      </c>
      <c r="BG94" s="229">
        <f>IF('Encargos e Benefícios'!$C93=0,0,SUM(BD94:BF94))</f>
        <v>0</v>
      </c>
      <c r="BH94" s="383">
        <f t="shared" si="91"/>
        <v>0</v>
      </c>
      <c r="BI94" s="60"/>
    </row>
    <row r="95" spans="1:61" ht="12.75" hidden="1">
      <c r="A95" s="97">
        <v>89</v>
      </c>
      <c r="B95" s="13">
        <f>'Encargos e Benefícios'!B94</f>
        <v>0</v>
      </c>
      <c r="C95" s="10">
        <f>'Encargos e Benefícios'!C94</f>
        <v>0</v>
      </c>
      <c r="D95" s="67"/>
      <c r="E95" s="228"/>
      <c r="F95" s="226"/>
      <c r="G95" s="228"/>
      <c r="H95" s="248"/>
      <c r="I95" s="96"/>
      <c r="J95" s="96"/>
      <c r="K95" s="96"/>
      <c r="L95" s="228"/>
      <c r="M95" s="248"/>
      <c r="N95" s="96"/>
      <c r="O95" s="96"/>
      <c r="P95" s="96"/>
      <c r="Q95" s="228"/>
      <c r="R95" s="248"/>
      <c r="S95" s="96"/>
      <c r="T95" s="96"/>
      <c r="U95" s="96"/>
      <c r="V95" s="228"/>
      <c r="W95" s="248"/>
      <c r="X95" s="96"/>
      <c r="Y95" s="96"/>
      <c r="Z95" s="96"/>
      <c r="AA95" s="228"/>
      <c r="AB95" s="248"/>
      <c r="AC95" s="96"/>
      <c r="AD95" s="96"/>
      <c r="AE95" s="254"/>
      <c r="AF95" s="12">
        <f>'Encargos e Benefícios'!D94</f>
        <v>0</v>
      </c>
      <c r="AG95" s="12">
        <f>IF('Encargos e Benefícios'!C94=0,0,'Encargos e Benefícios'!O94/'Encargos e Benefícios'!C94)</f>
        <v>0</v>
      </c>
      <c r="AH95" s="256">
        <f>IF('Encargos e Benefícios'!C94=0,0,'Encargos e Benefícios'!U94/'Encargos e Benefícios'!C94)</f>
        <v>0</v>
      </c>
      <c r="AI95" s="256">
        <f>IF('Encargos e Benefícios'!C94=0,0,'Encargos e Benefícios'!V94/'Encargos e Benefícios'!C94)</f>
        <v>0</v>
      </c>
      <c r="AJ95" s="406"/>
      <c r="AK95" s="59"/>
      <c r="AL95" s="407"/>
      <c r="AM95" s="60"/>
      <c r="AN95" s="12">
        <f t="shared" si="81"/>
        <v>0</v>
      </c>
      <c r="AO95" s="12">
        <f t="shared" si="82"/>
        <v>0</v>
      </c>
      <c r="AP95" s="12">
        <f>IF('Encargos e Benefícios'!$C94=0,0,$AH95+SUM(I95:K95)/$C95)</f>
        <v>0</v>
      </c>
      <c r="AQ95" s="229">
        <f>IF('Encargos e Benefícios'!$C94=0,0,SUM(AN95:AP95))</f>
        <v>0</v>
      </c>
      <c r="AR95" s="12">
        <f t="shared" si="83"/>
        <v>0</v>
      </c>
      <c r="AS95" s="12">
        <f t="shared" si="84"/>
        <v>0</v>
      </c>
      <c r="AT95" s="12">
        <f>IF('Encargos e Benefícios'!$C94=0,0,$AP95+SUM(N95:P95)/$C95)</f>
        <v>0</v>
      </c>
      <c r="AU95" s="229">
        <f>IF('Encargos e Benefícios'!$C94=0,0,SUM(AR95:AT95))</f>
        <v>0</v>
      </c>
      <c r="AV95" s="12">
        <f t="shared" si="85"/>
        <v>0</v>
      </c>
      <c r="AW95" s="12">
        <f t="shared" si="86"/>
        <v>0</v>
      </c>
      <c r="AX95" s="12">
        <f>IF('Encargos e Benefícios'!$C94=0,0,$AT95+SUM(S95:U95)/$C95)</f>
        <v>0</v>
      </c>
      <c r="AY95" s="229">
        <f>IF('Encargos e Benefícios'!$C94=0,0,SUM(AV95:AX95))</f>
        <v>0</v>
      </c>
      <c r="AZ95" s="12">
        <f t="shared" si="87"/>
        <v>0</v>
      </c>
      <c r="BA95" s="12">
        <f t="shared" si="88"/>
        <v>0</v>
      </c>
      <c r="BB95" s="12">
        <f>IF('Encargos e Benefícios'!$C94=0,0,$AX95+SUM(X95:Z95)/$C95)</f>
        <v>0</v>
      </c>
      <c r="BC95" s="229">
        <f>IF('Encargos e Benefícios'!$C94=0,0,SUM(AZ95:BB95))</f>
        <v>0</v>
      </c>
      <c r="BD95" s="12">
        <f t="shared" si="89"/>
        <v>0</v>
      </c>
      <c r="BE95" s="12">
        <f t="shared" si="90"/>
        <v>0</v>
      </c>
      <c r="BF95" s="12">
        <f>IF('Encargos e Benefícios'!$C94=0,0,$BB95+SUM(AC95:AE95)/$C95)</f>
        <v>0</v>
      </c>
      <c r="BG95" s="229">
        <f>IF('Encargos e Benefícios'!$C94=0,0,SUM(BD95:BF95))</f>
        <v>0</v>
      </c>
      <c r="BH95" s="383">
        <f t="shared" si="91"/>
        <v>0</v>
      </c>
      <c r="BI95" s="60"/>
    </row>
    <row r="96" spans="1:61" ht="12.75" hidden="1">
      <c r="A96" s="97">
        <v>90</v>
      </c>
      <c r="B96" s="13">
        <f>'Encargos e Benefícios'!B95</f>
        <v>0</v>
      </c>
      <c r="C96" s="10">
        <f>'Encargos e Benefícios'!C95</f>
        <v>0</v>
      </c>
      <c r="D96" s="67"/>
      <c r="E96" s="228"/>
      <c r="F96" s="226"/>
      <c r="G96" s="228"/>
      <c r="H96" s="248"/>
      <c r="I96" s="96"/>
      <c r="J96" s="96"/>
      <c r="K96" s="96"/>
      <c r="L96" s="228"/>
      <c r="M96" s="248"/>
      <c r="N96" s="96"/>
      <c r="O96" s="96"/>
      <c r="P96" s="96"/>
      <c r="Q96" s="228"/>
      <c r="R96" s="248"/>
      <c r="S96" s="96"/>
      <c r="T96" s="96"/>
      <c r="U96" s="96"/>
      <c r="V96" s="228"/>
      <c r="W96" s="248"/>
      <c r="X96" s="96"/>
      <c r="Y96" s="96"/>
      <c r="Z96" s="96"/>
      <c r="AA96" s="228"/>
      <c r="AB96" s="248"/>
      <c r="AC96" s="96"/>
      <c r="AD96" s="96"/>
      <c r="AE96" s="254"/>
      <c r="AF96" s="12">
        <f>'Encargos e Benefícios'!D95</f>
        <v>0</v>
      </c>
      <c r="AG96" s="12">
        <f>IF('Encargos e Benefícios'!C95=0,0,'Encargos e Benefícios'!O95/'Encargos e Benefícios'!C95)</f>
        <v>0</v>
      </c>
      <c r="AH96" s="256">
        <f>IF('Encargos e Benefícios'!C95=0,0,'Encargos e Benefícios'!U95/'Encargos e Benefícios'!C95)</f>
        <v>0</v>
      </c>
      <c r="AI96" s="256">
        <f>IF('Encargos e Benefícios'!C95=0,0,'Encargos e Benefícios'!V95/'Encargos e Benefícios'!C95)</f>
        <v>0</v>
      </c>
      <c r="AJ96" s="406"/>
      <c r="AK96" s="59"/>
      <c r="AL96" s="407"/>
      <c r="AM96" s="60"/>
      <c r="AN96" s="12">
        <f t="shared" si="81"/>
        <v>0</v>
      </c>
      <c r="AO96" s="12">
        <f t="shared" si="82"/>
        <v>0</v>
      </c>
      <c r="AP96" s="12">
        <f>IF('Encargos e Benefícios'!$C95=0,0,$AH96+SUM(I96:K96)/$C96)</f>
        <v>0</v>
      </c>
      <c r="AQ96" s="229">
        <f>IF('Encargos e Benefícios'!$C95=0,0,SUM(AN96:AP96))</f>
        <v>0</v>
      </c>
      <c r="AR96" s="12">
        <f t="shared" si="83"/>
        <v>0</v>
      </c>
      <c r="AS96" s="12">
        <f t="shared" si="84"/>
        <v>0</v>
      </c>
      <c r="AT96" s="12">
        <f>IF('Encargos e Benefícios'!$C95=0,0,$AP96+SUM(N96:P96)/$C96)</f>
        <v>0</v>
      </c>
      <c r="AU96" s="229">
        <f>IF('Encargos e Benefícios'!$C95=0,0,SUM(AR96:AT96))</f>
        <v>0</v>
      </c>
      <c r="AV96" s="12">
        <f t="shared" si="85"/>
        <v>0</v>
      </c>
      <c r="AW96" s="12">
        <f t="shared" si="86"/>
        <v>0</v>
      </c>
      <c r="AX96" s="12">
        <f>IF('Encargos e Benefícios'!$C95=0,0,$AT96+SUM(S96:U96)/$C96)</f>
        <v>0</v>
      </c>
      <c r="AY96" s="229">
        <f>IF('Encargos e Benefícios'!$C95=0,0,SUM(AV96:AX96))</f>
        <v>0</v>
      </c>
      <c r="AZ96" s="12">
        <f t="shared" si="87"/>
        <v>0</v>
      </c>
      <c r="BA96" s="12">
        <f t="shared" si="88"/>
        <v>0</v>
      </c>
      <c r="BB96" s="12">
        <f>IF('Encargos e Benefícios'!$C95=0,0,$AX96+SUM(X96:Z96)/$C96)</f>
        <v>0</v>
      </c>
      <c r="BC96" s="229">
        <f>IF('Encargos e Benefícios'!$C95=0,0,SUM(AZ96:BB96))</f>
        <v>0</v>
      </c>
      <c r="BD96" s="12">
        <f t="shared" si="89"/>
        <v>0</v>
      </c>
      <c r="BE96" s="12">
        <f t="shared" si="90"/>
        <v>0</v>
      </c>
      <c r="BF96" s="12">
        <f>IF('Encargos e Benefícios'!$C95=0,0,$BB96+SUM(AC96:AE96)/$C96)</f>
        <v>0</v>
      </c>
      <c r="BG96" s="229">
        <f>IF('Encargos e Benefícios'!$C95=0,0,SUM(BD96:BF96))</f>
        <v>0</v>
      </c>
      <c r="BH96" s="383">
        <f t="shared" si="91"/>
        <v>0</v>
      </c>
      <c r="BI96" s="60"/>
    </row>
    <row r="97" spans="1:61" ht="12.75" hidden="1">
      <c r="A97" s="97">
        <v>91</v>
      </c>
      <c r="B97" s="13">
        <f>'Encargos e Benefícios'!B96</f>
        <v>0</v>
      </c>
      <c r="C97" s="10">
        <f>'Encargos e Benefícios'!C96</f>
        <v>0</v>
      </c>
      <c r="D97" s="67"/>
      <c r="E97" s="228"/>
      <c r="F97" s="226"/>
      <c r="G97" s="228"/>
      <c r="H97" s="248"/>
      <c r="I97" s="96"/>
      <c r="J97" s="96"/>
      <c r="K97" s="96"/>
      <c r="L97" s="228"/>
      <c r="M97" s="248"/>
      <c r="N97" s="96"/>
      <c r="O97" s="96"/>
      <c r="P97" s="96"/>
      <c r="Q97" s="228"/>
      <c r="R97" s="248"/>
      <c r="S97" s="96"/>
      <c r="T97" s="96"/>
      <c r="U97" s="96"/>
      <c r="V97" s="228"/>
      <c r="W97" s="248"/>
      <c r="X97" s="96"/>
      <c r="Y97" s="96"/>
      <c r="Z97" s="96"/>
      <c r="AA97" s="228"/>
      <c r="AB97" s="248"/>
      <c r="AC97" s="96"/>
      <c r="AD97" s="96"/>
      <c r="AE97" s="254"/>
      <c r="AF97" s="12">
        <f>'Encargos e Benefícios'!D96</f>
        <v>0</v>
      </c>
      <c r="AG97" s="12">
        <f>IF('Encargos e Benefícios'!C96=0,0,'Encargos e Benefícios'!O96/'Encargos e Benefícios'!C96)</f>
        <v>0</v>
      </c>
      <c r="AH97" s="256">
        <f>IF('Encargos e Benefícios'!C96=0,0,'Encargos e Benefícios'!U96/'Encargos e Benefícios'!C96)</f>
        <v>0</v>
      </c>
      <c r="AI97" s="256">
        <f>IF('Encargos e Benefícios'!C96=0,0,'Encargos e Benefícios'!V96/'Encargos e Benefícios'!C96)</f>
        <v>0</v>
      </c>
      <c r="AJ97" s="406"/>
      <c r="AK97" s="59"/>
      <c r="AL97" s="407"/>
      <c r="AM97" s="60"/>
      <c r="AN97" s="12">
        <f t="shared" si="81"/>
        <v>0</v>
      </c>
      <c r="AO97" s="12">
        <f t="shared" si="82"/>
        <v>0</v>
      </c>
      <c r="AP97" s="12">
        <f>IF('Encargos e Benefícios'!$C96=0,0,$AH97+SUM(I97:K97)/$C97)</f>
        <v>0</v>
      </c>
      <c r="AQ97" s="229">
        <f>IF('Encargos e Benefícios'!$C96=0,0,SUM(AN97:AP97))</f>
        <v>0</v>
      </c>
      <c r="AR97" s="12">
        <f t="shared" si="83"/>
        <v>0</v>
      </c>
      <c r="AS97" s="12">
        <f t="shared" si="84"/>
        <v>0</v>
      </c>
      <c r="AT97" s="12">
        <f>IF('Encargos e Benefícios'!$C96=0,0,$AP97+SUM(N97:P97)/$C97)</f>
        <v>0</v>
      </c>
      <c r="AU97" s="229">
        <f>IF('Encargos e Benefícios'!$C96=0,0,SUM(AR97:AT97))</f>
        <v>0</v>
      </c>
      <c r="AV97" s="12">
        <f t="shared" si="85"/>
        <v>0</v>
      </c>
      <c r="AW97" s="12">
        <f t="shared" si="86"/>
        <v>0</v>
      </c>
      <c r="AX97" s="12">
        <f>IF('Encargos e Benefícios'!$C96=0,0,$AT97+SUM(S97:U97)/$C97)</f>
        <v>0</v>
      </c>
      <c r="AY97" s="229">
        <f>IF('Encargos e Benefícios'!$C96=0,0,SUM(AV97:AX97))</f>
        <v>0</v>
      </c>
      <c r="AZ97" s="12">
        <f t="shared" si="87"/>
        <v>0</v>
      </c>
      <c r="BA97" s="12">
        <f t="shared" si="88"/>
        <v>0</v>
      </c>
      <c r="BB97" s="12">
        <f>IF('Encargos e Benefícios'!$C96=0,0,$AX97+SUM(X97:Z97)/$C97)</f>
        <v>0</v>
      </c>
      <c r="BC97" s="229">
        <f>IF('Encargos e Benefícios'!$C96=0,0,SUM(AZ97:BB97))</f>
        <v>0</v>
      </c>
      <c r="BD97" s="12">
        <f t="shared" si="89"/>
        <v>0</v>
      </c>
      <c r="BE97" s="12">
        <f t="shared" si="90"/>
        <v>0</v>
      </c>
      <c r="BF97" s="12">
        <f>IF('Encargos e Benefícios'!$C96=0,0,$BB97+SUM(AC97:AE97)/$C97)</f>
        <v>0</v>
      </c>
      <c r="BG97" s="229">
        <f>IF('Encargos e Benefícios'!$C96=0,0,SUM(BD97:BF97))</f>
        <v>0</v>
      </c>
      <c r="BH97" s="383">
        <f t="shared" si="91"/>
        <v>0</v>
      </c>
      <c r="BI97" s="60"/>
    </row>
    <row r="98" spans="1:61" ht="12.75" hidden="1">
      <c r="A98" s="97">
        <v>92</v>
      </c>
      <c r="B98" s="13">
        <f>'Encargos e Benefícios'!B97</f>
        <v>0</v>
      </c>
      <c r="C98" s="10">
        <f>'Encargos e Benefícios'!C97</f>
        <v>0</v>
      </c>
      <c r="D98" s="67"/>
      <c r="E98" s="228"/>
      <c r="F98" s="226"/>
      <c r="G98" s="228"/>
      <c r="H98" s="248"/>
      <c r="I98" s="96"/>
      <c r="J98" s="96"/>
      <c r="K98" s="96"/>
      <c r="L98" s="228"/>
      <c r="M98" s="248"/>
      <c r="N98" s="96"/>
      <c r="O98" s="96"/>
      <c r="P98" s="96"/>
      <c r="Q98" s="228"/>
      <c r="R98" s="248"/>
      <c r="S98" s="96"/>
      <c r="T98" s="96"/>
      <c r="U98" s="96"/>
      <c r="V98" s="228"/>
      <c r="W98" s="248"/>
      <c r="X98" s="96"/>
      <c r="Y98" s="96"/>
      <c r="Z98" s="96"/>
      <c r="AA98" s="228"/>
      <c r="AB98" s="248"/>
      <c r="AC98" s="96"/>
      <c r="AD98" s="96"/>
      <c r="AE98" s="254"/>
      <c r="AF98" s="12">
        <f>'Encargos e Benefícios'!D97</f>
        <v>0</v>
      </c>
      <c r="AG98" s="12">
        <f>IF('Encargos e Benefícios'!C97=0,0,'Encargos e Benefícios'!O97/'Encargos e Benefícios'!C97)</f>
        <v>0</v>
      </c>
      <c r="AH98" s="256">
        <f>IF('Encargos e Benefícios'!C97=0,0,'Encargos e Benefícios'!U97/'Encargos e Benefícios'!C97)</f>
        <v>0</v>
      </c>
      <c r="AI98" s="256">
        <f>IF('Encargos e Benefícios'!C97=0,0,'Encargos e Benefícios'!V97/'Encargos e Benefícios'!C97)</f>
        <v>0</v>
      </c>
      <c r="AJ98" s="406"/>
      <c r="AK98" s="59"/>
      <c r="AL98" s="407"/>
      <c r="AM98" s="60"/>
      <c r="AN98" s="12">
        <f t="shared" si="81"/>
        <v>0</v>
      </c>
      <c r="AO98" s="12">
        <f t="shared" si="82"/>
        <v>0</v>
      </c>
      <c r="AP98" s="12">
        <f>IF('Encargos e Benefícios'!$C97=0,0,$AH98+SUM(I98:K98)/$C98)</f>
        <v>0</v>
      </c>
      <c r="AQ98" s="229">
        <f>IF('Encargos e Benefícios'!$C97=0,0,SUM(AN98:AP98))</f>
        <v>0</v>
      </c>
      <c r="AR98" s="12">
        <f t="shared" si="83"/>
        <v>0</v>
      </c>
      <c r="AS98" s="12">
        <f t="shared" si="84"/>
        <v>0</v>
      </c>
      <c r="AT98" s="12">
        <f>IF('Encargos e Benefícios'!$C97=0,0,$AP98+SUM(N98:P98)/$C98)</f>
        <v>0</v>
      </c>
      <c r="AU98" s="229">
        <f>IF('Encargos e Benefícios'!$C97=0,0,SUM(AR98:AT98))</f>
        <v>0</v>
      </c>
      <c r="AV98" s="12">
        <f t="shared" si="85"/>
        <v>0</v>
      </c>
      <c r="AW98" s="12">
        <f t="shared" si="86"/>
        <v>0</v>
      </c>
      <c r="AX98" s="12">
        <f>IF('Encargos e Benefícios'!$C97=0,0,$AT98+SUM(S98:U98)/$C98)</f>
        <v>0</v>
      </c>
      <c r="AY98" s="229">
        <f>IF('Encargos e Benefícios'!$C97=0,0,SUM(AV98:AX98))</f>
        <v>0</v>
      </c>
      <c r="AZ98" s="12">
        <f t="shared" si="87"/>
        <v>0</v>
      </c>
      <c r="BA98" s="12">
        <f t="shared" si="88"/>
        <v>0</v>
      </c>
      <c r="BB98" s="12">
        <f>IF('Encargos e Benefícios'!$C97=0,0,$AX98+SUM(X98:Z98)/$C98)</f>
        <v>0</v>
      </c>
      <c r="BC98" s="229">
        <f>IF('Encargos e Benefícios'!$C97=0,0,SUM(AZ98:BB98))</f>
        <v>0</v>
      </c>
      <c r="BD98" s="12">
        <f t="shared" si="89"/>
        <v>0</v>
      </c>
      <c r="BE98" s="12">
        <f t="shared" si="90"/>
        <v>0</v>
      </c>
      <c r="BF98" s="12">
        <f>IF('Encargos e Benefícios'!$C97=0,0,$BB98+SUM(AC98:AE98)/$C98)</f>
        <v>0</v>
      </c>
      <c r="BG98" s="229">
        <f>IF('Encargos e Benefícios'!$C97=0,0,SUM(BD98:BF98))</f>
        <v>0</v>
      </c>
      <c r="BH98" s="383">
        <f t="shared" si="91"/>
        <v>0</v>
      </c>
      <c r="BI98" s="60"/>
    </row>
    <row r="99" spans="1:61" ht="12.75" hidden="1">
      <c r="A99" s="97">
        <v>93</v>
      </c>
      <c r="B99" s="13">
        <f>'Encargos e Benefícios'!B98</f>
        <v>0</v>
      </c>
      <c r="C99" s="10">
        <f>'Encargos e Benefícios'!C98</f>
        <v>0</v>
      </c>
      <c r="D99" s="67"/>
      <c r="E99" s="228"/>
      <c r="F99" s="226"/>
      <c r="G99" s="228"/>
      <c r="H99" s="248"/>
      <c r="I99" s="96"/>
      <c r="J99" s="96"/>
      <c r="K99" s="96"/>
      <c r="L99" s="228"/>
      <c r="M99" s="248"/>
      <c r="N99" s="96"/>
      <c r="O99" s="96"/>
      <c r="P99" s="96"/>
      <c r="Q99" s="228"/>
      <c r="R99" s="248"/>
      <c r="S99" s="96"/>
      <c r="T99" s="96"/>
      <c r="U99" s="96"/>
      <c r="V99" s="228"/>
      <c r="W99" s="248"/>
      <c r="X99" s="96"/>
      <c r="Y99" s="96"/>
      <c r="Z99" s="96"/>
      <c r="AA99" s="228"/>
      <c r="AB99" s="248"/>
      <c r="AC99" s="96"/>
      <c r="AD99" s="96"/>
      <c r="AE99" s="254"/>
      <c r="AF99" s="12">
        <f>'Encargos e Benefícios'!D98</f>
        <v>0</v>
      </c>
      <c r="AG99" s="12">
        <f>IF('Encargos e Benefícios'!C98=0,0,'Encargos e Benefícios'!O98/'Encargos e Benefícios'!C98)</f>
        <v>0</v>
      </c>
      <c r="AH99" s="256">
        <f>IF('Encargos e Benefícios'!C98=0,0,'Encargos e Benefícios'!U98/'Encargos e Benefícios'!C98)</f>
        <v>0</v>
      </c>
      <c r="AI99" s="256">
        <f>IF('Encargos e Benefícios'!C98=0,0,'Encargos e Benefícios'!V98/'Encargos e Benefícios'!C98)</f>
        <v>0</v>
      </c>
      <c r="AJ99" s="406"/>
      <c r="AK99" s="59"/>
      <c r="AL99" s="407"/>
      <c r="AM99" s="60"/>
      <c r="AN99" s="12">
        <f t="shared" si="81"/>
        <v>0</v>
      </c>
      <c r="AO99" s="12">
        <f t="shared" si="82"/>
        <v>0</v>
      </c>
      <c r="AP99" s="12">
        <f>IF('Encargos e Benefícios'!$C98=0,0,$AH99+SUM(I99:K99)/$C99)</f>
        <v>0</v>
      </c>
      <c r="AQ99" s="229">
        <f>IF('Encargos e Benefícios'!$C98=0,0,SUM(AN99:AP99))</f>
        <v>0</v>
      </c>
      <c r="AR99" s="12">
        <f t="shared" si="83"/>
        <v>0</v>
      </c>
      <c r="AS99" s="12">
        <f t="shared" si="84"/>
        <v>0</v>
      </c>
      <c r="AT99" s="12">
        <f>IF('Encargos e Benefícios'!$C98=0,0,$AP99+SUM(N99:P99)/$C99)</f>
        <v>0</v>
      </c>
      <c r="AU99" s="229">
        <f>IF('Encargos e Benefícios'!$C98=0,0,SUM(AR99:AT99))</f>
        <v>0</v>
      </c>
      <c r="AV99" s="12">
        <f t="shared" si="85"/>
        <v>0</v>
      </c>
      <c r="AW99" s="12">
        <f t="shared" si="86"/>
        <v>0</v>
      </c>
      <c r="AX99" s="12">
        <f>IF('Encargos e Benefícios'!$C98=0,0,$AT99+SUM(S99:U99)/$C99)</f>
        <v>0</v>
      </c>
      <c r="AY99" s="229">
        <f>IF('Encargos e Benefícios'!$C98=0,0,SUM(AV99:AX99))</f>
        <v>0</v>
      </c>
      <c r="AZ99" s="12">
        <f t="shared" si="87"/>
        <v>0</v>
      </c>
      <c r="BA99" s="12">
        <f t="shared" si="88"/>
        <v>0</v>
      </c>
      <c r="BB99" s="12">
        <f>IF('Encargos e Benefícios'!$C98=0,0,$AX99+SUM(X99:Z99)/$C99)</f>
        <v>0</v>
      </c>
      <c r="BC99" s="229">
        <f>IF('Encargos e Benefícios'!$C98=0,0,SUM(AZ99:BB99))</f>
        <v>0</v>
      </c>
      <c r="BD99" s="12">
        <f t="shared" si="89"/>
        <v>0</v>
      </c>
      <c r="BE99" s="12">
        <f t="shared" si="90"/>
        <v>0</v>
      </c>
      <c r="BF99" s="12">
        <f>IF('Encargos e Benefícios'!$C98=0,0,$BB99+SUM(AC99:AE99)/$C99)</f>
        <v>0</v>
      </c>
      <c r="BG99" s="229">
        <f>IF('Encargos e Benefícios'!$C98=0,0,SUM(BD99:BF99))</f>
        <v>0</v>
      </c>
      <c r="BH99" s="383">
        <f t="shared" si="91"/>
        <v>0</v>
      </c>
      <c r="BI99" s="60"/>
    </row>
    <row r="100" spans="1:61" ht="12.75" hidden="1">
      <c r="A100" s="97">
        <v>94</v>
      </c>
      <c r="B100" s="13">
        <f>'Encargos e Benefícios'!B99</f>
        <v>0</v>
      </c>
      <c r="C100" s="10">
        <f>'Encargos e Benefícios'!C99</f>
        <v>0</v>
      </c>
      <c r="D100" s="67"/>
      <c r="E100" s="228"/>
      <c r="F100" s="226"/>
      <c r="G100" s="228"/>
      <c r="H100" s="248"/>
      <c r="I100" s="96"/>
      <c r="J100" s="96"/>
      <c r="K100" s="96"/>
      <c r="L100" s="228"/>
      <c r="M100" s="248"/>
      <c r="N100" s="96"/>
      <c r="O100" s="96"/>
      <c r="P100" s="96"/>
      <c r="Q100" s="228"/>
      <c r="R100" s="248"/>
      <c r="S100" s="96"/>
      <c r="T100" s="96"/>
      <c r="U100" s="96"/>
      <c r="V100" s="228"/>
      <c r="W100" s="248"/>
      <c r="X100" s="96"/>
      <c r="Y100" s="96"/>
      <c r="Z100" s="96"/>
      <c r="AA100" s="228"/>
      <c r="AB100" s="248"/>
      <c r="AC100" s="96"/>
      <c r="AD100" s="96"/>
      <c r="AE100" s="254"/>
      <c r="AF100" s="12">
        <f>'Encargos e Benefícios'!D99</f>
        <v>0</v>
      </c>
      <c r="AG100" s="12">
        <f>IF('Encargos e Benefícios'!C99=0,0,'Encargos e Benefícios'!O99/'Encargos e Benefícios'!C99)</f>
        <v>0</v>
      </c>
      <c r="AH100" s="256">
        <f>IF('Encargos e Benefícios'!C99=0,0,'Encargos e Benefícios'!U99/'Encargos e Benefícios'!C99)</f>
        <v>0</v>
      </c>
      <c r="AI100" s="256">
        <f>IF('Encargos e Benefícios'!C99=0,0,'Encargos e Benefícios'!V99/'Encargos e Benefícios'!C99)</f>
        <v>0</v>
      </c>
      <c r="AJ100" s="406"/>
      <c r="AK100" s="59"/>
      <c r="AL100" s="407"/>
      <c r="AM100" s="60"/>
      <c r="AN100" s="12">
        <f t="shared" si="81"/>
        <v>0</v>
      </c>
      <c r="AO100" s="12">
        <f t="shared" si="82"/>
        <v>0</v>
      </c>
      <c r="AP100" s="12">
        <f>IF('Encargos e Benefícios'!$C99=0,0,$AH100+SUM(I100:K100)/$C100)</f>
        <v>0</v>
      </c>
      <c r="AQ100" s="229">
        <f>IF('Encargos e Benefícios'!$C99=0,0,SUM(AN100:AP100))</f>
        <v>0</v>
      </c>
      <c r="AR100" s="12">
        <f t="shared" si="83"/>
        <v>0</v>
      </c>
      <c r="AS100" s="12">
        <f t="shared" si="84"/>
        <v>0</v>
      </c>
      <c r="AT100" s="12">
        <f>IF('Encargos e Benefícios'!$C99=0,0,$AP100+SUM(N100:P100)/$C100)</f>
        <v>0</v>
      </c>
      <c r="AU100" s="229">
        <f>IF('Encargos e Benefícios'!$C99=0,0,SUM(AR100:AT100))</f>
        <v>0</v>
      </c>
      <c r="AV100" s="12">
        <f t="shared" si="85"/>
        <v>0</v>
      </c>
      <c r="AW100" s="12">
        <f t="shared" si="86"/>
        <v>0</v>
      </c>
      <c r="AX100" s="12">
        <f>IF('Encargos e Benefícios'!$C99=0,0,$AT100+SUM(S100:U100)/$C100)</f>
        <v>0</v>
      </c>
      <c r="AY100" s="229">
        <f>IF('Encargos e Benefícios'!$C99=0,0,SUM(AV100:AX100))</f>
        <v>0</v>
      </c>
      <c r="AZ100" s="12">
        <f t="shared" si="87"/>
        <v>0</v>
      </c>
      <c r="BA100" s="12">
        <f t="shared" si="88"/>
        <v>0</v>
      </c>
      <c r="BB100" s="12">
        <f>IF('Encargos e Benefícios'!$C99=0,0,$AX100+SUM(X100:Z100)/$C100)</f>
        <v>0</v>
      </c>
      <c r="BC100" s="229">
        <f>IF('Encargos e Benefícios'!$C99=0,0,SUM(AZ100:BB100))</f>
        <v>0</v>
      </c>
      <c r="BD100" s="12">
        <f t="shared" si="89"/>
        <v>0</v>
      </c>
      <c r="BE100" s="12">
        <f t="shared" si="90"/>
        <v>0</v>
      </c>
      <c r="BF100" s="12">
        <f>IF('Encargos e Benefícios'!$C99=0,0,$BB100+SUM(AC100:AE100)/$C100)</f>
        <v>0</v>
      </c>
      <c r="BG100" s="229">
        <f>IF('Encargos e Benefícios'!$C99=0,0,SUM(BD100:BF100))</f>
        <v>0</v>
      </c>
      <c r="BH100" s="383">
        <f t="shared" si="91"/>
        <v>0</v>
      </c>
      <c r="BI100" s="60"/>
    </row>
    <row r="101" spans="1:61" ht="12.75" hidden="1">
      <c r="A101" s="97">
        <v>95</v>
      </c>
      <c r="B101" s="13">
        <f>'Encargos e Benefícios'!B100</f>
        <v>0</v>
      </c>
      <c r="C101" s="10">
        <f>'Encargos e Benefícios'!C100</f>
        <v>0</v>
      </c>
      <c r="D101" s="67"/>
      <c r="E101" s="228"/>
      <c r="F101" s="226"/>
      <c r="G101" s="228"/>
      <c r="H101" s="248"/>
      <c r="I101" s="96"/>
      <c r="J101" s="96"/>
      <c r="K101" s="96"/>
      <c r="L101" s="228"/>
      <c r="M101" s="248"/>
      <c r="N101" s="96"/>
      <c r="O101" s="96"/>
      <c r="P101" s="96"/>
      <c r="Q101" s="228"/>
      <c r="R101" s="248"/>
      <c r="S101" s="96"/>
      <c r="T101" s="96"/>
      <c r="U101" s="96"/>
      <c r="V101" s="228"/>
      <c r="W101" s="248"/>
      <c r="X101" s="96"/>
      <c r="Y101" s="96"/>
      <c r="Z101" s="96"/>
      <c r="AA101" s="228"/>
      <c r="AB101" s="248"/>
      <c r="AC101" s="96"/>
      <c r="AD101" s="96"/>
      <c r="AE101" s="254"/>
      <c r="AF101" s="12">
        <f>'Encargos e Benefícios'!D100</f>
        <v>0</v>
      </c>
      <c r="AG101" s="12">
        <f>IF('Encargos e Benefícios'!C100=0,0,'Encargos e Benefícios'!O100/'Encargos e Benefícios'!C100)</f>
        <v>0</v>
      </c>
      <c r="AH101" s="256">
        <f>IF('Encargos e Benefícios'!C100=0,0,'Encargos e Benefícios'!U100/'Encargos e Benefícios'!C100)</f>
        <v>0</v>
      </c>
      <c r="AI101" s="256">
        <f>IF('Encargos e Benefícios'!C100=0,0,'Encargos e Benefícios'!V100/'Encargos e Benefícios'!C100)</f>
        <v>0</v>
      </c>
      <c r="AJ101" s="406"/>
      <c r="AK101" s="59"/>
      <c r="AL101" s="407"/>
      <c r="AM101" s="60"/>
      <c r="AN101" s="12">
        <f t="shared" si="81"/>
        <v>0</v>
      </c>
      <c r="AO101" s="12">
        <f t="shared" si="82"/>
        <v>0</v>
      </c>
      <c r="AP101" s="12">
        <f>IF('Encargos e Benefícios'!$C100=0,0,$AH101+SUM(I101:K101)/$C101)</f>
        <v>0</v>
      </c>
      <c r="AQ101" s="229">
        <f>IF('Encargos e Benefícios'!$C100=0,0,SUM(AN101:AP101))</f>
        <v>0</v>
      </c>
      <c r="AR101" s="12">
        <f t="shared" si="83"/>
        <v>0</v>
      </c>
      <c r="AS101" s="12">
        <f t="shared" si="84"/>
        <v>0</v>
      </c>
      <c r="AT101" s="12">
        <f>IF('Encargos e Benefícios'!$C100=0,0,$AP101+SUM(N101:P101)/$C101)</f>
        <v>0</v>
      </c>
      <c r="AU101" s="229">
        <f>IF('Encargos e Benefícios'!$C100=0,0,SUM(AR101:AT101))</f>
        <v>0</v>
      </c>
      <c r="AV101" s="12">
        <f t="shared" si="85"/>
        <v>0</v>
      </c>
      <c r="AW101" s="12">
        <f t="shared" si="86"/>
        <v>0</v>
      </c>
      <c r="AX101" s="12">
        <f>IF('Encargos e Benefícios'!$C100=0,0,$AT101+SUM(S101:U101)/$C101)</f>
        <v>0</v>
      </c>
      <c r="AY101" s="229">
        <f>IF('Encargos e Benefícios'!$C100=0,0,SUM(AV101:AX101))</f>
        <v>0</v>
      </c>
      <c r="AZ101" s="12">
        <f t="shared" si="87"/>
        <v>0</v>
      </c>
      <c r="BA101" s="12">
        <f t="shared" si="88"/>
        <v>0</v>
      </c>
      <c r="BB101" s="12">
        <f>IF('Encargos e Benefícios'!$C100=0,0,$AX101+SUM(X101:Z101)/$C101)</f>
        <v>0</v>
      </c>
      <c r="BC101" s="229">
        <f>IF('Encargos e Benefícios'!$C100=0,0,SUM(AZ101:BB101))</f>
        <v>0</v>
      </c>
      <c r="BD101" s="12">
        <f t="shared" si="89"/>
        <v>0</v>
      </c>
      <c r="BE101" s="12">
        <f t="shared" si="90"/>
        <v>0</v>
      </c>
      <c r="BF101" s="12">
        <f>IF('Encargos e Benefícios'!$C100=0,0,$BB101+SUM(AC101:AE101)/$C101)</f>
        <v>0</v>
      </c>
      <c r="BG101" s="229">
        <f>IF('Encargos e Benefícios'!$C100=0,0,SUM(BD101:BF101))</f>
        <v>0</v>
      </c>
      <c r="BH101" s="383">
        <f t="shared" si="91"/>
        <v>0</v>
      </c>
      <c r="BI101" s="60"/>
    </row>
    <row r="102" spans="1:61" ht="12.75" hidden="1">
      <c r="A102" s="97">
        <v>96</v>
      </c>
      <c r="B102" s="13">
        <f>'Encargos e Benefícios'!B101</f>
        <v>0</v>
      </c>
      <c r="C102" s="10">
        <f>'Encargos e Benefícios'!C101</f>
        <v>0</v>
      </c>
      <c r="D102" s="67"/>
      <c r="E102" s="228"/>
      <c r="F102" s="226"/>
      <c r="G102" s="228"/>
      <c r="H102" s="248"/>
      <c r="I102" s="96"/>
      <c r="J102" s="96"/>
      <c r="K102" s="96"/>
      <c r="L102" s="228"/>
      <c r="M102" s="248"/>
      <c r="N102" s="96"/>
      <c r="O102" s="96"/>
      <c r="P102" s="96"/>
      <c r="Q102" s="228"/>
      <c r="R102" s="248"/>
      <c r="S102" s="96"/>
      <c r="T102" s="96"/>
      <c r="U102" s="96"/>
      <c r="V102" s="228"/>
      <c r="W102" s="248"/>
      <c r="X102" s="96"/>
      <c r="Y102" s="96"/>
      <c r="Z102" s="96"/>
      <c r="AA102" s="228"/>
      <c r="AB102" s="248"/>
      <c r="AC102" s="96"/>
      <c r="AD102" s="96"/>
      <c r="AE102" s="254"/>
      <c r="AF102" s="12">
        <f>'Encargos e Benefícios'!D101</f>
        <v>0</v>
      </c>
      <c r="AG102" s="12">
        <f>IF('Encargos e Benefícios'!C101=0,0,'Encargos e Benefícios'!O101/'Encargos e Benefícios'!C101)</f>
        <v>0</v>
      </c>
      <c r="AH102" s="256">
        <f>IF('Encargos e Benefícios'!C101=0,0,'Encargos e Benefícios'!U101/'Encargos e Benefícios'!C101)</f>
        <v>0</v>
      </c>
      <c r="AI102" s="256">
        <f>IF('Encargos e Benefícios'!C101=0,0,'Encargos e Benefícios'!V101/'Encargos e Benefícios'!C101)</f>
        <v>0</v>
      </c>
      <c r="AJ102" s="406"/>
      <c r="AK102" s="59"/>
      <c r="AL102" s="407"/>
      <c r="AM102" s="60"/>
      <c r="AN102" s="12">
        <f t="shared" si="81"/>
        <v>0</v>
      </c>
      <c r="AO102" s="12">
        <f t="shared" si="82"/>
        <v>0</v>
      </c>
      <c r="AP102" s="12">
        <f>IF('Encargos e Benefícios'!$C101=0,0,$AH102+SUM(I102:K102)/$C102)</f>
        <v>0</v>
      </c>
      <c r="AQ102" s="229">
        <f>IF('Encargos e Benefícios'!$C101=0,0,SUM(AN102:AP102))</f>
        <v>0</v>
      </c>
      <c r="AR102" s="12">
        <f t="shared" si="83"/>
        <v>0</v>
      </c>
      <c r="AS102" s="12">
        <f t="shared" si="84"/>
        <v>0</v>
      </c>
      <c r="AT102" s="12">
        <f>IF('Encargos e Benefícios'!$C101=0,0,$AP102+SUM(N102:P102)/$C102)</f>
        <v>0</v>
      </c>
      <c r="AU102" s="229">
        <f>IF('Encargos e Benefícios'!$C101=0,0,SUM(AR102:AT102))</f>
        <v>0</v>
      </c>
      <c r="AV102" s="12">
        <f t="shared" si="85"/>
        <v>0</v>
      </c>
      <c r="AW102" s="12">
        <f t="shared" si="86"/>
        <v>0</v>
      </c>
      <c r="AX102" s="12">
        <f>IF('Encargos e Benefícios'!$C101=0,0,$AT102+SUM(S102:U102)/$C102)</f>
        <v>0</v>
      </c>
      <c r="AY102" s="229">
        <f>IF('Encargos e Benefícios'!$C101=0,0,SUM(AV102:AX102))</f>
        <v>0</v>
      </c>
      <c r="AZ102" s="12">
        <f t="shared" si="87"/>
        <v>0</v>
      </c>
      <c r="BA102" s="12">
        <f t="shared" si="88"/>
        <v>0</v>
      </c>
      <c r="BB102" s="12">
        <f>IF('Encargos e Benefícios'!$C101=0,0,$AX102+SUM(X102:Z102)/$C102)</f>
        <v>0</v>
      </c>
      <c r="BC102" s="229">
        <f>IF('Encargos e Benefícios'!$C101=0,0,SUM(AZ102:BB102))</f>
        <v>0</v>
      </c>
      <c r="BD102" s="12">
        <f t="shared" si="89"/>
        <v>0</v>
      </c>
      <c r="BE102" s="12">
        <f t="shared" si="90"/>
        <v>0</v>
      </c>
      <c r="BF102" s="12">
        <f>IF('Encargos e Benefícios'!$C101=0,0,$BB102+SUM(AC102:AE102)/$C102)</f>
        <v>0</v>
      </c>
      <c r="BG102" s="229">
        <f>IF('Encargos e Benefícios'!$C101=0,0,SUM(BD102:BF102))</f>
        <v>0</v>
      </c>
      <c r="BH102" s="383">
        <f t="shared" si="91"/>
        <v>0</v>
      </c>
      <c r="BI102" s="60"/>
    </row>
    <row r="103" spans="1:61" ht="12.75" hidden="1">
      <c r="A103" s="97">
        <v>97</v>
      </c>
      <c r="B103" s="13">
        <f>'Encargos e Benefícios'!B102</f>
        <v>0</v>
      </c>
      <c r="C103" s="10">
        <f>'Encargos e Benefícios'!C102</f>
        <v>0</v>
      </c>
      <c r="D103" s="67"/>
      <c r="E103" s="228"/>
      <c r="F103" s="226"/>
      <c r="G103" s="228"/>
      <c r="H103" s="248"/>
      <c r="I103" s="96"/>
      <c r="J103" s="96"/>
      <c r="K103" s="96"/>
      <c r="L103" s="228"/>
      <c r="M103" s="248"/>
      <c r="N103" s="96"/>
      <c r="O103" s="96"/>
      <c r="P103" s="96"/>
      <c r="Q103" s="228"/>
      <c r="R103" s="248"/>
      <c r="S103" s="96"/>
      <c r="T103" s="96"/>
      <c r="U103" s="96"/>
      <c r="V103" s="228"/>
      <c r="W103" s="248"/>
      <c r="X103" s="96"/>
      <c r="Y103" s="96"/>
      <c r="Z103" s="96"/>
      <c r="AA103" s="228"/>
      <c r="AB103" s="248"/>
      <c r="AC103" s="96"/>
      <c r="AD103" s="96"/>
      <c r="AE103" s="254"/>
      <c r="AF103" s="12">
        <f>'Encargos e Benefícios'!D102</f>
        <v>0</v>
      </c>
      <c r="AG103" s="12">
        <f>IF('Encargos e Benefícios'!C102=0,0,'Encargos e Benefícios'!O102/'Encargos e Benefícios'!C102)</f>
        <v>0</v>
      </c>
      <c r="AH103" s="256">
        <f>IF('Encargos e Benefícios'!C102=0,0,'Encargos e Benefícios'!U102/'Encargos e Benefícios'!C102)</f>
        <v>0</v>
      </c>
      <c r="AI103" s="256">
        <f>IF('Encargos e Benefícios'!C102=0,0,'Encargos e Benefícios'!V102/'Encargos e Benefícios'!C102)</f>
        <v>0</v>
      </c>
      <c r="AJ103" s="406"/>
      <c r="AK103" s="59"/>
      <c r="AL103" s="407"/>
      <c r="AM103" s="60"/>
      <c r="AN103" s="12">
        <f t="shared" si="81"/>
        <v>0</v>
      </c>
      <c r="AO103" s="12">
        <f t="shared" si="82"/>
        <v>0</v>
      </c>
      <c r="AP103" s="12">
        <f>IF('Encargos e Benefícios'!$C102=0,0,$AH103+SUM(I103:K103)/$C103)</f>
        <v>0</v>
      </c>
      <c r="AQ103" s="229">
        <f>IF('Encargos e Benefícios'!$C102=0,0,SUM(AN103:AP103))</f>
        <v>0</v>
      </c>
      <c r="AR103" s="12">
        <f t="shared" si="83"/>
        <v>0</v>
      </c>
      <c r="AS103" s="12">
        <f t="shared" si="84"/>
        <v>0</v>
      </c>
      <c r="AT103" s="12">
        <f>IF('Encargos e Benefícios'!$C102=0,0,$AP103+SUM(N103:P103)/$C103)</f>
        <v>0</v>
      </c>
      <c r="AU103" s="229">
        <f>IF('Encargos e Benefícios'!$C102=0,0,SUM(AR103:AT103))</f>
        <v>0</v>
      </c>
      <c r="AV103" s="12">
        <f t="shared" si="85"/>
        <v>0</v>
      </c>
      <c r="AW103" s="12">
        <f t="shared" si="86"/>
        <v>0</v>
      </c>
      <c r="AX103" s="12">
        <f>IF('Encargos e Benefícios'!$C102=0,0,$AT103+SUM(S103:U103)/$C103)</f>
        <v>0</v>
      </c>
      <c r="AY103" s="229">
        <f>IF('Encargos e Benefícios'!$C102=0,0,SUM(AV103:AX103))</f>
        <v>0</v>
      </c>
      <c r="AZ103" s="12">
        <f t="shared" si="87"/>
        <v>0</v>
      </c>
      <c r="BA103" s="12">
        <f t="shared" si="88"/>
        <v>0</v>
      </c>
      <c r="BB103" s="12">
        <f>IF('Encargos e Benefícios'!$C102=0,0,$AX103+SUM(X103:Z103)/$C103)</f>
        <v>0</v>
      </c>
      <c r="BC103" s="229">
        <f>IF('Encargos e Benefícios'!$C102=0,0,SUM(AZ103:BB103))</f>
        <v>0</v>
      </c>
      <c r="BD103" s="12">
        <f t="shared" si="89"/>
        <v>0</v>
      </c>
      <c r="BE103" s="12">
        <f t="shared" si="90"/>
        <v>0</v>
      </c>
      <c r="BF103" s="12">
        <f>IF('Encargos e Benefícios'!$C102=0,0,$BB103+SUM(AC103:AE103)/$C103)</f>
        <v>0</v>
      </c>
      <c r="BG103" s="229">
        <f>IF('Encargos e Benefícios'!$C102=0,0,SUM(BD103:BF103))</f>
        <v>0</v>
      </c>
      <c r="BH103" s="383">
        <f t="shared" si="91"/>
        <v>0</v>
      </c>
      <c r="BI103" s="60"/>
    </row>
    <row r="104" spans="1:61" ht="12.75" hidden="1">
      <c r="A104" s="97">
        <v>98</v>
      </c>
      <c r="B104" s="13">
        <f>'Encargos e Benefícios'!B103</f>
        <v>0</v>
      </c>
      <c r="C104" s="10">
        <f>'Encargos e Benefícios'!C103</f>
        <v>0</v>
      </c>
      <c r="D104" s="67"/>
      <c r="E104" s="228"/>
      <c r="F104" s="226"/>
      <c r="G104" s="228"/>
      <c r="H104" s="248"/>
      <c r="I104" s="96"/>
      <c r="J104" s="96"/>
      <c r="K104" s="96"/>
      <c r="L104" s="228"/>
      <c r="M104" s="248"/>
      <c r="N104" s="96"/>
      <c r="O104" s="96"/>
      <c r="P104" s="96"/>
      <c r="Q104" s="228"/>
      <c r="R104" s="248"/>
      <c r="S104" s="96"/>
      <c r="T104" s="96"/>
      <c r="U104" s="96"/>
      <c r="V104" s="228"/>
      <c r="W104" s="248"/>
      <c r="X104" s="96"/>
      <c r="Y104" s="96"/>
      <c r="Z104" s="96"/>
      <c r="AA104" s="228"/>
      <c r="AB104" s="248"/>
      <c r="AC104" s="96"/>
      <c r="AD104" s="96"/>
      <c r="AE104" s="254"/>
      <c r="AF104" s="12">
        <f>'Encargos e Benefícios'!D103</f>
        <v>0</v>
      </c>
      <c r="AG104" s="12">
        <f>IF('Encargos e Benefícios'!C103=0,0,'Encargos e Benefícios'!O103/'Encargos e Benefícios'!C103)</f>
        <v>0</v>
      </c>
      <c r="AH104" s="256">
        <f>IF('Encargos e Benefícios'!C103=0,0,'Encargos e Benefícios'!U103/'Encargos e Benefícios'!C103)</f>
        <v>0</v>
      </c>
      <c r="AI104" s="256">
        <f>IF('Encargos e Benefícios'!C103=0,0,'Encargos e Benefícios'!V103/'Encargos e Benefícios'!C103)</f>
        <v>0</v>
      </c>
      <c r="AJ104" s="406"/>
      <c r="AK104" s="59"/>
      <c r="AL104" s="407"/>
      <c r="AM104" s="60"/>
      <c r="AN104" s="12">
        <f t="shared" si="81"/>
        <v>0</v>
      </c>
      <c r="AO104" s="12">
        <f t="shared" si="82"/>
        <v>0</v>
      </c>
      <c r="AP104" s="12">
        <f>IF('Encargos e Benefícios'!$C103=0,0,$AH104+SUM(I104:K104)/$C104)</f>
        <v>0</v>
      </c>
      <c r="AQ104" s="229">
        <f>IF('Encargos e Benefícios'!$C103=0,0,SUM(AN104:AP104))</f>
        <v>0</v>
      </c>
      <c r="AR104" s="12">
        <f t="shared" si="83"/>
        <v>0</v>
      </c>
      <c r="AS104" s="12">
        <f t="shared" si="84"/>
        <v>0</v>
      </c>
      <c r="AT104" s="12">
        <f>IF('Encargos e Benefícios'!$C103=0,0,$AP104+SUM(N104:P104)/$C104)</f>
        <v>0</v>
      </c>
      <c r="AU104" s="229">
        <f>IF('Encargos e Benefícios'!$C103=0,0,SUM(AR104:AT104))</f>
        <v>0</v>
      </c>
      <c r="AV104" s="12">
        <f t="shared" si="85"/>
        <v>0</v>
      </c>
      <c r="AW104" s="12">
        <f t="shared" si="86"/>
        <v>0</v>
      </c>
      <c r="AX104" s="12">
        <f>IF('Encargos e Benefícios'!$C103=0,0,$AT104+SUM(S104:U104)/$C104)</f>
        <v>0</v>
      </c>
      <c r="AY104" s="229">
        <f>IF('Encargos e Benefícios'!$C103=0,0,SUM(AV104:AX104))</f>
        <v>0</v>
      </c>
      <c r="AZ104" s="12">
        <f t="shared" si="87"/>
        <v>0</v>
      </c>
      <c r="BA104" s="12">
        <f t="shared" si="88"/>
        <v>0</v>
      </c>
      <c r="BB104" s="12">
        <f>IF('Encargos e Benefícios'!$C103=0,0,$AX104+SUM(X104:Z104)/$C104)</f>
        <v>0</v>
      </c>
      <c r="BC104" s="229">
        <f>IF('Encargos e Benefícios'!$C103=0,0,SUM(AZ104:BB104))</f>
        <v>0</v>
      </c>
      <c r="BD104" s="12">
        <f t="shared" si="89"/>
        <v>0</v>
      </c>
      <c r="BE104" s="12">
        <f t="shared" si="90"/>
        <v>0</v>
      </c>
      <c r="BF104" s="12">
        <f>IF('Encargos e Benefícios'!$C103=0,0,$BB104+SUM(AC104:AE104)/$C104)</f>
        <v>0</v>
      </c>
      <c r="BG104" s="229">
        <f>IF('Encargos e Benefícios'!$C103=0,0,SUM(BD104:BF104))</f>
        <v>0</v>
      </c>
      <c r="BH104" s="383">
        <f t="shared" si="91"/>
        <v>0</v>
      </c>
      <c r="BI104" s="60"/>
    </row>
    <row r="105" spans="1:61" ht="12.75" hidden="1">
      <c r="A105" s="97">
        <v>99</v>
      </c>
      <c r="B105" s="13">
        <f>'Encargos e Benefícios'!B104</f>
        <v>0</v>
      </c>
      <c r="C105" s="10">
        <f>'Encargos e Benefícios'!C104</f>
        <v>0</v>
      </c>
      <c r="D105" s="67"/>
      <c r="E105" s="228"/>
      <c r="F105" s="226"/>
      <c r="G105" s="228"/>
      <c r="H105" s="248"/>
      <c r="I105" s="96"/>
      <c r="J105" s="96"/>
      <c r="K105" s="96"/>
      <c r="L105" s="228"/>
      <c r="M105" s="248"/>
      <c r="N105" s="96"/>
      <c r="O105" s="96"/>
      <c r="P105" s="96"/>
      <c r="Q105" s="228"/>
      <c r="R105" s="248"/>
      <c r="S105" s="96"/>
      <c r="T105" s="96"/>
      <c r="U105" s="96"/>
      <c r="V105" s="228"/>
      <c r="W105" s="248"/>
      <c r="X105" s="96"/>
      <c r="Y105" s="96"/>
      <c r="Z105" s="96"/>
      <c r="AA105" s="228"/>
      <c r="AB105" s="248"/>
      <c r="AC105" s="96"/>
      <c r="AD105" s="96"/>
      <c r="AE105" s="254"/>
      <c r="AF105" s="12">
        <f>'Encargos e Benefícios'!D104</f>
        <v>0</v>
      </c>
      <c r="AG105" s="12">
        <f>IF('Encargos e Benefícios'!C104=0,0,'Encargos e Benefícios'!O104/'Encargos e Benefícios'!C104)</f>
        <v>0</v>
      </c>
      <c r="AH105" s="256">
        <f>IF('Encargos e Benefícios'!C104=0,0,'Encargos e Benefícios'!U104/'Encargos e Benefícios'!C104)</f>
        <v>0</v>
      </c>
      <c r="AI105" s="256">
        <f>IF('Encargos e Benefícios'!C104=0,0,'Encargos e Benefícios'!V104/'Encargos e Benefícios'!C104)</f>
        <v>0</v>
      </c>
      <c r="AJ105" s="406"/>
      <c r="AK105" s="59"/>
      <c r="AL105" s="407"/>
      <c r="AM105" s="60"/>
      <c r="AN105" s="12">
        <f t="shared" si="81"/>
        <v>0</v>
      </c>
      <c r="AO105" s="12">
        <f t="shared" si="82"/>
        <v>0</v>
      </c>
      <c r="AP105" s="12">
        <f>IF('Encargos e Benefícios'!$C104=0,0,$AH105+SUM(I105:K105)/$C105)</f>
        <v>0</v>
      </c>
      <c r="AQ105" s="229">
        <f>IF('Encargos e Benefícios'!$C104=0,0,SUM(AN105:AP105))</f>
        <v>0</v>
      </c>
      <c r="AR105" s="12">
        <f t="shared" si="83"/>
        <v>0</v>
      </c>
      <c r="AS105" s="12">
        <f t="shared" si="84"/>
        <v>0</v>
      </c>
      <c r="AT105" s="12">
        <f>IF('Encargos e Benefícios'!$C104=0,0,$AP105+SUM(N105:P105)/$C105)</f>
        <v>0</v>
      </c>
      <c r="AU105" s="229">
        <f>IF('Encargos e Benefícios'!$C104=0,0,SUM(AR105:AT105))</f>
        <v>0</v>
      </c>
      <c r="AV105" s="12">
        <f t="shared" si="85"/>
        <v>0</v>
      </c>
      <c r="AW105" s="12">
        <f t="shared" si="86"/>
        <v>0</v>
      </c>
      <c r="AX105" s="12">
        <f>IF('Encargos e Benefícios'!$C104=0,0,$AT105+SUM(S105:U105)/$C105)</f>
        <v>0</v>
      </c>
      <c r="AY105" s="229">
        <f>IF('Encargos e Benefícios'!$C104=0,0,SUM(AV105:AX105))</f>
        <v>0</v>
      </c>
      <c r="AZ105" s="12">
        <f t="shared" si="87"/>
        <v>0</v>
      </c>
      <c r="BA105" s="12">
        <f t="shared" si="88"/>
        <v>0</v>
      </c>
      <c r="BB105" s="12">
        <f>IF('Encargos e Benefícios'!$C104=0,0,$AX105+SUM(X105:Z105)/$C105)</f>
        <v>0</v>
      </c>
      <c r="BC105" s="229">
        <f>IF('Encargos e Benefícios'!$C104=0,0,SUM(AZ105:BB105))</f>
        <v>0</v>
      </c>
      <c r="BD105" s="12">
        <f t="shared" si="89"/>
        <v>0</v>
      </c>
      <c r="BE105" s="12">
        <f t="shared" si="90"/>
        <v>0</v>
      </c>
      <c r="BF105" s="12">
        <f>IF('Encargos e Benefícios'!$C104=0,0,$BB105+SUM(AC105:AE105)/$C105)</f>
        <v>0</v>
      </c>
      <c r="BG105" s="229">
        <f>IF('Encargos e Benefícios'!$C104=0,0,SUM(BD105:BF105))</f>
        <v>0</v>
      </c>
      <c r="BH105" s="383">
        <f t="shared" si="91"/>
        <v>0</v>
      </c>
      <c r="BI105" s="60"/>
    </row>
    <row r="106" spans="1:61" ht="13.5" hidden="1" customHeight="1" thickBot="1">
      <c r="A106" s="97">
        <v>100</v>
      </c>
      <c r="B106" s="13">
        <f>'Encargos e Benefícios'!B105</f>
        <v>0</v>
      </c>
      <c r="C106" s="10">
        <f>'Encargos e Benefícios'!C105</f>
        <v>0</v>
      </c>
      <c r="D106" s="67"/>
      <c r="E106" s="228"/>
      <c r="F106" s="226"/>
      <c r="G106" s="244"/>
      <c r="H106" s="249"/>
      <c r="I106" s="96"/>
      <c r="J106" s="96"/>
      <c r="K106" s="96"/>
      <c r="L106" s="244"/>
      <c r="M106" s="249"/>
      <c r="N106" s="96"/>
      <c r="O106" s="96"/>
      <c r="P106" s="96"/>
      <c r="Q106" s="228"/>
      <c r="R106" s="248"/>
      <c r="S106" s="96"/>
      <c r="T106" s="96"/>
      <c r="U106" s="96"/>
      <c r="V106" s="228"/>
      <c r="W106" s="248"/>
      <c r="X106" s="96"/>
      <c r="Y106" s="96"/>
      <c r="Z106" s="96"/>
      <c r="AA106" s="228"/>
      <c r="AB106" s="249"/>
      <c r="AC106" s="96"/>
      <c r="AD106" s="96"/>
      <c r="AE106" s="255"/>
      <c r="AF106" s="12">
        <f>'Encargos e Benefícios'!D105</f>
        <v>0</v>
      </c>
      <c r="AG106" s="12">
        <f>IF('Encargos e Benefícios'!C105=0,0,'Encargos e Benefícios'!O105/'Encargos e Benefícios'!C105)</f>
        <v>0</v>
      </c>
      <c r="AH106" s="256">
        <f>IF('Encargos e Benefícios'!C105=0,0,'Encargos e Benefícios'!U105/'Encargos e Benefícios'!C105)</f>
        <v>0</v>
      </c>
      <c r="AI106" s="256">
        <f>IF('Encargos e Benefícios'!C105=0,0,'Encargos e Benefícios'!V105/'Encargos e Benefícios'!C105)</f>
        <v>0</v>
      </c>
      <c r="AJ106" s="406"/>
      <c r="AK106" s="59"/>
      <c r="AL106" s="407"/>
      <c r="AM106" s="60"/>
      <c r="AN106" s="12">
        <f t="shared" si="81"/>
        <v>0</v>
      </c>
      <c r="AO106" s="12">
        <f t="shared" si="82"/>
        <v>0</v>
      </c>
      <c r="AP106" s="12">
        <f>IF('Encargos e Benefícios'!$C105=0,0,$AH106+SUM(I106:K106)/$C106)</f>
        <v>0</v>
      </c>
      <c r="AQ106" s="229">
        <f>IF('Encargos e Benefícios'!$C105=0,0,SUM(AN106:AP106))</f>
        <v>0</v>
      </c>
      <c r="AR106" s="12">
        <f t="shared" si="83"/>
        <v>0</v>
      </c>
      <c r="AS106" s="12">
        <f t="shared" si="84"/>
        <v>0</v>
      </c>
      <c r="AT106" s="12">
        <f>IF('Encargos e Benefícios'!$C105=0,0,$AP106+SUM(N106:P106)/$C106)</f>
        <v>0</v>
      </c>
      <c r="AU106" s="229">
        <f>IF('Encargos e Benefícios'!$C105=0,0,SUM(AR106:AT106))</f>
        <v>0</v>
      </c>
      <c r="AV106" s="12">
        <f t="shared" si="85"/>
        <v>0</v>
      </c>
      <c r="AW106" s="12">
        <f t="shared" si="86"/>
        <v>0</v>
      </c>
      <c r="AX106" s="12">
        <f>IF('Encargos e Benefícios'!$C105=0,0,$AT106+SUM(S106:U106)/$C106)</f>
        <v>0</v>
      </c>
      <c r="AY106" s="229">
        <f>IF('Encargos e Benefícios'!$C105=0,0,SUM(AV106:AX106))</f>
        <v>0</v>
      </c>
      <c r="AZ106" s="12">
        <f t="shared" si="87"/>
        <v>0</v>
      </c>
      <c r="BA106" s="12">
        <f t="shared" si="88"/>
        <v>0</v>
      </c>
      <c r="BB106" s="12">
        <f>IF('Encargos e Benefícios'!$C105=0,0,$AX106+SUM(X106:Z106)/$C106)</f>
        <v>0</v>
      </c>
      <c r="BC106" s="229">
        <f>IF('Encargos e Benefícios'!$C105=0,0,SUM(AZ106:BB106))</f>
        <v>0</v>
      </c>
      <c r="BD106" s="12">
        <f t="shared" si="89"/>
        <v>0</v>
      </c>
      <c r="BE106" s="12">
        <f t="shared" si="90"/>
        <v>0</v>
      </c>
      <c r="BF106" s="12">
        <f>IF('Encargos e Benefícios'!$C105=0,0,$BB106+SUM(AC106:AE106)/$C106)</f>
        <v>0</v>
      </c>
      <c r="BG106" s="229">
        <f>IF('Encargos e Benefícios'!$C105=0,0,SUM(BD106:BF106))</f>
        <v>0</v>
      </c>
      <c r="BH106" s="383">
        <f t="shared" si="91"/>
        <v>0</v>
      </c>
      <c r="BI106" s="60"/>
    </row>
    <row r="107" spans="1:61" ht="13.5" thickBot="1">
      <c r="A107" s="61"/>
      <c r="B107" s="61"/>
      <c r="C107" s="62">
        <f>SUM(C7:C106)</f>
        <v>24</v>
      </c>
      <c r="D107" s="68"/>
      <c r="E107" s="223"/>
      <c r="F107" s="16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16">
        <f>SUM(AF7:AF106)</f>
        <v>86278.68</v>
      </c>
      <c r="AG107" s="16">
        <f>SUM(AG7:AG106)</f>
        <v>67513.0671</v>
      </c>
      <c r="AH107" s="16">
        <f>SUM(AH7:AH106)</f>
        <v>9800</v>
      </c>
      <c r="AI107" s="16">
        <f>SUM(AI7:AI106)</f>
        <v>163591.74710000001</v>
      </c>
      <c r="AJ107" s="408">
        <f>SUM(AJ8:AJ106)</f>
        <v>89893.239999999991</v>
      </c>
      <c r="AK107" s="16">
        <f>SUM(AK8:AK106)</f>
        <v>82037.789999999994</v>
      </c>
      <c r="AL107" s="409">
        <f>SUM(AL8:AL106)</f>
        <v>219736.56000000003</v>
      </c>
      <c r="AM107" s="233"/>
      <c r="AN107" s="16">
        <f t="shared" ref="AN107:AP107" si="92">SUM(AN7:AN106)</f>
        <v>93180.974400000006</v>
      </c>
      <c r="AO107" s="16">
        <f t="shared" si="92"/>
        <v>72914.112468000021</v>
      </c>
      <c r="AP107" s="16">
        <f t="shared" si="92"/>
        <v>11240</v>
      </c>
      <c r="AQ107" s="267">
        <f>SUBTOTAL(9,AQ7:AQ106)</f>
        <v>177335.08686800001</v>
      </c>
      <c r="AR107" s="16">
        <f t="shared" ref="AR107:AT107" si="93">SUM(AR7:AR106)</f>
        <v>98771.832864000011</v>
      </c>
      <c r="AS107" s="16">
        <f t="shared" si="93"/>
        <v>77288.959216079995</v>
      </c>
      <c r="AT107" s="16">
        <f t="shared" si="93"/>
        <v>12766.400000000003</v>
      </c>
      <c r="AU107" s="267">
        <f>SUBTOTAL(9,AU7:AU106)</f>
        <v>188827.19208008001</v>
      </c>
      <c r="AV107" s="16">
        <f t="shared" ref="AV107:AX107" si="94">SUM(AV7:AV106)</f>
        <v>104698.14283584</v>
      </c>
      <c r="AW107" s="16">
        <f t="shared" si="94"/>
        <v>81926.296769044799</v>
      </c>
      <c r="AX107" s="16">
        <f t="shared" si="94"/>
        <v>14384.383999999998</v>
      </c>
      <c r="AY107" s="267">
        <f>SUBTOTAL(9,AY7:AY106)</f>
        <v>201008.82360488482</v>
      </c>
      <c r="AZ107" s="16">
        <f t="shared" ref="AZ107:BB107" si="95">SUM(AZ7:AZ106)</f>
        <v>110980.03140599042</v>
      </c>
      <c r="BA107" s="16">
        <f t="shared" si="95"/>
        <v>86841.87457518751</v>
      </c>
      <c r="BB107" s="16">
        <f t="shared" si="95"/>
        <v>16099.447040000001</v>
      </c>
      <c r="BC107" s="267">
        <f>SUBTOTAL(9,BC7:BC106)</f>
        <v>213921.35302117793</v>
      </c>
      <c r="BD107" s="16">
        <f t="shared" ref="BD107:BF107" si="96">SUM(BD7:BD106)</f>
        <v>110980.03140599042</v>
      </c>
      <c r="BE107" s="16">
        <f t="shared" si="96"/>
        <v>86841.87457518751</v>
      </c>
      <c r="BF107" s="16">
        <f t="shared" si="96"/>
        <v>16099.447040000001</v>
      </c>
      <c r="BG107" s="267">
        <f>SUBTOTAL(9,BG7:BG106)</f>
        <v>213921.35302117793</v>
      </c>
      <c r="BH107" s="233"/>
      <c r="BI107" s="233"/>
    </row>
    <row r="108" spans="1:61" ht="12.75">
      <c r="A108" s="230"/>
      <c r="B108" s="230"/>
      <c r="C108" s="231"/>
      <c r="D108" s="232"/>
      <c r="E108" s="233"/>
      <c r="F108" s="233"/>
      <c r="G108" s="234"/>
      <c r="H108" s="234"/>
      <c r="I108" s="234"/>
      <c r="J108" s="234"/>
      <c r="K108" s="234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</row>
    <row r="109" spans="1:61" ht="15.75" customHeight="1" thickBot="1">
      <c r="A109" s="421" t="s">
        <v>419</v>
      </c>
      <c r="B109" s="421"/>
      <c r="C109" s="421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</row>
    <row r="110" spans="1:61" ht="27" customHeight="1">
      <c r="A110" s="423" t="s">
        <v>44</v>
      </c>
      <c r="B110" s="423" t="s">
        <v>398</v>
      </c>
      <c r="C110" s="423" t="s">
        <v>435</v>
      </c>
      <c r="D110" s="445" t="s">
        <v>436</v>
      </c>
      <c r="E110" s="433" t="s">
        <v>437</v>
      </c>
      <c r="F110" s="445" t="s">
        <v>438</v>
      </c>
      <c r="G110" s="433" t="s">
        <v>465</v>
      </c>
      <c r="H110" s="423"/>
      <c r="I110" s="423"/>
      <c r="J110" s="423"/>
      <c r="K110" s="445"/>
      <c r="L110" s="433" t="s">
        <v>466</v>
      </c>
      <c r="M110" s="423"/>
      <c r="N110" s="423"/>
      <c r="O110" s="423"/>
      <c r="P110" s="423"/>
      <c r="Q110" s="433" t="s">
        <v>467</v>
      </c>
      <c r="R110" s="423"/>
      <c r="S110" s="423"/>
      <c r="T110" s="423"/>
      <c r="U110" s="423"/>
      <c r="V110" s="433" t="s">
        <v>468</v>
      </c>
      <c r="W110" s="423"/>
      <c r="X110" s="423"/>
      <c r="Y110" s="423"/>
      <c r="Z110" s="423"/>
      <c r="AA110" s="433" t="s">
        <v>469</v>
      </c>
      <c r="AB110" s="423"/>
      <c r="AC110" s="423"/>
      <c r="AD110" s="423"/>
      <c r="AE110" s="423"/>
      <c r="AF110" s="454" t="s">
        <v>444</v>
      </c>
      <c r="AG110" s="423"/>
      <c r="AH110" s="423"/>
      <c r="AI110" s="455"/>
      <c r="AN110" s="433" t="s">
        <v>446</v>
      </c>
      <c r="AO110" s="423"/>
      <c r="AP110" s="423"/>
      <c r="AQ110" s="423"/>
      <c r="AR110" s="433" t="s">
        <v>447</v>
      </c>
      <c r="AS110" s="423"/>
      <c r="AT110" s="423"/>
      <c r="AU110" s="423"/>
      <c r="AV110" s="433" t="s">
        <v>448</v>
      </c>
      <c r="AW110" s="423"/>
      <c r="AX110" s="423"/>
      <c r="AY110" s="423"/>
      <c r="AZ110" s="433" t="s">
        <v>449</v>
      </c>
      <c r="BA110" s="423"/>
      <c r="BB110" s="423"/>
      <c r="BC110" s="423"/>
      <c r="BD110" s="433" t="s">
        <v>450</v>
      </c>
      <c r="BE110" s="423"/>
      <c r="BF110" s="423"/>
      <c r="BG110" s="423"/>
    </row>
    <row r="111" spans="1:61" ht="27" customHeight="1">
      <c r="A111" s="452"/>
      <c r="B111" s="452"/>
      <c r="C111" s="452"/>
      <c r="D111" s="453"/>
      <c r="E111" s="458"/>
      <c r="F111" s="453"/>
      <c r="G111" s="458" t="s">
        <v>451</v>
      </c>
      <c r="H111" s="459" t="s">
        <v>470</v>
      </c>
      <c r="I111" s="452" t="s">
        <v>453</v>
      </c>
      <c r="J111" s="452"/>
      <c r="K111" s="453"/>
      <c r="L111" s="458" t="s">
        <v>451</v>
      </c>
      <c r="M111" s="459" t="s">
        <v>470</v>
      </c>
      <c r="N111" s="452" t="s">
        <v>453</v>
      </c>
      <c r="O111" s="452"/>
      <c r="P111" s="452"/>
      <c r="Q111" s="458" t="s">
        <v>451</v>
      </c>
      <c r="R111" s="459" t="s">
        <v>470</v>
      </c>
      <c r="S111" s="452" t="s">
        <v>453</v>
      </c>
      <c r="T111" s="452"/>
      <c r="U111" s="452"/>
      <c r="V111" s="458" t="s">
        <v>451</v>
      </c>
      <c r="W111" s="459" t="s">
        <v>470</v>
      </c>
      <c r="X111" s="452" t="s">
        <v>453</v>
      </c>
      <c r="Y111" s="452"/>
      <c r="Z111" s="452"/>
      <c r="AA111" s="458" t="s">
        <v>451</v>
      </c>
      <c r="AB111" s="459" t="s">
        <v>470</v>
      </c>
      <c r="AC111" s="452" t="s">
        <v>453</v>
      </c>
      <c r="AD111" s="452"/>
      <c r="AE111" s="452"/>
      <c r="AF111" s="456" t="s">
        <v>454</v>
      </c>
      <c r="AG111" s="452" t="s">
        <v>206</v>
      </c>
      <c r="AH111" s="452" t="s">
        <v>32</v>
      </c>
      <c r="AI111" s="461" t="s">
        <v>455</v>
      </c>
      <c r="AN111" s="458" t="s">
        <v>454</v>
      </c>
      <c r="AO111" s="452" t="s">
        <v>206</v>
      </c>
      <c r="AP111" s="452" t="s">
        <v>32</v>
      </c>
      <c r="AQ111" s="452" t="s">
        <v>471</v>
      </c>
      <c r="AR111" s="458" t="s">
        <v>454</v>
      </c>
      <c r="AS111" s="452" t="s">
        <v>206</v>
      </c>
      <c r="AT111" s="452" t="s">
        <v>32</v>
      </c>
      <c r="AU111" s="452" t="s">
        <v>471</v>
      </c>
      <c r="AV111" s="458" t="s">
        <v>454</v>
      </c>
      <c r="AW111" s="452" t="s">
        <v>206</v>
      </c>
      <c r="AX111" s="452" t="s">
        <v>32</v>
      </c>
      <c r="AY111" s="452" t="s">
        <v>471</v>
      </c>
      <c r="AZ111" s="458" t="s">
        <v>454</v>
      </c>
      <c r="BA111" s="452" t="s">
        <v>206</v>
      </c>
      <c r="BB111" s="452" t="s">
        <v>32</v>
      </c>
      <c r="BC111" s="452" t="s">
        <v>471</v>
      </c>
      <c r="BD111" s="458" t="s">
        <v>454</v>
      </c>
      <c r="BE111" s="452" t="s">
        <v>206</v>
      </c>
      <c r="BF111" s="452" t="s">
        <v>32</v>
      </c>
      <c r="BG111" s="452" t="s">
        <v>471</v>
      </c>
    </row>
    <row r="112" spans="1:61" ht="39.75" customHeight="1" thickBot="1">
      <c r="A112" s="424"/>
      <c r="B112" s="424"/>
      <c r="C112" s="424"/>
      <c r="D112" s="447"/>
      <c r="E112" s="434"/>
      <c r="F112" s="447"/>
      <c r="G112" s="434"/>
      <c r="H112" s="460"/>
      <c r="I112" s="156" t="s">
        <v>185</v>
      </c>
      <c r="J112" s="156" t="s">
        <v>235</v>
      </c>
      <c r="K112" s="156" t="s">
        <v>241</v>
      </c>
      <c r="L112" s="434"/>
      <c r="M112" s="460"/>
      <c r="N112" s="156" t="s">
        <v>185</v>
      </c>
      <c r="O112" s="156" t="s">
        <v>235</v>
      </c>
      <c r="P112" s="156" t="s">
        <v>241</v>
      </c>
      <c r="Q112" s="434"/>
      <c r="R112" s="460"/>
      <c r="S112" s="156" t="s">
        <v>185</v>
      </c>
      <c r="T112" s="156" t="s">
        <v>235</v>
      </c>
      <c r="U112" s="156" t="s">
        <v>241</v>
      </c>
      <c r="V112" s="434"/>
      <c r="W112" s="460"/>
      <c r="X112" s="156" t="s">
        <v>185</v>
      </c>
      <c r="Y112" s="156" t="s">
        <v>235</v>
      </c>
      <c r="Z112" s="156" t="s">
        <v>241</v>
      </c>
      <c r="AA112" s="434"/>
      <c r="AB112" s="460"/>
      <c r="AC112" s="156"/>
      <c r="AD112" s="156" t="s">
        <v>185</v>
      </c>
      <c r="AE112" s="156"/>
      <c r="AF112" s="457"/>
      <c r="AG112" s="424"/>
      <c r="AH112" s="424"/>
      <c r="AI112" s="462"/>
      <c r="AN112" s="434"/>
      <c r="AO112" s="424"/>
      <c r="AP112" s="424"/>
      <c r="AQ112" s="424"/>
      <c r="AR112" s="434"/>
      <c r="AS112" s="424"/>
      <c r="AT112" s="424"/>
      <c r="AU112" s="424"/>
      <c r="AV112" s="434"/>
      <c r="AW112" s="424"/>
      <c r="AX112" s="424"/>
      <c r="AY112" s="424"/>
      <c r="AZ112" s="434"/>
      <c r="BA112" s="424"/>
      <c r="BB112" s="424"/>
      <c r="BC112" s="424"/>
      <c r="BD112" s="434"/>
      <c r="BE112" s="424"/>
      <c r="BF112" s="424"/>
      <c r="BG112" s="424"/>
    </row>
    <row r="113" spans="1:61" ht="15.75" customHeight="1">
      <c r="A113" s="97">
        <v>1</v>
      </c>
      <c r="B113" s="13" t="str">
        <f>'Encargos e Benefícios'!B112</f>
        <v>Estagiário (Sede)</v>
      </c>
      <c r="C113" s="10">
        <f>'Encargos e Benefícios'!C112</f>
        <v>1</v>
      </c>
      <c r="D113" s="67">
        <f>6*5</f>
        <v>30</v>
      </c>
      <c r="E113" s="228">
        <v>3</v>
      </c>
      <c r="F113" s="226">
        <v>48</v>
      </c>
      <c r="G113" s="251">
        <v>15</v>
      </c>
      <c r="H113" s="248">
        <v>0.06</v>
      </c>
      <c r="I113" s="96">
        <f>H113*'Encargos e Benefícios'!G112</f>
        <v>12</v>
      </c>
      <c r="J113" s="96">
        <f>H113*'Encargos e Benefícios'!H112</f>
        <v>1.7999999999999998</v>
      </c>
      <c r="K113" s="253">
        <f>8%*'Encargos e Benefícios'!I112</f>
        <v>32</v>
      </c>
      <c r="L113" s="251">
        <v>27</v>
      </c>
      <c r="M113" s="248">
        <f>M7</f>
        <v>0.06</v>
      </c>
      <c r="N113" s="96">
        <f>I113*(1+M113)</f>
        <v>12.72</v>
      </c>
      <c r="O113" s="96">
        <f>J113*(1+M113)</f>
        <v>1.9079999999999999</v>
      </c>
      <c r="P113" s="96">
        <f>K113*(1+M113)</f>
        <v>33.92</v>
      </c>
      <c r="Q113" s="251">
        <f>L113+12</f>
        <v>39</v>
      </c>
      <c r="R113" s="248">
        <f>R7</f>
        <v>0.06</v>
      </c>
      <c r="S113" s="96">
        <f>N113*(1+R113)</f>
        <v>13.483200000000002</v>
      </c>
      <c r="T113" s="96">
        <f>O113*(1+R113)</f>
        <v>2.0224799999999998</v>
      </c>
      <c r="U113" s="96">
        <f>P113*(1+R113)</f>
        <v>35.955200000000005</v>
      </c>
      <c r="V113" s="227">
        <f>Q113+12</f>
        <v>51</v>
      </c>
      <c r="W113" s="248">
        <f>W7</f>
        <v>0.06</v>
      </c>
      <c r="X113" s="96">
        <f>S113*(1+W113)</f>
        <v>14.292192000000004</v>
      </c>
      <c r="Y113" s="96">
        <f>T113*(1+W113)</f>
        <v>2.1438288000000001</v>
      </c>
      <c r="Z113" s="96">
        <f>U113*(1+W113)</f>
        <v>38.112512000000009</v>
      </c>
      <c r="AA113" s="227"/>
      <c r="AB113" s="248"/>
      <c r="AC113" s="96"/>
      <c r="AD113" s="96"/>
      <c r="AE113" s="96"/>
      <c r="AF113" s="411">
        <f>'Encargos e Benefícios'!D112</f>
        <v>1600</v>
      </c>
      <c r="AG113" s="12">
        <f>IF('Encargos e Benefícios'!C112=0,0,'Encargos e Benefícios'!F112/'Encargos e Benefícios'!C112)</f>
        <v>133.33333333333334</v>
      </c>
      <c r="AH113" s="12">
        <f>IF('Encargos e Benefícios'!C112=0,0,'Encargos e Benefícios'!L112/'Encargos e Benefícios'!C112)</f>
        <v>630</v>
      </c>
      <c r="AI113" s="412">
        <f>IF('Encargos e Benefícios'!C112=0,0,'Encargos e Benefícios'!M112/'Encargos e Benefícios'!C112)</f>
        <v>2363.3333333333335</v>
      </c>
      <c r="AN113" s="271">
        <f>AF113*(1+H113)</f>
        <v>1696</v>
      </c>
      <c r="AO113" s="12">
        <f>$AG113*(1+H113)</f>
        <v>141.33333333333334</v>
      </c>
      <c r="AP113" s="12">
        <f>IF('Encargos e Benefícios'!$C112=0,0,$AH113+SUM(I113:K113)/$C113)</f>
        <v>675.8</v>
      </c>
      <c r="AQ113" s="271">
        <f>IF('Encargos e Benefícios'!$C112=0,0,SUM(AN113:AP113))</f>
        <v>2513.1333333333332</v>
      </c>
      <c r="AR113" s="270">
        <f>AN113*(1+M113)</f>
        <v>1797.76</v>
      </c>
      <c r="AS113" s="12">
        <f>$AO113*(1+M113)</f>
        <v>149.81333333333336</v>
      </c>
      <c r="AT113" s="12">
        <f>IF('Encargos e Benefícios'!$C112=0,0,$AP113+SUM(N113:P113)/$C113)</f>
        <v>724.34799999999996</v>
      </c>
      <c r="AU113" s="271">
        <f>IF('Encargos e Benefícios'!$C112=0,0,SUM(AR113:AT113))</f>
        <v>2671.9213333333332</v>
      </c>
      <c r="AV113" s="270">
        <f>AR113*(1+R113)</f>
        <v>1905.6256000000001</v>
      </c>
      <c r="AW113" s="12">
        <f>$AS113*(1+R113)</f>
        <v>158.80213333333336</v>
      </c>
      <c r="AX113" s="12">
        <f>IF('Encargos e Benefícios'!$C112=0,0,$AT113+SUM(S113:U113)/$C113)</f>
        <v>775.80887999999993</v>
      </c>
      <c r="AY113" s="271">
        <f>IF('Encargos e Benefícios'!$C112=0,0,SUM(AV113:AX113))</f>
        <v>2840.2366133333335</v>
      </c>
      <c r="AZ113" s="270">
        <f t="shared" ref="AZ113:AZ122" si="97">AV113*(1+W113)</f>
        <v>2019.9631360000001</v>
      </c>
      <c r="BA113" s="12">
        <f t="shared" ref="BA113:BA122" si="98">$AW113*(1+W113)</f>
        <v>168.33026133333337</v>
      </c>
      <c r="BB113" s="12">
        <f>IF('Encargos e Benefícios'!$C112=0,0,$AX113+SUM(X113:Z113)/$C113)</f>
        <v>830.35741279999991</v>
      </c>
      <c r="BC113" s="271">
        <f>IF('Encargos e Benefícios'!$C112=0,0,SUM(AZ113:BB113))</f>
        <v>3018.6508101333334</v>
      </c>
      <c r="BD113" s="270">
        <f t="shared" ref="BD113:BD122" si="99">AZ113*(1+AB113)</f>
        <v>2019.9631360000001</v>
      </c>
      <c r="BE113" s="12">
        <f t="shared" ref="BE113:BE122" si="100">$BA113*(1+AB113)</f>
        <v>168.33026133333337</v>
      </c>
      <c r="BF113" s="12">
        <f>IF('Encargos e Benefícios'!$C112=0,0,$BB113+SUM(AC113:AE113)/$C113)</f>
        <v>830.35741279999991</v>
      </c>
      <c r="BG113" s="271">
        <f>IF('Encargos e Benefícios'!$C112=0,0,SUM(BD113:BF113))</f>
        <v>3018.6508101333334</v>
      </c>
    </row>
    <row r="114" spans="1:61" ht="15.75" customHeight="1">
      <c r="A114" s="97">
        <v>2</v>
      </c>
      <c r="B114" s="13">
        <f>'Encargos e Benefícios'!B113</f>
        <v>0</v>
      </c>
      <c r="C114" s="10">
        <f>'Encargos e Benefícios'!C113</f>
        <v>0</v>
      </c>
      <c r="D114" s="67"/>
      <c r="E114" s="228"/>
      <c r="F114" s="226"/>
      <c r="G114" s="251"/>
      <c r="H114" s="248"/>
      <c r="I114" s="96"/>
      <c r="J114" s="96"/>
      <c r="K114" s="254"/>
      <c r="L114" s="251"/>
      <c r="M114" s="248"/>
      <c r="N114" s="96"/>
      <c r="O114" s="96"/>
      <c r="P114" s="254"/>
      <c r="Q114" s="251"/>
      <c r="R114" s="248"/>
      <c r="S114" s="96"/>
      <c r="T114" s="96"/>
      <c r="U114" s="96"/>
      <c r="V114" s="228"/>
      <c r="W114" s="248"/>
      <c r="X114" s="96"/>
      <c r="Y114" s="96"/>
      <c r="Z114" s="96"/>
      <c r="AA114" s="228"/>
      <c r="AB114" s="248"/>
      <c r="AC114" s="96"/>
      <c r="AD114" s="96"/>
      <c r="AE114" s="96"/>
      <c r="AF114" s="413">
        <f>'Encargos e Benefícios'!D113</f>
        <v>0</v>
      </c>
      <c r="AG114" s="12">
        <f>IF('Encargos e Benefícios'!C113=0,0,'Encargos e Benefícios'!F113/'Encargos e Benefícios'!C113)</f>
        <v>0</v>
      </c>
      <c r="AH114" s="12">
        <f>IF('Encargos e Benefícios'!C113=0,0,'Encargos e Benefícios'!L113/'Encargos e Benefícios'!C113)</f>
        <v>0</v>
      </c>
      <c r="AI114" s="412">
        <f>IF('Encargos e Benefícios'!C113=0,0,'Encargos e Benefícios'!M113/'Encargos e Benefícios'!C113)</f>
        <v>0</v>
      </c>
      <c r="AN114" s="12">
        <f t="shared" ref="AN114:AN122" si="101">AF114*(1+H114)</f>
        <v>0</v>
      </c>
      <c r="AO114" s="12">
        <f t="shared" ref="AO114:AO122" si="102">$AG114*(1+H114)</f>
        <v>0</v>
      </c>
      <c r="AP114" s="12">
        <f>IF('Encargos e Benefícios'!$C113=0,0,$AH114+SUM(I114:K114)/$C114)</f>
        <v>0</v>
      </c>
      <c r="AQ114" s="12">
        <f>IF('Encargos e Benefícios'!$C113=0,0,SUM(AN114:AP114))</f>
        <v>0</v>
      </c>
      <c r="AR114" s="270">
        <f t="shared" ref="AR114:AR122" si="103">AN114*(1+M114)</f>
        <v>0</v>
      </c>
      <c r="AS114" s="12">
        <f t="shared" ref="AS114:AS122" si="104">$AO114*(1+M114)</f>
        <v>0</v>
      </c>
      <c r="AT114" s="12">
        <f>IF('Encargos e Benefícios'!$C113=0,0,$AP114+SUM(N114:P114)/$C114)</f>
        <v>0</v>
      </c>
      <c r="AU114" s="12">
        <f>IF('Encargos e Benefícios'!$C113=0,0,SUM(AR114:AT114))</f>
        <v>0</v>
      </c>
      <c r="AV114" s="270">
        <f t="shared" ref="AV114:AV122" si="105">AR114*(1+R114)</f>
        <v>0</v>
      </c>
      <c r="AW114" s="12">
        <f t="shared" ref="AW114:AW122" si="106">$AS114*(1+R114)</f>
        <v>0</v>
      </c>
      <c r="AX114" s="12">
        <f>IF('Encargos e Benefícios'!$C113=0,0,$AT114+SUM(S114:U114)/$C114)</f>
        <v>0</v>
      </c>
      <c r="AY114" s="12">
        <f>IF('Encargos e Benefícios'!$C113=0,0,SUM(AV114:AX114))</f>
        <v>0</v>
      </c>
      <c r="AZ114" s="270">
        <f t="shared" si="97"/>
        <v>0</v>
      </c>
      <c r="BA114" s="12">
        <f t="shared" si="98"/>
        <v>0</v>
      </c>
      <c r="BB114" s="12">
        <f>IF('Encargos e Benefícios'!$C113=0,0,$AX114+SUM(X114:Z114)/$C114)</f>
        <v>0</v>
      </c>
      <c r="BC114" s="12">
        <f>IF('Encargos e Benefícios'!$C113=0,0,SUM(AZ114:BB114))</f>
        <v>0</v>
      </c>
      <c r="BD114" s="270">
        <f t="shared" si="99"/>
        <v>0</v>
      </c>
      <c r="BE114" s="12">
        <f t="shared" si="100"/>
        <v>0</v>
      </c>
      <c r="BF114" s="12">
        <f>IF('Encargos e Benefícios'!$C113=0,0,$BB114+SUM(AC114:AE114)/$C114)</f>
        <v>0</v>
      </c>
      <c r="BG114" s="12">
        <f>IF('Encargos e Benefícios'!$C113=0,0,SUM(BD114:BF114))</f>
        <v>0</v>
      </c>
    </row>
    <row r="115" spans="1:61" ht="15.75" customHeight="1">
      <c r="A115" s="97">
        <v>3</v>
      </c>
      <c r="B115" s="13">
        <f>'Encargos e Benefícios'!B114</f>
        <v>0</v>
      </c>
      <c r="C115" s="10">
        <f>'Encargos e Benefícios'!C114</f>
        <v>0</v>
      </c>
      <c r="D115" s="67"/>
      <c r="E115" s="228"/>
      <c r="F115" s="226"/>
      <c r="G115" s="251"/>
      <c r="H115" s="248"/>
      <c r="I115" s="96"/>
      <c r="J115" s="96"/>
      <c r="K115" s="254"/>
      <c r="L115" s="251"/>
      <c r="M115" s="248"/>
      <c r="N115" s="96"/>
      <c r="O115" s="96"/>
      <c r="P115" s="254"/>
      <c r="Q115" s="251"/>
      <c r="R115" s="248"/>
      <c r="S115" s="96"/>
      <c r="T115" s="96"/>
      <c r="U115" s="96"/>
      <c r="V115" s="228"/>
      <c r="W115" s="248"/>
      <c r="X115" s="96"/>
      <c r="Y115" s="96"/>
      <c r="Z115" s="96"/>
      <c r="AA115" s="228"/>
      <c r="AB115" s="248"/>
      <c r="AC115" s="96"/>
      <c r="AD115" s="96"/>
      <c r="AE115" s="96"/>
      <c r="AF115" s="413">
        <f>'Encargos e Benefícios'!D114</f>
        <v>0</v>
      </c>
      <c r="AG115" s="12">
        <f>IF('Encargos e Benefícios'!C114=0,0,'Encargos e Benefícios'!F114/'Encargos e Benefícios'!C114)</f>
        <v>0</v>
      </c>
      <c r="AH115" s="12">
        <f>IF('Encargos e Benefícios'!C114=0,0,'Encargos e Benefícios'!L114/'Encargos e Benefícios'!C114)</f>
        <v>0</v>
      </c>
      <c r="AI115" s="412">
        <f>IF('Encargos e Benefícios'!C114=0,0,'Encargos e Benefícios'!M114/'Encargos e Benefícios'!C114)</f>
        <v>0</v>
      </c>
      <c r="AN115" s="12">
        <f t="shared" si="101"/>
        <v>0</v>
      </c>
      <c r="AO115" s="12">
        <f t="shared" si="102"/>
        <v>0</v>
      </c>
      <c r="AP115" s="12">
        <f>IF('Encargos e Benefícios'!$C114=0,0,$AH115+SUM(I115:K115)/$C115)</f>
        <v>0</v>
      </c>
      <c r="AQ115" s="12">
        <f>IF('Encargos e Benefícios'!$C114=0,0,SUM(AN115:AP115))</f>
        <v>0</v>
      </c>
      <c r="AR115" s="270">
        <f t="shared" si="103"/>
        <v>0</v>
      </c>
      <c r="AS115" s="12">
        <f t="shared" si="104"/>
        <v>0</v>
      </c>
      <c r="AT115" s="12">
        <f>IF('Encargos e Benefícios'!$C114=0,0,$AP115+SUM(N115:P115)/$C115)</f>
        <v>0</v>
      </c>
      <c r="AU115" s="12">
        <f>IF('Encargos e Benefícios'!$C114=0,0,SUM(AR115:AT115))</f>
        <v>0</v>
      </c>
      <c r="AV115" s="270">
        <f t="shared" si="105"/>
        <v>0</v>
      </c>
      <c r="AW115" s="12">
        <f t="shared" si="106"/>
        <v>0</v>
      </c>
      <c r="AX115" s="12">
        <f>IF('Encargos e Benefícios'!$C114=0,0,$AT115+SUM(S115:U115)/$C115)</f>
        <v>0</v>
      </c>
      <c r="AY115" s="12">
        <f>IF('Encargos e Benefícios'!$C114=0,0,SUM(AV115:AX115))</f>
        <v>0</v>
      </c>
      <c r="AZ115" s="270">
        <f t="shared" si="97"/>
        <v>0</v>
      </c>
      <c r="BA115" s="12">
        <f t="shared" si="98"/>
        <v>0</v>
      </c>
      <c r="BB115" s="12">
        <f>IF('Encargos e Benefícios'!$C114=0,0,$AX115+SUM(X115:Z115)/$C115)</f>
        <v>0</v>
      </c>
      <c r="BC115" s="12">
        <f>IF('Encargos e Benefícios'!$C114=0,0,SUM(AZ115:BB115))</f>
        <v>0</v>
      </c>
      <c r="BD115" s="270">
        <f t="shared" si="99"/>
        <v>0</v>
      </c>
      <c r="BE115" s="12">
        <f t="shared" si="100"/>
        <v>0</v>
      </c>
      <c r="BF115" s="12">
        <f>IF('Encargos e Benefícios'!$C114=0,0,$BB115+SUM(AC115:AE115)/$C115)</f>
        <v>0</v>
      </c>
      <c r="BG115" s="12">
        <f>IF('Encargos e Benefícios'!$C114=0,0,SUM(BD115:BF115))</f>
        <v>0</v>
      </c>
    </row>
    <row r="116" spans="1:61" ht="15.75" customHeight="1">
      <c r="A116" s="97">
        <v>4</v>
      </c>
      <c r="B116" s="13">
        <f>'Encargos e Benefícios'!B115</f>
        <v>0</v>
      </c>
      <c r="C116" s="10">
        <f>'Encargos e Benefícios'!C115</f>
        <v>0</v>
      </c>
      <c r="D116" s="67"/>
      <c r="E116" s="228"/>
      <c r="F116" s="226"/>
      <c r="G116" s="251"/>
      <c r="H116" s="248"/>
      <c r="I116" s="96"/>
      <c r="J116" s="96"/>
      <c r="K116" s="254"/>
      <c r="L116" s="251"/>
      <c r="M116" s="248"/>
      <c r="N116" s="96"/>
      <c r="O116" s="96"/>
      <c r="P116" s="254"/>
      <c r="Q116" s="251"/>
      <c r="R116" s="248"/>
      <c r="S116" s="96"/>
      <c r="T116" s="96"/>
      <c r="U116" s="96"/>
      <c r="V116" s="228"/>
      <c r="W116" s="248"/>
      <c r="X116" s="96"/>
      <c r="Y116" s="96"/>
      <c r="Z116" s="96"/>
      <c r="AA116" s="228"/>
      <c r="AB116" s="248"/>
      <c r="AC116" s="96"/>
      <c r="AD116" s="96"/>
      <c r="AE116" s="96"/>
      <c r="AF116" s="413">
        <f>'Encargos e Benefícios'!D115</f>
        <v>0</v>
      </c>
      <c r="AG116" s="12">
        <f>IF('Encargos e Benefícios'!C115=0,0,'Encargos e Benefícios'!F115/'Encargos e Benefícios'!C115)</f>
        <v>0</v>
      </c>
      <c r="AH116" s="12">
        <f>IF('Encargos e Benefícios'!C115=0,0,'Encargos e Benefícios'!L115/'Encargos e Benefícios'!C115)</f>
        <v>0</v>
      </c>
      <c r="AI116" s="412">
        <f>IF('Encargos e Benefícios'!C115=0,0,'Encargos e Benefícios'!M115/'Encargos e Benefícios'!C115)</f>
        <v>0</v>
      </c>
      <c r="AJ116" s="12"/>
      <c r="AN116" s="12">
        <f t="shared" si="101"/>
        <v>0</v>
      </c>
      <c r="AO116" s="12">
        <f t="shared" si="102"/>
        <v>0</v>
      </c>
      <c r="AP116" s="12">
        <f>IF('Encargos e Benefícios'!$C115=0,0,$AH116+SUM(I116:K116)/$C116)</f>
        <v>0</v>
      </c>
      <c r="AQ116" s="12">
        <f>IF('Encargos e Benefícios'!$C115=0,0,SUM(AN116:AP116))</f>
        <v>0</v>
      </c>
      <c r="AR116" s="270">
        <f t="shared" si="103"/>
        <v>0</v>
      </c>
      <c r="AS116" s="12">
        <f t="shared" si="104"/>
        <v>0</v>
      </c>
      <c r="AT116" s="12">
        <f>IF('Encargos e Benefícios'!$C115=0,0,$AP116+SUM(N116:P116)/$C116)</f>
        <v>0</v>
      </c>
      <c r="AU116" s="12">
        <f>IF('Encargos e Benefícios'!$C115=0,0,SUM(AR116:AT116))</f>
        <v>0</v>
      </c>
      <c r="AV116" s="270">
        <f t="shared" si="105"/>
        <v>0</v>
      </c>
      <c r="AW116" s="12">
        <f t="shared" si="106"/>
        <v>0</v>
      </c>
      <c r="AX116" s="12">
        <f>IF('Encargos e Benefícios'!$C115=0,0,$AT116+SUM(S116:U116)/$C116)</f>
        <v>0</v>
      </c>
      <c r="AY116" s="12">
        <f>IF('Encargos e Benefícios'!$C115=0,0,SUM(AV116:AX116))</f>
        <v>0</v>
      </c>
      <c r="AZ116" s="270">
        <f t="shared" si="97"/>
        <v>0</v>
      </c>
      <c r="BA116" s="12">
        <f t="shared" si="98"/>
        <v>0</v>
      </c>
      <c r="BB116" s="12">
        <f>IF('Encargos e Benefícios'!$C115=0,0,$AX116+SUM(X116:Z116)/$C116)</f>
        <v>0</v>
      </c>
      <c r="BC116" s="12">
        <f>IF('Encargos e Benefícios'!$C115=0,0,SUM(AZ116:BB116))</f>
        <v>0</v>
      </c>
      <c r="BD116" s="270">
        <f t="shared" si="99"/>
        <v>0</v>
      </c>
      <c r="BE116" s="12">
        <f t="shared" si="100"/>
        <v>0</v>
      </c>
      <c r="BF116" s="12">
        <f>IF('Encargos e Benefícios'!$C115=0,0,$BB116+SUM(AC116:AE116)/$C116)</f>
        <v>0</v>
      </c>
      <c r="BG116" s="12">
        <f>IF('Encargos e Benefícios'!$C115=0,0,SUM(BD116:BF116))</f>
        <v>0</v>
      </c>
    </row>
    <row r="117" spans="1:61" ht="15.75" customHeight="1">
      <c r="A117" s="97">
        <v>5</v>
      </c>
      <c r="B117" s="13">
        <f>'Encargos e Benefícios'!B116</f>
        <v>0</v>
      </c>
      <c r="C117" s="10">
        <f>'Encargos e Benefícios'!C116</f>
        <v>0</v>
      </c>
      <c r="D117" s="67"/>
      <c r="E117" s="228"/>
      <c r="F117" s="226"/>
      <c r="G117" s="251"/>
      <c r="H117" s="248"/>
      <c r="I117" s="96"/>
      <c r="J117" s="96"/>
      <c r="K117" s="254"/>
      <c r="L117" s="251"/>
      <c r="M117" s="248"/>
      <c r="N117" s="96"/>
      <c r="O117" s="96"/>
      <c r="P117" s="254"/>
      <c r="Q117" s="251"/>
      <c r="R117" s="248"/>
      <c r="S117" s="96"/>
      <c r="T117" s="96"/>
      <c r="U117" s="96"/>
      <c r="V117" s="228"/>
      <c r="W117" s="248"/>
      <c r="X117" s="96"/>
      <c r="Y117" s="96"/>
      <c r="Z117" s="96"/>
      <c r="AA117" s="228"/>
      <c r="AB117" s="248"/>
      <c r="AC117" s="96"/>
      <c r="AD117" s="96"/>
      <c r="AE117" s="96"/>
      <c r="AF117" s="413">
        <f>'Encargos e Benefícios'!D116</f>
        <v>0</v>
      </c>
      <c r="AG117" s="12">
        <f>IF('Encargos e Benefícios'!C116=0,0,'Encargos e Benefícios'!F116/'Encargos e Benefícios'!C116)</f>
        <v>0</v>
      </c>
      <c r="AH117" s="12">
        <f>IF('Encargos e Benefícios'!C116=0,0,'Encargos e Benefícios'!L116/'Encargos e Benefícios'!C116)</f>
        <v>0</v>
      </c>
      <c r="AI117" s="412">
        <f>IF('Encargos e Benefícios'!C116=0,0,'Encargos e Benefícios'!M116/'Encargos e Benefícios'!C116)</f>
        <v>0</v>
      </c>
      <c r="AJ117" s="12"/>
      <c r="AN117" s="12">
        <f t="shared" si="101"/>
        <v>0</v>
      </c>
      <c r="AO117" s="12">
        <f t="shared" si="102"/>
        <v>0</v>
      </c>
      <c r="AP117" s="12">
        <f>IF('Encargos e Benefícios'!$C116=0,0,$AH117+SUM(I117:K117)/$C117)</f>
        <v>0</v>
      </c>
      <c r="AQ117" s="12">
        <f>IF('Encargos e Benefícios'!$C116=0,0,SUM(AN117:AP117))</f>
        <v>0</v>
      </c>
      <c r="AR117" s="270">
        <f t="shared" si="103"/>
        <v>0</v>
      </c>
      <c r="AS117" s="12">
        <f t="shared" si="104"/>
        <v>0</v>
      </c>
      <c r="AT117" s="12">
        <f>IF('Encargos e Benefícios'!$C116=0,0,$AP117+SUM(N117:P117)/$C117)</f>
        <v>0</v>
      </c>
      <c r="AU117" s="12">
        <f>IF('Encargos e Benefícios'!$C116=0,0,SUM(AR117:AT117))</f>
        <v>0</v>
      </c>
      <c r="AV117" s="270">
        <f t="shared" si="105"/>
        <v>0</v>
      </c>
      <c r="AW117" s="12">
        <f t="shared" si="106"/>
        <v>0</v>
      </c>
      <c r="AX117" s="12">
        <f>IF('Encargos e Benefícios'!$C116=0,0,$AT117+SUM(S117:U117)/$C117)</f>
        <v>0</v>
      </c>
      <c r="AY117" s="12">
        <f>IF('Encargos e Benefícios'!$C116=0,0,SUM(AV117:AX117))</f>
        <v>0</v>
      </c>
      <c r="AZ117" s="270">
        <f t="shared" si="97"/>
        <v>0</v>
      </c>
      <c r="BA117" s="12">
        <f t="shared" si="98"/>
        <v>0</v>
      </c>
      <c r="BB117" s="12">
        <f>IF('Encargos e Benefícios'!$C116=0,0,$AX117+SUM(X117:Z117)/$C117)</f>
        <v>0</v>
      </c>
      <c r="BC117" s="12">
        <f>IF('Encargos e Benefícios'!$C116=0,0,SUM(AZ117:BB117))</f>
        <v>0</v>
      </c>
      <c r="BD117" s="270">
        <f t="shared" si="99"/>
        <v>0</v>
      </c>
      <c r="BE117" s="12">
        <f t="shared" si="100"/>
        <v>0</v>
      </c>
      <c r="BF117" s="12">
        <f>IF('Encargos e Benefícios'!$C116=0,0,$BB117+SUM(AC117:AE117)/$C117)</f>
        <v>0</v>
      </c>
      <c r="BG117" s="12">
        <f>IF('Encargos e Benefícios'!$C116=0,0,SUM(BD117:BF117))</f>
        <v>0</v>
      </c>
    </row>
    <row r="118" spans="1:61" ht="15.75" customHeight="1">
      <c r="A118" s="97">
        <v>6</v>
      </c>
      <c r="B118" s="13">
        <f>'Encargos e Benefícios'!B117</f>
        <v>0</v>
      </c>
      <c r="C118" s="10">
        <f>'Encargos e Benefícios'!C117</f>
        <v>0</v>
      </c>
      <c r="D118" s="67"/>
      <c r="E118" s="228"/>
      <c r="F118" s="226"/>
      <c r="G118" s="251"/>
      <c r="H118" s="248"/>
      <c r="I118" s="96"/>
      <c r="J118" s="96"/>
      <c r="K118" s="254"/>
      <c r="L118" s="251"/>
      <c r="M118" s="248"/>
      <c r="N118" s="96"/>
      <c r="O118" s="96"/>
      <c r="P118" s="254"/>
      <c r="Q118" s="251"/>
      <c r="R118" s="248"/>
      <c r="S118" s="96"/>
      <c r="T118" s="96"/>
      <c r="U118" s="96"/>
      <c r="V118" s="228"/>
      <c r="W118" s="248"/>
      <c r="X118" s="96"/>
      <c r="Y118" s="96"/>
      <c r="Z118" s="96"/>
      <c r="AA118" s="228"/>
      <c r="AB118" s="248"/>
      <c r="AC118" s="96"/>
      <c r="AD118" s="96"/>
      <c r="AE118" s="96"/>
      <c r="AF118" s="413">
        <f>'Encargos e Benefícios'!D117</f>
        <v>0</v>
      </c>
      <c r="AG118" s="12">
        <f>IF('Encargos e Benefícios'!C117=0,0,'Encargos e Benefícios'!F117/'Encargos e Benefícios'!C117)</f>
        <v>0</v>
      </c>
      <c r="AH118" s="12">
        <f>IF('Encargos e Benefícios'!C117=0,0,'Encargos e Benefícios'!L117/'Encargos e Benefícios'!C117)</f>
        <v>0</v>
      </c>
      <c r="AI118" s="412">
        <f>IF('Encargos e Benefícios'!C117=0,0,'Encargos e Benefícios'!M117/'Encargos e Benefícios'!C117)</f>
        <v>0</v>
      </c>
      <c r="AJ118" s="12"/>
      <c r="AN118" s="12">
        <f t="shared" si="101"/>
        <v>0</v>
      </c>
      <c r="AO118" s="12">
        <f t="shared" si="102"/>
        <v>0</v>
      </c>
      <c r="AP118" s="12">
        <f>IF('Encargos e Benefícios'!$C117=0,0,$AH118+SUM(I118:K118)/$C118)</f>
        <v>0</v>
      </c>
      <c r="AQ118" s="12">
        <f>IF('Encargos e Benefícios'!$C117=0,0,SUM(AN118:AP118))</f>
        <v>0</v>
      </c>
      <c r="AR118" s="270">
        <f t="shared" si="103"/>
        <v>0</v>
      </c>
      <c r="AS118" s="12">
        <f t="shared" si="104"/>
        <v>0</v>
      </c>
      <c r="AT118" s="12">
        <f>IF('Encargos e Benefícios'!$C117=0,0,$AP118+SUM(N118:P118)/$C118)</f>
        <v>0</v>
      </c>
      <c r="AU118" s="12">
        <f>IF('Encargos e Benefícios'!$C117=0,0,SUM(AR118:AT118))</f>
        <v>0</v>
      </c>
      <c r="AV118" s="270">
        <f t="shared" si="105"/>
        <v>0</v>
      </c>
      <c r="AW118" s="12">
        <f t="shared" si="106"/>
        <v>0</v>
      </c>
      <c r="AX118" s="12">
        <f>IF('Encargos e Benefícios'!$C117=0,0,$AT118+SUM(S118:U118)/$C118)</f>
        <v>0</v>
      </c>
      <c r="AY118" s="12">
        <f>IF('Encargos e Benefícios'!$C117=0,0,SUM(AV118:AX118))</f>
        <v>0</v>
      </c>
      <c r="AZ118" s="270">
        <f t="shared" si="97"/>
        <v>0</v>
      </c>
      <c r="BA118" s="12">
        <f t="shared" si="98"/>
        <v>0</v>
      </c>
      <c r="BB118" s="12">
        <f>IF('Encargos e Benefícios'!$C117=0,0,$AX118+SUM(X118:Z118)/$C118)</f>
        <v>0</v>
      </c>
      <c r="BC118" s="12">
        <f>IF('Encargos e Benefícios'!$C117=0,0,SUM(AZ118:BB118))</f>
        <v>0</v>
      </c>
      <c r="BD118" s="270">
        <f t="shared" si="99"/>
        <v>0</v>
      </c>
      <c r="BE118" s="12">
        <f t="shared" si="100"/>
        <v>0</v>
      </c>
      <c r="BF118" s="12">
        <f>IF('Encargos e Benefícios'!$C117=0,0,$BB118+SUM(AC118:AE118)/$C118)</f>
        <v>0</v>
      </c>
      <c r="BG118" s="12">
        <f>IF('Encargos e Benefícios'!$C117=0,0,SUM(BD118:BF118))</f>
        <v>0</v>
      </c>
    </row>
    <row r="119" spans="1:61" ht="15.75" customHeight="1">
      <c r="A119" s="97">
        <v>7</v>
      </c>
      <c r="B119" s="13">
        <f>'Encargos e Benefícios'!B118</f>
        <v>0</v>
      </c>
      <c r="C119" s="10">
        <f>'Encargos e Benefícios'!C118</f>
        <v>0</v>
      </c>
      <c r="D119" s="67"/>
      <c r="E119" s="228"/>
      <c r="F119" s="226"/>
      <c r="G119" s="251"/>
      <c r="H119" s="248"/>
      <c r="I119" s="96"/>
      <c r="J119" s="96"/>
      <c r="K119" s="254"/>
      <c r="L119" s="251"/>
      <c r="M119" s="248"/>
      <c r="N119" s="96"/>
      <c r="O119" s="96"/>
      <c r="P119" s="254"/>
      <c r="Q119" s="251"/>
      <c r="R119" s="248"/>
      <c r="S119" s="96"/>
      <c r="T119" s="96"/>
      <c r="U119" s="96"/>
      <c r="V119" s="228"/>
      <c r="W119" s="248"/>
      <c r="X119" s="96"/>
      <c r="Y119" s="96"/>
      <c r="Z119" s="96"/>
      <c r="AA119" s="228"/>
      <c r="AB119" s="248"/>
      <c r="AC119" s="96"/>
      <c r="AD119" s="96"/>
      <c r="AE119" s="96"/>
      <c r="AF119" s="413">
        <f>'Encargos e Benefícios'!D118</f>
        <v>0</v>
      </c>
      <c r="AG119" s="12">
        <f>IF('Encargos e Benefícios'!C118=0,0,'Encargos e Benefícios'!F118/'Encargos e Benefícios'!C118)</f>
        <v>0</v>
      </c>
      <c r="AH119" s="12">
        <f>IF('Encargos e Benefícios'!C118=0,0,'Encargos e Benefícios'!L118/'Encargos e Benefícios'!C118)</f>
        <v>0</v>
      </c>
      <c r="AI119" s="412">
        <f>IF('Encargos e Benefícios'!C118=0,0,'Encargos e Benefícios'!M118/'Encargos e Benefícios'!C118)</f>
        <v>0</v>
      </c>
      <c r="AJ119" s="12"/>
      <c r="AN119" s="12">
        <f t="shared" si="101"/>
        <v>0</v>
      </c>
      <c r="AO119" s="12">
        <f t="shared" si="102"/>
        <v>0</v>
      </c>
      <c r="AP119" s="12">
        <f>IF('Encargos e Benefícios'!$C118=0,0,$AH119+SUM(I119:K119)/$C119)</f>
        <v>0</v>
      </c>
      <c r="AQ119" s="12">
        <f>IF('Encargos e Benefícios'!$C118=0,0,SUM(AN119:AP119))</f>
        <v>0</v>
      </c>
      <c r="AR119" s="270">
        <f t="shared" si="103"/>
        <v>0</v>
      </c>
      <c r="AS119" s="12">
        <f t="shared" si="104"/>
        <v>0</v>
      </c>
      <c r="AT119" s="12">
        <f>IF('Encargos e Benefícios'!$C118=0,0,$AP119+SUM(N119:P119)/$C119)</f>
        <v>0</v>
      </c>
      <c r="AU119" s="12">
        <f>IF('Encargos e Benefícios'!$C118=0,0,SUM(AR119:AT119))</f>
        <v>0</v>
      </c>
      <c r="AV119" s="270">
        <f t="shared" si="105"/>
        <v>0</v>
      </c>
      <c r="AW119" s="12">
        <f t="shared" si="106"/>
        <v>0</v>
      </c>
      <c r="AX119" s="12">
        <f>IF('Encargos e Benefícios'!$C118=0,0,$AT119+SUM(S119:U119)/$C119)</f>
        <v>0</v>
      </c>
      <c r="AY119" s="12">
        <f>IF('Encargos e Benefícios'!$C118=0,0,SUM(AV119:AX119))</f>
        <v>0</v>
      </c>
      <c r="AZ119" s="270">
        <f t="shared" si="97"/>
        <v>0</v>
      </c>
      <c r="BA119" s="12">
        <f t="shared" si="98"/>
        <v>0</v>
      </c>
      <c r="BB119" s="12">
        <f>IF('Encargos e Benefícios'!$C118=0,0,$AX119+SUM(X119:Z119)/$C119)</f>
        <v>0</v>
      </c>
      <c r="BC119" s="12">
        <f>IF('Encargos e Benefícios'!$C118=0,0,SUM(AZ119:BB119))</f>
        <v>0</v>
      </c>
      <c r="BD119" s="270">
        <f t="shared" si="99"/>
        <v>0</v>
      </c>
      <c r="BE119" s="12">
        <f t="shared" si="100"/>
        <v>0</v>
      </c>
      <c r="BF119" s="12">
        <f>IF('Encargos e Benefícios'!$C118=0,0,$BB119+SUM(AC119:AE119)/$C119)</f>
        <v>0</v>
      </c>
      <c r="BG119" s="12">
        <f>IF('Encargos e Benefícios'!$C118=0,0,SUM(BD119:BF119))</f>
        <v>0</v>
      </c>
    </row>
    <row r="120" spans="1:61" ht="15.75" customHeight="1">
      <c r="A120" s="97">
        <v>8</v>
      </c>
      <c r="B120" s="13">
        <f>'Encargos e Benefícios'!B119</f>
        <v>0</v>
      </c>
      <c r="C120" s="10">
        <f>'Encargos e Benefícios'!C119</f>
        <v>0</v>
      </c>
      <c r="D120" s="67"/>
      <c r="E120" s="228"/>
      <c r="F120" s="226"/>
      <c r="G120" s="251"/>
      <c r="H120" s="248"/>
      <c r="I120" s="96"/>
      <c r="J120" s="96"/>
      <c r="K120" s="254"/>
      <c r="L120" s="251"/>
      <c r="M120" s="248"/>
      <c r="N120" s="96"/>
      <c r="O120" s="96"/>
      <c r="P120" s="254"/>
      <c r="Q120" s="251"/>
      <c r="R120" s="248"/>
      <c r="S120" s="96"/>
      <c r="T120" s="96"/>
      <c r="U120" s="96"/>
      <c r="V120" s="228"/>
      <c r="W120" s="248"/>
      <c r="X120" s="96"/>
      <c r="Y120" s="96"/>
      <c r="Z120" s="96"/>
      <c r="AA120" s="228"/>
      <c r="AB120" s="248"/>
      <c r="AC120" s="96"/>
      <c r="AD120" s="96"/>
      <c r="AE120" s="96"/>
      <c r="AF120" s="413">
        <f>'Encargos e Benefícios'!D119</f>
        <v>0</v>
      </c>
      <c r="AG120" s="12">
        <f>IF('Encargos e Benefícios'!C119=0,0,'Encargos e Benefícios'!F119/'Encargos e Benefícios'!C119)</f>
        <v>0</v>
      </c>
      <c r="AH120" s="12">
        <f>IF('Encargos e Benefícios'!C119=0,0,'Encargos e Benefícios'!L119/'Encargos e Benefícios'!C119)</f>
        <v>0</v>
      </c>
      <c r="AI120" s="412">
        <f>IF('Encargos e Benefícios'!C119=0,0,'Encargos e Benefícios'!M119/'Encargos e Benefícios'!C119)</f>
        <v>0</v>
      </c>
      <c r="AJ120" s="12"/>
      <c r="AN120" s="12">
        <f t="shared" si="101"/>
        <v>0</v>
      </c>
      <c r="AO120" s="12">
        <f t="shared" si="102"/>
        <v>0</v>
      </c>
      <c r="AP120" s="12">
        <f>IF('Encargos e Benefícios'!$C119=0,0,$AH120+SUM(I120:K120)/$C120)</f>
        <v>0</v>
      </c>
      <c r="AQ120" s="12">
        <f>IF('Encargos e Benefícios'!$C119=0,0,SUM(AN120:AP120))</f>
        <v>0</v>
      </c>
      <c r="AR120" s="270">
        <f t="shared" si="103"/>
        <v>0</v>
      </c>
      <c r="AS120" s="12">
        <f t="shared" si="104"/>
        <v>0</v>
      </c>
      <c r="AT120" s="12">
        <f>IF('Encargos e Benefícios'!$C119=0,0,$AP120+SUM(N120:P120)/$C120)</f>
        <v>0</v>
      </c>
      <c r="AU120" s="12">
        <f>IF('Encargos e Benefícios'!$C119=0,0,SUM(AR120:AT120))</f>
        <v>0</v>
      </c>
      <c r="AV120" s="270">
        <f t="shared" si="105"/>
        <v>0</v>
      </c>
      <c r="AW120" s="12">
        <f t="shared" si="106"/>
        <v>0</v>
      </c>
      <c r="AX120" s="12">
        <f>IF('Encargos e Benefícios'!$C119=0,0,$AT120+SUM(S120:U120)/$C120)</f>
        <v>0</v>
      </c>
      <c r="AY120" s="12">
        <f>IF('Encargos e Benefícios'!$C119=0,0,SUM(AV120:AX120))</f>
        <v>0</v>
      </c>
      <c r="AZ120" s="270">
        <f t="shared" si="97"/>
        <v>0</v>
      </c>
      <c r="BA120" s="12">
        <f t="shared" si="98"/>
        <v>0</v>
      </c>
      <c r="BB120" s="12">
        <f>IF('Encargos e Benefícios'!$C119=0,0,$AX120+SUM(X120:Z120)/$C120)</f>
        <v>0</v>
      </c>
      <c r="BC120" s="12">
        <f>IF('Encargos e Benefícios'!$C119=0,0,SUM(AZ120:BB120))</f>
        <v>0</v>
      </c>
      <c r="BD120" s="270">
        <f t="shared" si="99"/>
        <v>0</v>
      </c>
      <c r="BE120" s="12">
        <f t="shared" si="100"/>
        <v>0</v>
      </c>
      <c r="BF120" s="12">
        <f>IF('Encargos e Benefícios'!$C119=0,0,$BB120+SUM(AC120:AE120)/$C120)</f>
        <v>0</v>
      </c>
      <c r="BG120" s="12">
        <f>IF('Encargos e Benefícios'!$C119=0,0,SUM(BD120:BF120))</f>
        <v>0</v>
      </c>
    </row>
    <row r="121" spans="1:61" ht="15.75" customHeight="1">
      <c r="A121" s="97">
        <v>9</v>
      </c>
      <c r="B121" s="13">
        <f>'Encargos e Benefícios'!B120</f>
        <v>0</v>
      </c>
      <c r="C121" s="10">
        <f>'Encargos e Benefícios'!C120</f>
        <v>0</v>
      </c>
      <c r="D121" s="67"/>
      <c r="E121" s="228"/>
      <c r="F121" s="226"/>
      <c r="G121" s="251"/>
      <c r="H121" s="248"/>
      <c r="I121" s="96"/>
      <c r="J121" s="96"/>
      <c r="K121" s="254"/>
      <c r="L121" s="251"/>
      <c r="M121" s="248"/>
      <c r="N121" s="96"/>
      <c r="O121" s="96"/>
      <c r="P121" s="254"/>
      <c r="Q121" s="251"/>
      <c r="R121" s="248"/>
      <c r="S121" s="96"/>
      <c r="T121" s="96"/>
      <c r="U121" s="96"/>
      <c r="V121" s="228"/>
      <c r="W121" s="248"/>
      <c r="X121" s="96"/>
      <c r="Y121" s="96"/>
      <c r="Z121" s="96"/>
      <c r="AA121" s="228"/>
      <c r="AB121" s="248"/>
      <c r="AC121" s="96"/>
      <c r="AD121" s="96"/>
      <c r="AE121" s="96"/>
      <c r="AF121" s="413">
        <f>'Encargos e Benefícios'!D120</f>
        <v>0</v>
      </c>
      <c r="AG121" s="12">
        <f>IF('Encargos e Benefícios'!C120=0,0,'Encargos e Benefícios'!F120/'Encargos e Benefícios'!C120)</f>
        <v>0</v>
      </c>
      <c r="AH121" s="12">
        <f>IF('Encargos e Benefícios'!C120=0,0,'Encargos e Benefícios'!L120/'Encargos e Benefícios'!C120)</f>
        <v>0</v>
      </c>
      <c r="AI121" s="412">
        <f>IF('Encargos e Benefícios'!C120=0,0,'Encargos e Benefícios'!M120/'Encargos e Benefícios'!C120)</f>
        <v>0</v>
      </c>
      <c r="AJ121" s="12"/>
      <c r="AN121" s="12">
        <f t="shared" si="101"/>
        <v>0</v>
      </c>
      <c r="AO121" s="12">
        <f t="shared" si="102"/>
        <v>0</v>
      </c>
      <c r="AP121" s="12">
        <f>IF('Encargos e Benefícios'!$C120=0,0,$AH121+SUM(I121:K121)/$C121)</f>
        <v>0</v>
      </c>
      <c r="AQ121" s="12">
        <f>IF('Encargos e Benefícios'!$C120=0,0,SUM(AN121:AP121))</f>
        <v>0</v>
      </c>
      <c r="AR121" s="270">
        <f t="shared" si="103"/>
        <v>0</v>
      </c>
      <c r="AS121" s="12">
        <f t="shared" si="104"/>
        <v>0</v>
      </c>
      <c r="AT121" s="12">
        <f>IF('Encargos e Benefícios'!$C120=0,0,$AP121+SUM(N121:P121)/$C121)</f>
        <v>0</v>
      </c>
      <c r="AU121" s="12">
        <f>IF('Encargos e Benefícios'!$C120=0,0,SUM(AR121:AT121))</f>
        <v>0</v>
      </c>
      <c r="AV121" s="270">
        <f t="shared" si="105"/>
        <v>0</v>
      </c>
      <c r="AW121" s="12">
        <f t="shared" si="106"/>
        <v>0</v>
      </c>
      <c r="AX121" s="12">
        <f>IF('Encargos e Benefícios'!$C120=0,0,$AT121+SUM(S121:U121)/$C121)</f>
        <v>0</v>
      </c>
      <c r="AY121" s="12">
        <f>IF('Encargos e Benefícios'!$C120=0,0,SUM(AV121:AX121))</f>
        <v>0</v>
      </c>
      <c r="AZ121" s="270">
        <f t="shared" si="97"/>
        <v>0</v>
      </c>
      <c r="BA121" s="12">
        <f t="shared" si="98"/>
        <v>0</v>
      </c>
      <c r="BB121" s="12">
        <f>IF('Encargos e Benefícios'!$C120=0,0,$AX121+SUM(X121:Z121)/$C121)</f>
        <v>0</v>
      </c>
      <c r="BC121" s="12">
        <f>IF('Encargos e Benefícios'!$C120=0,0,SUM(AZ121:BB121))</f>
        <v>0</v>
      </c>
      <c r="BD121" s="270">
        <f t="shared" si="99"/>
        <v>0</v>
      </c>
      <c r="BE121" s="12">
        <f t="shared" si="100"/>
        <v>0</v>
      </c>
      <c r="BF121" s="12">
        <f>IF('Encargos e Benefícios'!$C120=0,0,$BB121+SUM(AC121:AE121)/$C121)</f>
        <v>0</v>
      </c>
      <c r="BG121" s="12">
        <f>IF('Encargos e Benefícios'!$C120=0,0,SUM(BD121:BF121))</f>
        <v>0</v>
      </c>
    </row>
    <row r="122" spans="1:61" ht="15.75" customHeight="1" thickBot="1">
      <c r="A122" s="97">
        <v>10</v>
      </c>
      <c r="B122" s="13">
        <f>'Encargos e Benefícios'!B121</f>
        <v>0</v>
      </c>
      <c r="C122" s="10">
        <f>'Encargos e Benefícios'!C121</f>
        <v>0</v>
      </c>
      <c r="D122" s="67"/>
      <c r="E122" s="228"/>
      <c r="F122" s="226"/>
      <c r="G122" s="251"/>
      <c r="H122" s="249"/>
      <c r="I122" s="96"/>
      <c r="J122" s="96"/>
      <c r="K122" s="255"/>
      <c r="L122" s="251"/>
      <c r="M122" s="249"/>
      <c r="N122" s="96"/>
      <c r="O122" s="96"/>
      <c r="P122" s="255"/>
      <c r="Q122" s="251"/>
      <c r="R122" s="249"/>
      <c r="S122" s="96"/>
      <c r="T122" s="96"/>
      <c r="U122" s="96"/>
      <c r="V122" s="228"/>
      <c r="W122" s="249"/>
      <c r="X122" s="96"/>
      <c r="Y122" s="96"/>
      <c r="Z122" s="96"/>
      <c r="AA122" s="228"/>
      <c r="AB122" s="249"/>
      <c r="AC122" s="96"/>
      <c r="AD122" s="96"/>
      <c r="AE122" s="96"/>
      <c r="AF122" s="414">
        <f>'Encargos e Benefícios'!D121</f>
        <v>0</v>
      </c>
      <c r="AG122" s="272">
        <f>IF('Encargos e Benefícios'!C121=0,0,'Encargos e Benefícios'!F121/'Encargos e Benefícios'!C121)</f>
        <v>0</v>
      </c>
      <c r="AH122" s="272">
        <f>IF('Encargos e Benefícios'!C121=0,0,'Encargos e Benefícios'!L121/'Encargos e Benefícios'!C121)</f>
        <v>0</v>
      </c>
      <c r="AI122" s="415">
        <f>IF('Encargos e Benefícios'!C121=0,0,'Encargos e Benefícios'!M121/'Encargos e Benefícios'!C121)</f>
        <v>0</v>
      </c>
      <c r="AJ122" s="12"/>
      <c r="AN122" s="272">
        <f t="shared" si="101"/>
        <v>0</v>
      </c>
      <c r="AO122" s="12">
        <f t="shared" si="102"/>
        <v>0</v>
      </c>
      <c r="AP122" s="12">
        <f>IF('Encargos e Benefícios'!$C121=0,0,$AH122+SUM(I122:K122)/$C122)</f>
        <v>0</v>
      </c>
      <c r="AQ122" s="272">
        <f>IF('Encargos e Benefícios'!$C121=0,0,SUM(AN122:AP122))</f>
        <v>0</v>
      </c>
      <c r="AR122" s="270">
        <f t="shared" si="103"/>
        <v>0</v>
      </c>
      <c r="AS122" s="12">
        <f t="shared" si="104"/>
        <v>0</v>
      </c>
      <c r="AT122" s="12">
        <f>IF('Encargos e Benefícios'!$C121=0,0,$AP122+SUM(N122:P122)/$C122)</f>
        <v>0</v>
      </c>
      <c r="AU122" s="272">
        <f>IF('Encargos e Benefícios'!$C121=0,0,SUM(AR122:AT122))</f>
        <v>0</v>
      </c>
      <c r="AV122" s="270">
        <f t="shared" si="105"/>
        <v>0</v>
      </c>
      <c r="AW122" s="12">
        <f t="shared" si="106"/>
        <v>0</v>
      </c>
      <c r="AX122" s="12">
        <f>IF('Encargos e Benefícios'!$C121=0,0,$AT122+SUM(S122:U122)/$C122)</f>
        <v>0</v>
      </c>
      <c r="AY122" s="272">
        <f>IF('Encargos e Benefícios'!$C121=0,0,SUM(AV122:AX122))</f>
        <v>0</v>
      </c>
      <c r="AZ122" s="270">
        <f t="shared" si="97"/>
        <v>0</v>
      </c>
      <c r="BA122" s="12">
        <f t="shared" si="98"/>
        <v>0</v>
      </c>
      <c r="BB122" s="12">
        <f>IF('Encargos e Benefícios'!$C121=0,0,$AX122+SUM(X122:Z122)/$C122)</f>
        <v>0</v>
      </c>
      <c r="BC122" s="272">
        <f>IF('Encargos e Benefícios'!$C121=0,0,SUM(AZ122:BB122))</f>
        <v>0</v>
      </c>
      <c r="BD122" s="270">
        <f t="shared" si="99"/>
        <v>0</v>
      </c>
      <c r="BE122" s="12">
        <f t="shared" si="100"/>
        <v>0</v>
      </c>
      <c r="BF122" s="12">
        <f>IF('Encargos e Benefícios'!$C121=0,0,$BB122+SUM(AC122:AE122)/$C122)</f>
        <v>0</v>
      </c>
      <c r="BG122" s="272">
        <f>IF('Encargos e Benefícios'!$C121=0,0,SUM(BD122:BF122))</f>
        <v>0</v>
      </c>
    </row>
    <row r="123" spans="1:61" ht="12.75" customHeight="1" thickBot="1">
      <c r="A123" s="61"/>
      <c r="B123" s="61"/>
      <c r="C123" s="62">
        <f>SUM(C113:C122)</f>
        <v>1</v>
      </c>
      <c r="D123" s="68"/>
      <c r="E123" s="223"/>
      <c r="F123" s="16"/>
      <c r="G123" s="224"/>
      <c r="H123" s="224"/>
      <c r="I123" s="16">
        <f t="shared" ref="I123:K123" si="107">SUM(I113:I122)</f>
        <v>12</v>
      </c>
      <c r="J123" s="16">
        <f t="shared" si="107"/>
        <v>1.7999999999999998</v>
      </c>
      <c r="K123" s="16">
        <f t="shared" si="107"/>
        <v>32</v>
      </c>
      <c r="L123" s="224"/>
      <c r="M123" s="224"/>
      <c r="N123" s="16">
        <f t="shared" ref="N123:P123" si="108">SUM(N113:N122)</f>
        <v>12.72</v>
      </c>
      <c r="O123" s="16">
        <f t="shared" si="108"/>
        <v>1.9079999999999999</v>
      </c>
      <c r="P123" s="267">
        <f t="shared" si="108"/>
        <v>33.92</v>
      </c>
      <c r="Q123" s="224"/>
      <c r="R123" s="224"/>
      <c r="S123" s="16">
        <f t="shared" ref="S123:AI123" si="109">SUM(S113:S122)</f>
        <v>13.483200000000002</v>
      </c>
      <c r="T123" s="16">
        <f t="shared" si="109"/>
        <v>2.0224799999999998</v>
      </c>
      <c r="U123" s="16">
        <f t="shared" si="109"/>
        <v>35.955200000000005</v>
      </c>
      <c r="V123" s="329"/>
      <c r="W123" s="224"/>
      <c r="X123" s="16">
        <f t="shared" ref="X123:Z123" si="110">SUM(X113:X122)</f>
        <v>14.292192000000004</v>
      </c>
      <c r="Y123" s="16">
        <f t="shared" si="110"/>
        <v>2.1438288000000001</v>
      </c>
      <c r="Z123" s="16">
        <f t="shared" si="110"/>
        <v>38.112512000000009</v>
      </c>
      <c r="AA123" s="329"/>
      <c r="AB123" s="224"/>
      <c r="AC123" s="16">
        <f t="shared" ref="AC123:AE123" si="111">SUM(AC113:AC122)</f>
        <v>0</v>
      </c>
      <c r="AD123" s="16">
        <f t="shared" si="111"/>
        <v>0</v>
      </c>
      <c r="AE123" s="16">
        <f t="shared" si="111"/>
        <v>0</v>
      </c>
      <c r="AF123" s="408">
        <f t="shared" si="109"/>
        <v>1600</v>
      </c>
      <c r="AG123" s="16">
        <f t="shared" si="109"/>
        <v>133.33333333333334</v>
      </c>
      <c r="AH123" s="16">
        <f t="shared" si="109"/>
        <v>630</v>
      </c>
      <c r="AI123" s="409">
        <f t="shared" si="109"/>
        <v>2363.3333333333335</v>
      </c>
      <c r="AJ123" s="12"/>
      <c r="AK123" s="233"/>
      <c r="AL123" s="233"/>
      <c r="AM123" s="233"/>
      <c r="AN123" s="16">
        <f t="shared" ref="AN123:AQ123" si="112">SUM(AN113:AN122)</f>
        <v>1696</v>
      </c>
      <c r="AO123" s="16">
        <f t="shared" si="112"/>
        <v>141.33333333333334</v>
      </c>
      <c r="AP123" s="16">
        <f>SUM(AP113:AP122)</f>
        <v>675.8</v>
      </c>
      <c r="AQ123" s="16">
        <f t="shared" si="112"/>
        <v>2513.1333333333332</v>
      </c>
      <c r="AR123" s="223">
        <f t="shared" ref="AR123:AS123" si="113">SUM(AR113:AR122)</f>
        <v>1797.76</v>
      </c>
      <c r="AS123" s="16">
        <f t="shared" si="113"/>
        <v>149.81333333333336</v>
      </c>
      <c r="AT123" s="16">
        <f>SUM(AT113:AT122)</f>
        <v>724.34799999999996</v>
      </c>
      <c r="AU123" s="16">
        <f t="shared" ref="AU123:AW123" si="114">SUM(AU113:AU122)</f>
        <v>2671.9213333333332</v>
      </c>
      <c r="AV123" s="223">
        <f t="shared" si="114"/>
        <v>1905.6256000000001</v>
      </c>
      <c r="AW123" s="16">
        <f t="shared" si="114"/>
        <v>158.80213333333336</v>
      </c>
      <c r="AX123" s="16">
        <f>SUM(AX113:AX122)</f>
        <v>775.80887999999993</v>
      </c>
      <c r="AY123" s="16">
        <f t="shared" ref="AY123:BA123" si="115">SUM(AY113:AY122)</f>
        <v>2840.2366133333335</v>
      </c>
      <c r="AZ123" s="223">
        <f t="shared" si="115"/>
        <v>2019.9631360000001</v>
      </c>
      <c r="BA123" s="16">
        <f t="shared" si="115"/>
        <v>168.33026133333337</v>
      </c>
      <c r="BB123" s="16">
        <f>SUM(BB113:BB122)</f>
        <v>830.35741279999991</v>
      </c>
      <c r="BC123" s="16">
        <f t="shared" ref="BC123:BE123" si="116">SUM(BC113:BC122)</f>
        <v>3018.6508101333334</v>
      </c>
      <c r="BD123" s="223">
        <f t="shared" si="116"/>
        <v>2019.9631360000001</v>
      </c>
      <c r="BE123" s="16">
        <f t="shared" si="116"/>
        <v>168.33026133333337</v>
      </c>
      <c r="BF123" s="16">
        <f>SUM(BF113:BF122)</f>
        <v>830.35741279999991</v>
      </c>
      <c r="BG123" s="16">
        <f t="shared" ref="BG123" si="117">SUM(BG113:BG122)</f>
        <v>3018.6508101333334</v>
      </c>
      <c r="BH123" s="233"/>
      <c r="BI123" s="233"/>
    </row>
    <row r="124" spans="1:61" ht="12.75" hidden="1">
      <c r="A124" s="230"/>
      <c r="B124" s="230"/>
      <c r="C124" s="231"/>
      <c r="D124" s="232"/>
      <c r="E124" s="233"/>
      <c r="F124" s="233"/>
      <c r="G124" s="234"/>
      <c r="H124" s="234"/>
      <c r="I124" s="234"/>
      <c r="J124" s="234"/>
      <c r="K124" s="234"/>
      <c r="L124" s="234"/>
      <c r="M124" s="233"/>
      <c r="N124" s="233"/>
      <c r="O124" s="233"/>
      <c r="P124" s="233"/>
      <c r="Q124" s="234"/>
      <c r="R124" s="233"/>
      <c r="S124" s="233"/>
      <c r="T124" s="233"/>
      <c r="U124" s="233"/>
      <c r="V124" s="234"/>
      <c r="W124" s="233"/>
      <c r="X124" s="233"/>
      <c r="Y124" s="233"/>
      <c r="Z124" s="233"/>
      <c r="AA124" s="234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</row>
    <row r="125" spans="1:61" ht="12.75" hidden="1">
      <c r="A125" s="230"/>
      <c r="B125" s="230"/>
      <c r="C125" s="231"/>
      <c r="D125" s="232"/>
      <c r="E125" s="233"/>
      <c r="F125" s="233"/>
      <c r="G125" s="234"/>
      <c r="H125" s="234"/>
      <c r="I125" s="234"/>
      <c r="J125" s="234"/>
      <c r="K125" s="234"/>
      <c r="L125" s="234"/>
      <c r="M125" s="233"/>
      <c r="N125" s="233"/>
      <c r="O125" s="233"/>
      <c r="P125" s="233"/>
      <c r="Q125" s="234"/>
      <c r="R125" s="233"/>
      <c r="S125" s="233"/>
      <c r="T125" s="233"/>
      <c r="U125" s="233"/>
      <c r="V125" s="234"/>
      <c r="W125" s="233"/>
      <c r="X125" s="233"/>
      <c r="Y125" s="233"/>
      <c r="Z125" s="233"/>
      <c r="AA125" s="234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</row>
    <row r="126" spans="1:61" ht="12.75" hidden="1">
      <c r="A126" s="230"/>
      <c r="B126" s="230"/>
      <c r="C126" s="231"/>
      <c r="D126" s="232"/>
      <c r="E126" s="233"/>
      <c r="F126" s="233"/>
      <c r="G126" s="234"/>
      <c r="H126" s="234"/>
      <c r="I126" s="234"/>
      <c r="J126" s="234"/>
      <c r="K126" s="234"/>
      <c r="L126" s="234"/>
      <c r="M126" s="233"/>
      <c r="N126" s="233"/>
      <c r="O126" s="233"/>
      <c r="P126" s="233"/>
      <c r="Q126" s="234"/>
      <c r="R126" s="233"/>
      <c r="S126" s="233"/>
      <c r="T126" s="233"/>
      <c r="U126" s="233"/>
      <c r="V126" s="234"/>
      <c r="W126" s="233"/>
      <c r="X126" s="233"/>
      <c r="Y126" s="233"/>
      <c r="Z126" s="233"/>
      <c r="AA126" s="234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</row>
    <row r="127" spans="1:61" ht="12.75" hidden="1" customHeight="1"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</row>
    <row r="128" spans="1:61" ht="33.75" customHeight="1">
      <c r="A128" s="103" t="s">
        <v>472</v>
      </c>
      <c r="B128" s="98"/>
      <c r="C128" s="98"/>
      <c r="D128" s="99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100"/>
      <c r="AG128" s="98"/>
      <c r="AH128" s="98"/>
      <c r="AI128" s="98"/>
      <c r="AJ128" s="98"/>
      <c r="AK128" s="98"/>
      <c r="AL128" s="98"/>
      <c r="AM128" s="98"/>
      <c r="AN128" s="100"/>
      <c r="AO128" s="98"/>
      <c r="AP128" s="98"/>
      <c r="AQ128" s="98"/>
      <c r="AR128" s="100"/>
      <c r="AS128" s="98"/>
      <c r="AT128" s="98"/>
      <c r="AU128" s="98"/>
      <c r="AV128" s="100"/>
      <c r="AW128" s="98"/>
      <c r="AX128" s="98"/>
      <c r="AY128" s="98"/>
      <c r="AZ128" s="100"/>
      <c r="BA128" s="98"/>
      <c r="BB128" s="98"/>
      <c r="BC128" s="98"/>
      <c r="BD128" s="100"/>
      <c r="BE128" s="98"/>
      <c r="BF128" s="98"/>
      <c r="BG128" s="98"/>
      <c r="BH128" s="98"/>
      <c r="BI128" s="98"/>
    </row>
    <row r="129" spans="1:61" ht="258.75" customHeight="1">
      <c r="A129" s="428" t="s">
        <v>473</v>
      </c>
      <c r="B129" s="428"/>
      <c r="C129" s="428"/>
      <c r="D129" s="428"/>
      <c r="E129" s="428"/>
      <c r="F129" s="428"/>
      <c r="G129" s="428"/>
      <c r="H129" s="428"/>
      <c r="I129" s="428"/>
      <c r="J129" s="428"/>
      <c r="K129" s="428"/>
      <c r="L129" s="428"/>
      <c r="M129" s="428"/>
      <c r="N129" s="428"/>
      <c r="O129" s="42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</row>
    <row r="130" spans="1:61" ht="29.25" customHeight="1">
      <c r="A130" s="391"/>
      <c r="B130" s="98"/>
      <c r="C130" s="98"/>
      <c r="D130" s="99"/>
      <c r="M130" s="98"/>
      <c r="N130" s="98"/>
      <c r="O130" s="98"/>
      <c r="P130" s="100"/>
      <c r="R130" s="98"/>
      <c r="S130" s="98"/>
      <c r="T130" s="98"/>
      <c r="U130" s="100"/>
      <c r="W130" s="98"/>
      <c r="X130" s="98"/>
      <c r="Y130" s="98"/>
      <c r="Z130" s="100"/>
      <c r="AB130" s="98"/>
      <c r="AC130" s="98"/>
      <c r="AD130" s="98"/>
      <c r="AE130" s="100"/>
      <c r="AF130" s="100"/>
      <c r="AG130" s="98"/>
      <c r="AH130" s="98"/>
      <c r="AI130" s="98"/>
      <c r="AJ130" s="98"/>
      <c r="AK130" s="98"/>
      <c r="AL130" s="98"/>
      <c r="AM130" s="98"/>
      <c r="AN130" s="100"/>
      <c r="AO130" s="98"/>
      <c r="AP130" s="98"/>
      <c r="AQ130" s="98"/>
      <c r="AR130" s="100"/>
      <c r="AS130" s="98"/>
      <c r="AT130" s="98"/>
      <c r="AU130" s="98"/>
      <c r="AV130" s="100"/>
      <c r="AW130" s="98"/>
      <c r="AX130" s="98"/>
      <c r="AY130" s="98"/>
      <c r="AZ130" s="100"/>
      <c r="BA130" s="98"/>
      <c r="BB130" s="98"/>
      <c r="BC130" s="98"/>
      <c r="BD130" s="100"/>
      <c r="BE130" s="98"/>
      <c r="BF130" s="98"/>
      <c r="BG130" s="98"/>
      <c r="BH130" s="98"/>
      <c r="BI130" s="98"/>
    </row>
    <row r="132" spans="1:61" ht="30" customHeight="1">
      <c r="D132" s="150"/>
    </row>
  </sheetData>
  <sheetProtection algorithmName="SHA-512" hashValue="RiAeatoud3JA1SOPTE/MYPZDueIVUBHck+o/nt6IyQ7bkKjC09PHub2gDENFao0/74wL53fIQSqlkmh+ZqqQFQ==" saltValue="UfTD4OhCMSqWNZNdoATKTQ==" spinCount="100000" sheet="1" objects="1" scenarios="1" formatCells="0" formatRows="0"/>
  <mergeCells count="126">
    <mergeCell ref="BK10:BN10"/>
    <mergeCell ref="BO10:BR10"/>
    <mergeCell ref="BS10:BV10"/>
    <mergeCell ref="BW10:BZ10"/>
    <mergeCell ref="CA10:CD10"/>
    <mergeCell ref="BD110:BG110"/>
    <mergeCell ref="BD111:BD112"/>
    <mergeCell ref="BE111:BE112"/>
    <mergeCell ref="BF111:BF112"/>
    <mergeCell ref="BG111:BG112"/>
    <mergeCell ref="BD4:BG4"/>
    <mergeCell ref="BD5:BD6"/>
    <mergeCell ref="BE5:BE6"/>
    <mergeCell ref="BF5:BF6"/>
    <mergeCell ref="BG5:BG6"/>
    <mergeCell ref="AZ110:BC110"/>
    <mergeCell ref="AZ111:AZ112"/>
    <mergeCell ref="BA111:BA112"/>
    <mergeCell ref="BB111:BB112"/>
    <mergeCell ref="BC111:BC112"/>
    <mergeCell ref="AZ4:BC4"/>
    <mergeCell ref="AZ5:AZ6"/>
    <mergeCell ref="BA5:BA6"/>
    <mergeCell ref="BB5:BB6"/>
    <mergeCell ref="BC5:BC6"/>
    <mergeCell ref="AV110:AY110"/>
    <mergeCell ref="AV111:AV112"/>
    <mergeCell ref="AW111:AW112"/>
    <mergeCell ref="AX111:AX112"/>
    <mergeCell ref="AY111:AY112"/>
    <mergeCell ref="AN4:AQ4"/>
    <mergeCell ref="AR110:AU110"/>
    <mergeCell ref="AR111:AR112"/>
    <mergeCell ref="AS111:AS112"/>
    <mergeCell ref="AT111:AT112"/>
    <mergeCell ref="AU111:AU112"/>
    <mergeCell ref="AR4:AU4"/>
    <mergeCell ref="AR5:AR6"/>
    <mergeCell ref="AS5:AS6"/>
    <mergeCell ref="AT5:AT6"/>
    <mergeCell ref="AU5:AU6"/>
    <mergeCell ref="AO5:AO6"/>
    <mergeCell ref="AP5:AP6"/>
    <mergeCell ref="AQ5:AQ6"/>
    <mergeCell ref="AV4:AY4"/>
    <mergeCell ref="AV5:AV6"/>
    <mergeCell ref="AW5:AW6"/>
    <mergeCell ref="AX5:AX6"/>
    <mergeCell ref="AY5:AY6"/>
    <mergeCell ref="A129:AL129"/>
    <mergeCell ref="A110:A112"/>
    <mergeCell ref="B110:B112"/>
    <mergeCell ref="I111:K111"/>
    <mergeCell ref="H111:H112"/>
    <mergeCell ref="G111:G112"/>
    <mergeCell ref="L111:L112"/>
    <mergeCell ref="M111:M112"/>
    <mergeCell ref="N111:P111"/>
    <mergeCell ref="Q110:U110"/>
    <mergeCell ref="V110:Z110"/>
    <mergeCell ref="V111:V112"/>
    <mergeCell ref="W111:W112"/>
    <mergeCell ref="X111:Z111"/>
    <mergeCell ref="AA110:AE110"/>
    <mergeCell ref="AA111:AA112"/>
    <mergeCell ref="G5:G6"/>
    <mergeCell ref="AN5:AN6"/>
    <mergeCell ref="AG111:AG112"/>
    <mergeCell ref="AH111:AH112"/>
    <mergeCell ref="AI111:AI112"/>
    <mergeCell ref="AK5:AK6"/>
    <mergeCell ref="AN110:AQ110"/>
    <mergeCell ref="AN111:AN112"/>
    <mergeCell ref="AO111:AO112"/>
    <mergeCell ref="S111:U111"/>
    <mergeCell ref="Q111:Q112"/>
    <mergeCell ref="AP111:AP112"/>
    <mergeCell ref="AQ111:AQ112"/>
    <mergeCell ref="V5:V6"/>
    <mergeCell ref="W5:W6"/>
    <mergeCell ref="X5:Z5"/>
    <mergeCell ref="R111:R112"/>
    <mergeCell ref="L110:P110"/>
    <mergeCell ref="A109:AI109"/>
    <mergeCell ref="G110:K110"/>
    <mergeCell ref="C110:C112"/>
    <mergeCell ref="D110:D112"/>
    <mergeCell ref="E110:E112"/>
    <mergeCell ref="F110:F112"/>
    <mergeCell ref="A1:AL1"/>
    <mergeCell ref="A2:AL2"/>
    <mergeCell ref="A3:AL3"/>
    <mergeCell ref="L5:L6"/>
    <mergeCell ref="M5:M6"/>
    <mergeCell ref="AF5:AF6"/>
    <mergeCell ref="AG5:AG6"/>
    <mergeCell ref="AH5:AH6"/>
    <mergeCell ref="AI5:AI6"/>
    <mergeCell ref="G4:K4"/>
    <mergeCell ref="H5:H6"/>
    <mergeCell ref="A4:A6"/>
    <mergeCell ref="B4:B6"/>
    <mergeCell ref="AL5:AL6"/>
    <mergeCell ref="AJ5:AJ6"/>
    <mergeCell ref="C4:C6"/>
    <mergeCell ref="D4:D6"/>
    <mergeCell ref="E4:E6"/>
    <mergeCell ref="F4:F6"/>
    <mergeCell ref="Q4:U4"/>
    <mergeCell ref="Q5:Q6"/>
    <mergeCell ref="R5:R6"/>
    <mergeCell ref="S5:U5"/>
    <mergeCell ref="N5:P5"/>
    <mergeCell ref="AJ4:AL4"/>
    <mergeCell ref="I5:K5"/>
    <mergeCell ref="AF110:AI110"/>
    <mergeCell ref="AF111:AF112"/>
    <mergeCell ref="AF4:AI4"/>
    <mergeCell ref="L4:P4"/>
    <mergeCell ref="V4:Z4"/>
    <mergeCell ref="AA4:AE4"/>
    <mergeCell ref="AA5:AA6"/>
    <mergeCell ref="AB5:AB6"/>
    <mergeCell ref="AC5:AE5"/>
    <mergeCell ref="AB111:AB112"/>
    <mergeCell ref="AC111:AE111"/>
  </mergeCells>
  <phoneticPr fontId="18" type="noConversion"/>
  <dataValidations count="3">
    <dataValidation type="list" allowBlank="1" showInputMessage="1" showErrorMessage="1" sqref="I112:K112 N112:P112 S112:U112 X112:Z112 AC112:AE112" xr:uid="{00000000-0002-0000-0500-000000000000}">
      <formula1>Beneficios3</formula1>
    </dataValidation>
    <dataValidation type="list" allowBlank="1" showInputMessage="1" showErrorMessage="1" sqref="I6:K6 N6:P6 S6:U6 X6:Z6 AC6:AE6" xr:uid="{00000000-0002-0000-0500-000001000000}">
      <formula1>Benefícios</formula1>
    </dataValidation>
    <dataValidation type="whole" allowBlank="1" showInputMessage="1" showErrorMessage="1" error="Preencher com números de 1 a 60." sqref="E7:F106" xr:uid="{00000000-0002-0000-0500-000002000000}">
      <formula1>1</formula1>
      <formula2>60</formula2>
    </dataValidation>
  </dataValidations>
  <pageMargins left="0.19685039370078741" right="0.19685039370078741" top="0.59055118110236227" bottom="0.59055118110236227" header="0" footer="0"/>
  <pageSetup paperSize="9" scale="27" orientation="portrait" r:id="rId1"/>
  <headerFooter>
    <oddFooter>Página &amp;P de &amp;N</oddFooter>
  </headerFooter>
  <rowBreaks count="2" manualBreakCount="2">
    <brk id="56" max="16383" man="1"/>
    <brk id="10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tabColor theme="5" tint="0.39997558519241921"/>
    <pageSetUpPr fitToPage="1"/>
  </sheetPr>
  <dimension ref="A1:V140"/>
  <sheetViews>
    <sheetView showGridLines="0" zoomScale="90" zoomScaleNormal="90" zoomScaleSheetLayoutView="90" zoomScalePageLayoutView="90" workbookViewId="0">
      <pane ySplit="3" topLeftCell="A4" activePane="bottomLeft" state="frozen"/>
      <selection pane="bottomLeft" activeCell="H9" sqref="H9"/>
      <selection activeCell="A4" sqref="A4"/>
    </sheetView>
  </sheetViews>
  <sheetFormatPr defaultColWidth="8.85546875" defaultRowHeight="12.75"/>
  <cols>
    <col min="1" max="1" width="5.42578125" customWidth="1"/>
    <col min="2" max="2" width="43.42578125" customWidth="1"/>
    <col min="3" max="3" width="60" customWidth="1"/>
    <col min="4" max="4" width="8.42578125" style="109" customWidth="1"/>
    <col min="5" max="5" width="9.85546875" customWidth="1"/>
    <col min="6" max="6" width="11.42578125" customWidth="1"/>
    <col min="7" max="7" width="14.28515625" customWidth="1"/>
    <col min="8" max="8" width="40.7109375" customWidth="1"/>
  </cols>
  <sheetData>
    <row r="1" spans="1:22" ht="34.5" customHeight="1">
      <c r="A1" s="420" t="str">
        <f>Capa!A1</f>
        <v>Memória de Cálculo
Termo de Parceria nº 51/2021 celebrado entre o Instituto Estadual de Florestas - OEP e o Instituto Ekos Brasil (OSCIP)</v>
      </c>
      <c r="B1" s="420"/>
      <c r="C1" s="420"/>
      <c r="D1" s="420"/>
      <c r="E1" s="420"/>
      <c r="F1" s="420"/>
      <c r="G1" s="420"/>
      <c r="H1" s="42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7" customHeight="1" thickBot="1">
      <c r="A2" s="416" t="s">
        <v>474</v>
      </c>
      <c r="B2" s="416"/>
      <c r="C2" s="416"/>
      <c r="D2" s="416"/>
      <c r="E2" s="416"/>
      <c r="F2" s="416"/>
      <c r="G2" s="416"/>
      <c r="H2" s="41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thickBot="1">
      <c r="A3" s="107" t="s">
        <v>475</v>
      </c>
      <c r="B3" s="36" t="s">
        <v>476</v>
      </c>
      <c r="C3" s="37" t="s">
        <v>477</v>
      </c>
      <c r="D3" s="37" t="s">
        <v>478</v>
      </c>
      <c r="E3" s="36" t="s">
        <v>479</v>
      </c>
      <c r="F3" s="38" t="s">
        <v>480</v>
      </c>
      <c r="G3" s="37" t="s">
        <v>5</v>
      </c>
      <c r="H3" s="36" t="s">
        <v>481</v>
      </c>
    </row>
    <row r="4" spans="1:22" s="52" customFormat="1" ht="49.5" customHeight="1">
      <c r="A4" s="49">
        <v>1</v>
      </c>
      <c r="B4" s="49" t="s">
        <v>384</v>
      </c>
      <c r="C4" s="49" t="s">
        <v>482</v>
      </c>
      <c r="D4" s="108">
        <v>2</v>
      </c>
      <c r="E4" s="50">
        <v>300000</v>
      </c>
      <c r="F4" s="51">
        <v>1</v>
      </c>
      <c r="G4" s="56">
        <f>F4*E4</f>
        <v>300000</v>
      </c>
      <c r="H4" s="49" t="s">
        <v>483</v>
      </c>
    </row>
    <row r="5" spans="1:22" s="52" customFormat="1" ht="36.75" customHeight="1">
      <c r="A5" s="49">
        <v>2</v>
      </c>
      <c r="B5" s="49" t="s">
        <v>374</v>
      </c>
      <c r="C5" s="49" t="s">
        <v>484</v>
      </c>
      <c r="D5" s="108">
        <v>1</v>
      </c>
      <c r="E5" s="50">
        <v>130000</v>
      </c>
      <c r="F5" s="51">
        <v>1</v>
      </c>
      <c r="G5" s="56">
        <f>F5*E5</f>
        <v>130000</v>
      </c>
      <c r="H5" s="49" t="s">
        <v>485</v>
      </c>
    </row>
    <row r="6" spans="1:22" s="52" customFormat="1" ht="54" customHeight="1">
      <c r="A6" s="49">
        <v>3</v>
      </c>
      <c r="B6" s="49" t="s">
        <v>384</v>
      </c>
      <c r="C6" s="49" t="s">
        <v>486</v>
      </c>
      <c r="D6" s="108">
        <v>6</v>
      </c>
      <c r="E6" s="50">
        <v>150000</v>
      </c>
      <c r="F6" s="51">
        <v>1</v>
      </c>
      <c r="G6" s="56">
        <f>F6*E6</f>
        <v>150000</v>
      </c>
      <c r="H6" s="49" t="s">
        <v>483</v>
      </c>
    </row>
    <row r="7" spans="1:22" s="52" customFormat="1" ht="24" customHeight="1">
      <c r="A7" s="49">
        <v>4</v>
      </c>
      <c r="B7" s="49" t="s">
        <v>384</v>
      </c>
      <c r="C7" s="49" t="s">
        <v>487</v>
      </c>
      <c r="D7" s="108">
        <v>6</v>
      </c>
      <c r="E7" s="50">
        <v>20000</v>
      </c>
      <c r="F7" s="51">
        <v>2</v>
      </c>
      <c r="G7" s="56">
        <f>F7*E7</f>
        <v>40000</v>
      </c>
      <c r="H7" s="49" t="s">
        <v>483</v>
      </c>
    </row>
    <row r="8" spans="1:22" s="52" customFormat="1" ht="24" customHeight="1">
      <c r="A8" s="49">
        <v>5</v>
      </c>
      <c r="B8" s="49" t="s">
        <v>384</v>
      </c>
      <c r="C8" s="49" t="s">
        <v>488</v>
      </c>
      <c r="D8" s="108">
        <v>6</v>
      </c>
      <c r="E8" s="50">
        <v>100000</v>
      </c>
      <c r="F8" s="51">
        <v>1</v>
      </c>
      <c r="G8" s="56">
        <f>F8*E8</f>
        <v>100000</v>
      </c>
      <c r="H8" s="49" t="s">
        <v>483</v>
      </c>
    </row>
    <row r="9" spans="1:22" s="52" customFormat="1" ht="24" customHeight="1">
      <c r="A9" s="49">
        <v>6</v>
      </c>
      <c r="B9" s="49"/>
      <c r="C9" s="49"/>
      <c r="D9" s="108"/>
      <c r="E9" s="50"/>
      <c r="F9" s="51"/>
      <c r="G9" s="56">
        <f t="shared" ref="G9:G72" si="0">F9*E9</f>
        <v>0</v>
      </c>
      <c r="H9" s="49"/>
    </row>
    <row r="10" spans="1:22" s="52" customFormat="1" ht="24" customHeight="1">
      <c r="A10" s="49">
        <v>7</v>
      </c>
      <c r="B10" s="49"/>
      <c r="C10" s="49"/>
      <c r="D10" s="108"/>
      <c r="E10" s="50"/>
      <c r="F10" s="51"/>
      <c r="G10" s="56">
        <f t="shared" si="0"/>
        <v>0</v>
      </c>
      <c r="H10" s="49"/>
    </row>
    <row r="11" spans="1:22" s="52" customFormat="1" ht="24" customHeight="1">
      <c r="A11" s="49">
        <v>8</v>
      </c>
      <c r="B11" s="49"/>
      <c r="C11" s="49"/>
      <c r="D11" s="108"/>
      <c r="E11" s="50"/>
      <c r="F11" s="51"/>
      <c r="G11" s="56">
        <f t="shared" si="0"/>
        <v>0</v>
      </c>
      <c r="H11" s="49"/>
    </row>
    <row r="12" spans="1:22" s="52" customFormat="1" ht="24" customHeight="1">
      <c r="A12" s="49">
        <v>9</v>
      </c>
      <c r="B12" s="49"/>
      <c r="C12" s="49"/>
      <c r="D12" s="108"/>
      <c r="E12" s="50"/>
      <c r="F12" s="51"/>
      <c r="G12" s="56">
        <f t="shared" si="0"/>
        <v>0</v>
      </c>
      <c r="H12" s="49"/>
    </row>
    <row r="13" spans="1:22" s="52" customFormat="1" ht="24" customHeight="1">
      <c r="A13" s="49">
        <v>10</v>
      </c>
      <c r="B13" s="49"/>
      <c r="C13" s="49"/>
      <c r="D13" s="108"/>
      <c r="E13" s="50"/>
      <c r="F13" s="51"/>
      <c r="G13" s="56">
        <f t="shared" si="0"/>
        <v>0</v>
      </c>
      <c r="H13" s="49"/>
    </row>
    <row r="14" spans="1:22" s="52" customFormat="1" ht="24" customHeight="1" thickBot="1">
      <c r="A14" s="49">
        <v>11</v>
      </c>
      <c r="B14" s="49"/>
      <c r="C14" s="49"/>
      <c r="D14" s="108"/>
      <c r="E14" s="50"/>
      <c r="F14" s="51"/>
      <c r="G14" s="56">
        <f t="shared" si="0"/>
        <v>0</v>
      </c>
      <c r="H14" s="49"/>
    </row>
    <row r="15" spans="1:22" s="52" customFormat="1" ht="24" hidden="1" customHeight="1">
      <c r="A15" s="49">
        <v>12</v>
      </c>
      <c r="B15" s="49"/>
      <c r="C15" s="49"/>
      <c r="D15" s="108"/>
      <c r="E15" s="50"/>
      <c r="F15" s="51"/>
      <c r="G15" s="56">
        <f t="shared" si="0"/>
        <v>0</v>
      </c>
      <c r="H15" s="49"/>
    </row>
    <row r="16" spans="1:22" s="52" customFormat="1" ht="24" hidden="1" customHeight="1">
      <c r="A16" s="49">
        <v>13</v>
      </c>
      <c r="B16" s="49"/>
      <c r="C16" s="49"/>
      <c r="D16" s="108"/>
      <c r="E16" s="50"/>
      <c r="F16" s="51"/>
      <c r="G16" s="56">
        <f t="shared" si="0"/>
        <v>0</v>
      </c>
      <c r="H16" s="49"/>
    </row>
    <row r="17" spans="1:8" s="52" customFormat="1" ht="24" hidden="1" customHeight="1">
      <c r="A17" s="49">
        <v>14</v>
      </c>
      <c r="B17" s="49"/>
      <c r="C17" s="49"/>
      <c r="D17" s="108"/>
      <c r="E17" s="50"/>
      <c r="F17" s="51"/>
      <c r="G17" s="56">
        <f t="shared" si="0"/>
        <v>0</v>
      </c>
      <c r="H17" s="49"/>
    </row>
    <row r="18" spans="1:8" s="52" customFormat="1" ht="24" hidden="1" customHeight="1">
      <c r="A18" s="49">
        <v>15</v>
      </c>
      <c r="B18" s="49"/>
      <c r="C18" s="49"/>
      <c r="D18" s="108"/>
      <c r="E18" s="50"/>
      <c r="F18" s="51"/>
      <c r="G18" s="56">
        <f t="shared" si="0"/>
        <v>0</v>
      </c>
      <c r="H18" s="49"/>
    </row>
    <row r="19" spans="1:8" s="52" customFormat="1" ht="24" hidden="1" customHeight="1">
      <c r="A19" s="49">
        <v>16</v>
      </c>
      <c r="B19" s="49"/>
      <c r="C19" s="49"/>
      <c r="D19" s="108"/>
      <c r="E19" s="50"/>
      <c r="F19" s="51"/>
      <c r="G19" s="56">
        <f t="shared" si="0"/>
        <v>0</v>
      </c>
      <c r="H19" s="49"/>
    </row>
    <row r="20" spans="1:8" s="52" customFormat="1" ht="24" hidden="1" customHeight="1">
      <c r="A20" s="49">
        <v>17</v>
      </c>
      <c r="B20" s="49"/>
      <c r="C20" s="49"/>
      <c r="D20" s="108"/>
      <c r="E20" s="50"/>
      <c r="F20" s="51"/>
      <c r="G20" s="56">
        <f t="shared" si="0"/>
        <v>0</v>
      </c>
      <c r="H20" s="49"/>
    </row>
    <row r="21" spans="1:8" s="52" customFormat="1" ht="24" hidden="1" customHeight="1">
      <c r="A21" s="49">
        <v>18</v>
      </c>
      <c r="B21" s="49"/>
      <c r="C21" s="49"/>
      <c r="D21" s="108"/>
      <c r="E21" s="50"/>
      <c r="F21" s="51"/>
      <c r="G21" s="56">
        <f t="shared" si="0"/>
        <v>0</v>
      </c>
      <c r="H21" s="49"/>
    </row>
    <row r="22" spans="1:8" s="52" customFormat="1" ht="24" hidden="1" customHeight="1">
      <c r="A22" s="49">
        <v>19</v>
      </c>
      <c r="B22" s="49"/>
      <c r="C22" s="49"/>
      <c r="D22" s="108"/>
      <c r="E22" s="50"/>
      <c r="F22" s="51"/>
      <c r="G22" s="56">
        <f t="shared" si="0"/>
        <v>0</v>
      </c>
      <c r="H22" s="49"/>
    </row>
    <row r="23" spans="1:8" s="52" customFormat="1" ht="24" hidden="1" customHeight="1">
      <c r="A23" s="49">
        <v>20</v>
      </c>
      <c r="B23" s="49"/>
      <c r="C23" s="49"/>
      <c r="D23" s="108"/>
      <c r="E23" s="50"/>
      <c r="F23" s="51"/>
      <c r="G23" s="56">
        <f t="shared" si="0"/>
        <v>0</v>
      </c>
      <c r="H23" s="49"/>
    </row>
    <row r="24" spans="1:8" s="52" customFormat="1" ht="24" hidden="1" customHeight="1">
      <c r="A24" s="49">
        <v>21</v>
      </c>
      <c r="B24" s="49"/>
      <c r="C24" s="49"/>
      <c r="D24" s="108"/>
      <c r="E24" s="50"/>
      <c r="F24" s="51"/>
      <c r="G24" s="56">
        <f t="shared" si="0"/>
        <v>0</v>
      </c>
      <c r="H24" s="49"/>
    </row>
    <row r="25" spans="1:8" s="52" customFormat="1" ht="24" hidden="1" customHeight="1">
      <c r="A25" s="49">
        <v>22</v>
      </c>
      <c r="B25" s="49"/>
      <c r="C25" s="49"/>
      <c r="D25" s="108"/>
      <c r="E25" s="50"/>
      <c r="F25" s="51"/>
      <c r="G25" s="56">
        <f t="shared" si="0"/>
        <v>0</v>
      </c>
      <c r="H25" s="49"/>
    </row>
    <row r="26" spans="1:8" s="52" customFormat="1" ht="24" hidden="1" customHeight="1">
      <c r="A26" s="49">
        <v>23</v>
      </c>
      <c r="B26" s="49"/>
      <c r="C26" s="49"/>
      <c r="D26" s="108"/>
      <c r="E26" s="50"/>
      <c r="F26" s="51"/>
      <c r="G26" s="56">
        <f t="shared" si="0"/>
        <v>0</v>
      </c>
      <c r="H26" s="49"/>
    </row>
    <row r="27" spans="1:8" s="52" customFormat="1" ht="24" hidden="1" customHeight="1">
      <c r="A27" s="49">
        <v>24</v>
      </c>
      <c r="B27" s="49"/>
      <c r="C27" s="49"/>
      <c r="D27" s="108"/>
      <c r="E27" s="50"/>
      <c r="F27" s="51"/>
      <c r="G27" s="56">
        <f t="shared" si="0"/>
        <v>0</v>
      </c>
      <c r="H27" s="49"/>
    </row>
    <row r="28" spans="1:8" s="52" customFormat="1" ht="24" hidden="1" customHeight="1">
      <c r="A28" s="49">
        <v>25</v>
      </c>
      <c r="B28" s="49"/>
      <c r="C28" s="49"/>
      <c r="D28" s="108"/>
      <c r="E28" s="50"/>
      <c r="F28" s="51"/>
      <c r="G28" s="56">
        <f t="shared" si="0"/>
        <v>0</v>
      </c>
      <c r="H28" s="49"/>
    </row>
    <row r="29" spans="1:8" s="52" customFormat="1" ht="24" hidden="1" customHeight="1">
      <c r="A29" s="49">
        <v>26</v>
      </c>
      <c r="B29" s="49"/>
      <c r="C29" s="49"/>
      <c r="D29" s="108"/>
      <c r="E29" s="50"/>
      <c r="F29" s="51"/>
      <c r="G29" s="56">
        <f t="shared" si="0"/>
        <v>0</v>
      </c>
      <c r="H29" s="49"/>
    </row>
    <row r="30" spans="1:8" s="52" customFormat="1" ht="24" hidden="1" customHeight="1">
      <c r="A30" s="49">
        <v>27</v>
      </c>
      <c r="B30" s="49"/>
      <c r="C30" s="49"/>
      <c r="D30" s="108"/>
      <c r="E30" s="50"/>
      <c r="F30" s="51"/>
      <c r="G30" s="56">
        <f t="shared" si="0"/>
        <v>0</v>
      </c>
      <c r="H30" s="49"/>
    </row>
    <row r="31" spans="1:8" s="52" customFormat="1" ht="24" hidden="1" customHeight="1">
      <c r="A31" s="49">
        <v>28</v>
      </c>
      <c r="B31" s="49"/>
      <c r="C31" s="49"/>
      <c r="D31" s="108"/>
      <c r="E31" s="50"/>
      <c r="F31" s="51"/>
      <c r="G31" s="56">
        <f t="shared" si="0"/>
        <v>0</v>
      </c>
      <c r="H31" s="49"/>
    </row>
    <row r="32" spans="1:8" s="52" customFormat="1" ht="24" hidden="1" customHeight="1">
      <c r="A32" s="49">
        <v>29</v>
      </c>
      <c r="B32" s="49"/>
      <c r="C32" s="49"/>
      <c r="D32" s="108"/>
      <c r="E32" s="50"/>
      <c r="F32" s="51"/>
      <c r="G32" s="56">
        <f t="shared" si="0"/>
        <v>0</v>
      </c>
      <c r="H32" s="49"/>
    </row>
    <row r="33" spans="1:8" s="52" customFormat="1" ht="24" hidden="1" customHeight="1">
      <c r="A33" s="49">
        <v>30</v>
      </c>
      <c r="B33" s="49"/>
      <c r="C33" s="49"/>
      <c r="D33" s="108"/>
      <c r="E33" s="50"/>
      <c r="F33" s="51"/>
      <c r="G33" s="56">
        <f t="shared" si="0"/>
        <v>0</v>
      </c>
      <c r="H33" s="49"/>
    </row>
    <row r="34" spans="1:8" s="52" customFormat="1" ht="24" hidden="1" customHeight="1">
      <c r="A34" s="49">
        <v>31</v>
      </c>
      <c r="B34" s="49"/>
      <c r="C34" s="49"/>
      <c r="D34" s="108"/>
      <c r="E34" s="50"/>
      <c r="F34" s="51"/>
      <c r="G34" s="56">
        <f t="shared" si="0"/>
        <v>0</v>
      </c>
      <c r="H34" s="49"/>
    </row>
    <row r="35" spans="1:8" s="52" customFormat="1" ht="24" hidden="1" customHeight="1">
      <c r="A35" s="49">
        <v>32</v>
      </c>
      <c r="B35" s="49"/>
      <c r="C35" s="49"/>
      <c r="D35" s="108"/>
      <c r="E35" s="50"/>
      <c r="F35" s="51"/>
      <c r="G35" s="56">
        <f t="shared" si="0"/>
        <v>0</v>
      </c>
      <c r="H35" s="49"/>
    </row>
    <row r="36" spans="1:8" s="52" customFormat="1" ht="24" hidden="1" customHeight="1">
      <c r="A36" s="49">
        <v>33</v>
      </c>
      <c r="B36" s="49"/>
      <c r="C36" s="49"/>
      <c r="D36" s="108"/>
      <c r="E36" s="50"/>
      <c r="F36" s="51"/>
      <c r="G36" s="56">
        <f t="shared" si="0"/>
        <v>0</v>
      </c>
      <c r="H36" s="49"/>
    </row>
    <row r="37" spans="1:8" s="52" customFormat="1" ht="24" hidden="1" customHeight="1">
      <c r="A37" s="49">
        <v>34</v>
      </c>
      <c r="B37" s="49"/>
      <c r="C37" s="49"/>
      <c r="D37" s="108"/>
      <c r="E37" s="50"/>
      <c r="F37" s="51"/>
      <c r="G37" s="56">
        <f t="shared" si="0"/>
        <v>0</v>
      </c>
      <c r="H37" s="49"/>
    </row>
    <row r="38" spans="1:8" s="52" customFormat="1" ht="24" hidden="1" customHeight="1">
      <c r="A38" s="49">
        <v>35</v>
      </c>
      <c r="B38" s="49"/>
      <c r="C38" s="49"/>
      <c r="D38" s="108"/>
      <c r="E38" s="50"/>
      <c r="F38" s="51"/>
      <c r="G38" s="56">
        <f t="shared" si="0"/>
        <v>0</v>
      </c>
      <c r="H38" s="49"/>
    </row>
    <row r="39" spans="1:8" s="52" customFormat="1" ht="24" hidden="1" customHeight="1">
      <c r="A39" s="49">
        <v>36</v>
      </c>
      <c r="B39" s="49"/>
      <c r="C39" s="49"/>
      <c r="D39" s="108"/>
      <c r="E39" s="50"/>
      <c r="F39" s="51"/>
      <c r="G39" s="56">
        <f t="shared" si="0"/>
        <v>0</v>
      </c>
      <c r="H39" s="49"/>
    </row>
    <row r="40" spans="1:8" s="52" customFormat="1" ht="24" hidden="1" customHeight="1">
      <c r="A40" s="49">
        <v>37</v>
      </c>
      <c r="B40" s="49"/>
      <c r="C40" s="49"/>
      <c r="D40" s="108"/>
      <c r="E40" s="50"/>
      <c r="F40" s="51"/>
      <c r="G40" s="56">
        <f t="shared" si="0"/>
        <v>0</v>
      </c>
      <c r="H40" s="49"/>
    </row>
    <row r="41" spans="1:8" s="52" customFormat="1" ht="24" hidden="1" customHeight="1">
      <c r="A41" s="49">
        <v>38</v>
      </c>
      <c r="B41" s="49"/>
      <c r="C41" s="49"/>
      <c r="D41" s="108"/>
      <c r="E41" s="50"/>
      <c r="F41" s="51"/>
      <c r="G41" s="56">
        <f t="shared" si="0"/>
        <v>0</v>
      </c>
      <c r="H41" s="49"/>
    </row>
    <row r="42" spans="1:8" s="52" customFormat="1" ht="24" hidden="1" customHeight="1">
      <c r="A42" s="49">
        <v>39</v>
      </c>
      <c r="B42" s="49"/>
      <c r="C42" s="49"/>
      <c r="D42" s="108"/>
      <c r="E42" s="50"/>
      <c r="F42" s="51"/>
      <c r="G42" s="56">
        <f t="shared" si="0"/>
        <v>0</v>
      </c>
      <c r="H42" s="49"/>
    </row>
    <row r="43" spans="1:8" s="52" customFormat="1" ht="24" hidden="1" customHeight="1">
      <c r="A43" s="49">
        <v>40</v>
      </c>
      <c r="B43" s="49"/>
      <c r="C43" s="49"/>
      <c r="D43" s="108"/>
      <c r="E43" s="50"/>
      <c r="F43" s="51"/>
      <c r="G43" s="56">
        <f t="shared" si="0"/>
        <v>0</v>
      </c>
      <c r="H43" s="49"/>
    </row>
    <row r="44" spans="1:8" s="52" customFormat="1" ht="24" hidden="1" customHeight="1">
      <c r="A44" s="49">
        <v>41</v>
      </c>
      <c r="B44" s="49"/>
      <c r="C44" s="49"/>
      <c r="D44" s="108"/>
      <c r="E44" s="50"/>
      <c r="F44" s="51"/>
      <c r="G44" s="56">
        <f t="shared" si="0"/>
        <v>0</v>
      </c>
      <c r="H44" s="49"/>
    </row>
    <row r="45" spans="1:8" s="52" customFormat="1" ht="24" hidden="1" customHeight="1">
      <c r="A45" s="49">
        <v>42</v>
      </c>
      <c r="B45" s="49"/>
      <c r="C45" s="49"/>
      <c r="D45" s="108"/>
      <c r="E45" s="50"/>
      <c r="F45" s="51"/>
      <c r="G45" s="56">
        <f t="shared" si="0"/>
        <v>0</v>
      </c>
      <c r="H45" s="49"/>
    </row>
    <row r="46" spans="1:8" s="52" customFormat="1" ht="24" hidden="1" customHeight="1">
      <c r="A46" s="49">
        <v>43</v>
      </c>
      <c r="B46" s="49"/>
      <c r="C46" s="49"/>
      <c r="D46" s="108"/>
      <c r="E46" s="50"/>
      <c r="F46" s="51"/>
      <c r="G46" s="56">
        <f t="shared" si="0"/>
        <v>0</v>
      </c>
      <c r="H46" s="49"/>
    </row>
    <row r="47" spans="1:8" s="52" customFormat="1" ht="24" hidden="1" customHeight="1">
      <c r="A47" s="49">
        <v>44</v>
      </c>
      <c r="B47" s="49"/>
      <c r="C47" s="49"/>
      <c r="D47" s="108"/>
      <c r="E47" s="50"/>
      <c r="F47" s="51"/>
      <c r="G47" s="56">
        <f t="shared" si="0"/>
        <v>0</v>
      </c>
      <c r="H47" s="49"/>
    </row>
    <row r="48" spans="1:8" s="52" customFormat="1" ht="24" hidden="1" customHeight="1">
      <c r="A48" s="49">
        <v>45</v>
      </c>
      <c r="B48" s="49"/>
      <c r="C48" s="49"/>
      <c r="D48" s="108"/>
      <c r="E48" s="50"/>
      <c r="F48" s="51"/>
      <c r="G48" s="56">
        <f t="shared" si="0"/>
        <v>0</v>
      </c>
      <c r="H48" s="49"/>
    </row>
    <row r="49" spans="1:8" s="52" customFormat="1" ht="24" hidden="1" customHeight="1">
      <c r="A49" s="49">
        <v>46</v>
      </c>
      <c r="B49" s="49"/>
      <c r="C49" s="49"/>
      <c r="D49" s="108"/>
      <c r="E49" s="50"/>
      <c r="F49" s="51"/>
      <c r="G49" s="56">
        <f t="shared" si="0"/>
        <v>0</v>
      </c>
      <c r="H49" s="49"/>
    </row>
    <row r="50" spans="1:8" s="52" customFormat="1" ht="24" hidden="1" customHeight="1">
      <c r="A50" s="49">
        <v>47</v>
      </c>
      <c r="B50" s="49"/>
      <c r="C50" s="49"/>
      <c r="D50" s="108"/>
      <c r="E50" s="50"/>
      <c r="F50" s="51"/>
      <c r="G50" s="56">
        <f t="shared" si="0"/>
        <v>0</v>
      </c>
      <c r="H50" s="49"/>
    </row>
    <row r="51" spans="1:8" s="52" customFormat="1" ht="24" hidden="1" customHeight="1">
      <c r="A51" s="49">
        <v>48</v>
      </c>
      <c r="B51" s="49"/>
      <c r="C51" s="49"/>
      <c r="D51" s="108"/>
      <c r="E51" s="50"/>
      <c r="F51" s="51"/>
      <c r="G51" s="56">
        <f t="shared" si="0"/>
        <v>0</v>
      </c>
      <c r="H51" s="49"/>
    </row>
    <row r="52" spans="1:8" s="52" customFormat="1" ht="24" hidden="1" customHeight="1">
      <c r="A52" s="49">
        <v>49</v>
      </c>
      <c r="B52" s="49"/>
      <c r="C52" s="49"/>
      <c r="D52" s="108"/>
      <c r="E52" s="50"/>
      <c r="F52" s="51"/>
      <c r="G52" s="56">
        <f t="shared" si="0"/>
        <v>0</v>
      </c>
      <c r="H52" s="49"/>
    </row>
    <row r="53" spans="1:8" s="52" customFormat="1" ht="24" hidden="1" customHeight="1">
      <c r="A53" s="49">
        <v>50</v>
      </c>
      <c r="B53" s="49"/>
      <c r="C53" s="49"/>
      <c r="D53" s="108"/>
      <c r="E53" s="50"/>
      <c r="F53" s="51"/>
      <c r="G53" s="56">
        <f t="shared" si="0"/>
        <v>0</v>
      </c>
      <c r="H53" s="49"/>
    </row>
    <row r="54" spans="1:8" s="52" customFormat="1" ht="24" hidden="1" customHeight="1">
      <c r="A54" s="49">
        <v>51</v>
      </c>
      <c r="B54" s="49"/>
      <c r="C54" s="49"/>
      <c r="D54" s="108"/>
      <c r="E54" s="50"/>
      <c r="F54" s="51"/>
      <c r="G54" s="56">
        <f t="shared" si="0"/>
        <v>0</v>
      </c>
      <c r="H54" s="49"/>
    </row>
    <row r="55" spans="1:8" s="52" customFormat="1" ht="24" hidden="1" customHeight="1">
      <c r="A55" s="49">
        <v>52</v>
      </c>
      <c r="B55" s="49"/>
      <c r="C55" s="49"/>
      <c r="D55" s="108"/>
      <c r="E55" s="50"/>
      <c r="F55" s="51"/>
      <c r="G55" s="56">
        <f t="shared" si="0"/>
        <v>0</v>
      </c>
      <c r="H55" s="49"/>
    </row>
    <row r="56" spans="1:8" s="52" customFormat="1" ht="24" hidden="1" customHeight="1">
      <c r="A56" s="49">
        <v>53</v>
      </c>
      <c r="B56" s="49"/>
      <c r="C56" s="49"/>
      <c r="D56" s="108"/>
      <c r="E56" s="50"/>
      <c r="F56" s="51"/>
      <c r="G56" s="56">
        <f t="shared" si="0"/>
        <v>0</v>
      </c>
      <c r="H56" s="49"/>
    </row>
    <row r="57" spans="1:8" s="52" customFormat="1" ht="24" hidden="1" customHeight="1">
      <c r="A57" s="49">
        <v>54</v>
      </c>
      <c r="B57" s="49"/>
      <c r="C57" s="49"/>
      <c r="D57" s="108"/>
      <c r="E57" s="50"/>
      <c r="F57" s="51"/>
      <c r="G57" s="56">
        <f t="shared" si="0"/>
        <v>0</v>
      </c>
      <c r="H57" s="49"/>
    </row>
    <row r="58" spans="1:8" s="52" customFormat="1" ht="24" hidden="1" customHeight="1">
      <c r="A58" s="49">
        <v>55</v>
      </c>
      <c r="B58" s="49"/>
      <c r="C58" s="49"/>
      <c r="D58" s="108"/>
      <c r="E58" s="50"/>
      <c r="F58" s="51"/>
      <c r="G58" s="56">
        <f t="shared" si="0"/>
        <v>0</v>
      </c>
      <c r="H58" s="49"/>
    </row>
    <row r="59" spans="1:8" s="52" customFormat="1" ht="24" hidden="1" customHeight="1">
      <c r="A59" s="49">
        <v>56</v>
      </c>
      <c r="B59" s="49"/>
      <c r="C59" s="49"/>
      <c r="D59" s="108"/>
      <c r="E59" s="50"/>
      <c r="F59" s="51"/>
      <c r="G59" s="56">
        <f t="shared" si="0"/>
        <v>0</v>
      </c>
      <c r="H59" s="49"/>
    </row>
    <row r="60" spans="1:8" s="52" customFormat="1" ht="24" hidden="1" customHeight="1">
      <c r="A60" s="49">
        <v>57</v>
      </c>
      <c r="B60" s="49"/>
      <c r="C60" s="49"/>
      <c r="D60" s="108"/>
      <c r="E60" s="50"/>
      <c r="F60" s="51"/>
      <c r="G60" s="56">
        <f t="shared" si="0"/>
        <v>0</v>
      </c>
      <c r="H60" s="49"/>
    </row>
    <row r="61" spans="1:8" s="52" customFormat="1" ht="24" hidden="1" customHeight="1">
      <c r="A61" s="49">
        <v>58</v>
      </c>
      <c r="B61" s="49"/>
      <c r="C61" s="49"/>
      <c r="D61" s="108"/>
      <c r="E61" s="50"/>
      <c r="F61" s="51"/>
      <c r="G61" s="56">
        <f t="shared" si="0"/>
        <v>0</v>
      </c>
      <c r="H61" s="49"/>
    </row>
    <row r="62" spans="1:8" s="52" customFormat="1" ht="24" hidden="1" customHeight="1">
      <c r="A62" s="49">
        <v>59</v>
      </c>
      <c r="B62" s="49"/>
      <c r="C62" s="49"/>
      <c r="D62" s="108"/>
      <c r="E62" s="50"/>
      <c r="F62" s="51"/>
      <c r="G62" s="56">
        <f t="shared" si="0"/>
        <v>0</v>
      </c>
      <c r="H62" s="49"/>
    </row>
    <row r="63" spans="1:8" s="52" customFormat="1" ht="24" hidden="1" customHeight="1">
      <c r="A63" s="49">
        <v>60</v>
      </c>
      <c r="B63" s="49"/>
      <c r="C63" s="49"/>
      <c r="D63" s="108"/>
      <c r="E63" s="50"/>
      <c r="F63" s="51"/>
      <c r="G63" s="56">
        <f t="shared" si="0"/>
        <v>0</v>
      </c>
      <c r="H63" s="49"/>
    </row>
    <row r="64" spans="1:8" s="52" customFormat="1" ht="24" hidden="1" customHeight="1">
      <c r="A64" s="49">
        <v>61</v>
      </c>
      <c r="B64" s="49"/>
      <c r="C64" s="49"/>
      <c r="D64" s="108"/>
      <c r="E64" s="50"/>
      <c r="F64" s="51"/>
      <c r="G64" s="56">
        <f t="shared" si="0"/>
        <v>0</v>
      </c>
      <c r="H64" s="49"/>
    </row>
    <row r="65" spans="1:8" s="52" customFormat="1" ht="24" hidden="1" customHeight="1">
      <c r="A65" s="49">
        <v>62</v>
      </c>
      <c r="B65" s="49"/>
      <c r="C65" s="49"/>
      <c r="D65" s="108"/>
      <c r="E65" s="50"/>
      <c r="F65" s="51"/>
      <c r="G65" s="56">
        <f t="shared" si="0"/>
        <v>0</v>
      </c>
      <c r="H65" s="49"/>
    </row>
    <row r="66" spans="1:8" s="52" customFormat="1" ht="24" hidden="1" customHeight="1">
      <c r="A66" s="49">
        <v>63</v>
      </c>
      <c r="B66" s="49"/>
      <c r="C66" s="49"/>
      <c r="D66" s="108"/>
      <c r="E66" s="50"/>
      <c r="F66" s="51"/>
      <c r="G66" s="56">
        <f t="shared" si="0"/>
        <v>0</v>
      </c>
      <c r="H66" s="49"/>
    </row>
    <row r="67" spans="1:8" s="52" customFormat="1" ht="24" hidden="1" customHeight="1">
      <c r="A67" s="49">
        <v>64</v>
      </c>
      <c r="B67" s="49"/>
      <c r="C67" s="49"/>
      <c r="D67" s="108"/>
      <c r="E67" s="50"/>
      <c r="F67" s="51"/>
      <c r="G67" s="56">
        <f t="shared" si="0"/>
        <v>0</v>
      </c>
      <c r="H67" s="49"/>
    </row>
    <row r="68" spans="1:8" s="52" customFormat="1" ht="24" hidden="1" customHeight="1">
      <c r="A68" s="49">
        <v>65</v>
      </c>
      <c r="B68" s="49"/>
      <c r="C68" s="49"/>
      <c r="D68" s="108"/>
      <c r="E68" s="50"/>
      <c r="F68" s="51"/>
      <c r="G68" s="56">
        <f t="shared" si="0"/>
        <v>0</v>
      </c>
      <c r="H68" s="49"/>
    </row>
    <row r="69" spans="1:8" s="52" customFormat="1" ht="24" hidden="1" customHeight="1">
      <c r="A69" s="49">
        <v>66</v>
      </c>
      <c r="B69" s="49"/>
      <c r="C69" s="49"/>
      <c r="D69" s="108"/>
      <c r="E69" s="50"/>
      <c r="F69" s="51"/>
      <c r="G69" s="56">
        <f t="shared" si="0"/>
        <v>0</v>
      </c>
      <c r="H69" s="49"/>
    </row>
    <row r="70" spans="1:8" s="52" customFormat="1" ht="24" hidden="1" customHeight="1">
      <c r="A70" s="49">
        <v>67</v>
      </c>
      <c r="B70" s="49"/>
      <c r="C70" s="49"/>
      <c r="D70" s="108"/>
      <c r="E70" s="50"/>
      <c r="F70" s="51"/>
      <c r="G70" s="56">
        <f t="shared" si="0"/>
        <v>0</v>
      </c>
      <c r="H70" s="49"/>
    </row>
    <row r="71" spans="1:8" s="52" customFormat="1" ht="24" hidden="1" customHeight="1">
      <c r="A71" s="49">
        <v>68</v>
      </c>
      <c r="B71" s="49"/>
      <c r="C71" s="49"/>
      <c r="D71" s="108"/>
      <c r="E71" s="50"/>
      <c r="F71" s="51"/>
      <c r="G71" s="56">
        <f t="shared" si="0"/>
        <v>0</v>
      </c>
      <c r="H71" s="49"/>
    </row>
    <row r="72" spans="1:8" s="52" customFormat="1" ht="24" hidden="1" customHeight="1">
      <c r="A72" s="49">
        <v>69</v>
      </c>
      <c r="B72" s="49"/>
      <c r="C72" s="49"/>
      <c r="D72" s="108"/>
      <c r="E72" s="50"/>
      <c r="F72" s="51"/>
      <c r="G72" s="56">
        <f t="shared" si="0"/>
        <v>0</v>
      </c>
      <c r="H72" s="49"/>
    </row>
    <row r="73" spans="1:8" s="52" customFormat="1" ht="24" hidden="1" customHeight="1">
      <c r="A73" s="49">
        <v>70</v>
      </c>
      <c r="B73" s="49"/>
      <c r="C73" s="49"/>
      <c r="D73" s="108"/>
      <c r="E73" s="50"/>
      <c r="F73" s="51"/>
      <c r="G73" s="56">
        <f t="shared" ref="G73:G96" si="1">F73*E73</f>
        <v>0</v>
      </c>
      <c r="H73" s="49"/>
    </row>
    <row r="74" spans="1:8" s="52" customFormat="1" ht="24" hidden="1" customHeight="1">
      <c r="A74" s="49">
        <v>71</v>
      </c>
      <c r="B74" s="49"/>
      <c r="C74" s="49"/>
      <c r="D74" s="108"/>
      <c r="E74" s="50"/>
      <c r="F74" s="51"/>
      <c r="G74" s="56">
        <f t="shared" si="1"/>
        <v>0</v>
      </c>
      <c r="H74" s="49"/>
    </row>
    <row r="75" spans="1:8" s="52" customFormat="1" ht="24" hidden="1" customHeight="1">
      <c r="A75" s="49">
        <v>72</v>
      </c>
      <c r="B75" s="49"/>
      <c r="C75" s="49"/>
      <c r="D75" s="108"/>
      <c r="E75" s="50"/>
      <c r="F75" s="51"/>
      <c r="G75" s="56">
        <f t="shared" si="1"/>
        <v>0</v>
      </c>
      <c r="H75" s="49"/>
    </row>
    <row r="76" spans="1:8" s="52" customFormat="1" ht="24" hidden="1" customHeight="1">
      <c r="A76" s="49">
        <v>73</v>
      </c>
      <c r="B76" s="49"/>
      <c r="C76" s="49"/>
      <c r="D76" s="108"/>
      <c r="E76" s="50"/>
      <c r="F76" s="51"/>
      <c r="G76" s="56">
        <f t="shared" si="1"/>
        <v>0</v>
      </c>
      <c r="H76" s="49"/>
    </row>
    <row r="77" spans="1:8" s="52" customFormat="1" ht="24" hidden="1" customHeight="1">
      <c r="A77" s="49">
        <v>74</v>
      </c>
      <c r="B77" s="49"/>
      <c r="C77" s="49"/>
      <c r="D77" s="108"/>
      <c r="E77" s="50"/>
      <c r="F77" s="51"/>
      <c r="G77" s="56">
        <f t="shared" si="1"/>
        <v>0</v>
      </c>
      <c r="H77" s="49"/>
    </row>
    <row r="78" spans="1:8" s="52" customFormat="1" ht="24" hidden="1" customHeight="1">
      <c r="A78" s="49">
        <v>75</v>
      </c>
      <c r="B78" s="49"/>
      <c r="C78" s="49"/>
      <c r="D78" s="108"/>
      <c r="E78" s="50"/>
      <c r="F78" s="51"/>
      <c r="G78" s="56">
        <f t="shared" si="1"/>
        <v>0</v>
      </c>
      <c r="H78" s="49"/>
    </row>
    <row r="79" spans="1:8" s="52" customFormat="1" ht="24" hidden="1" customHeight="1">
      <c r="A79" s="49">
        <v>76</v>
      </c>
      <c r="B79" s="49"/>
      <c r="C79" s="49"/>
      <c r="D79" s="108"/>
      <c r="E79" s="50"/>
      <c r="F79" s="51"/>
      <c r="G79" s="56">
        <f t="shared" si="1"/>
        <v>0</v>
      </c>
      <c r="H79" s="49"/>
    </row>
    <row r="80" spans="1:8" s="52" customFormat="1" ht="24" hidden="1" customHeight="1">
      <c r="A80" s="49">
        <v>77</v>
      </c>
      <c r="B80" s="49"/>
      <c r="C80" s="49"/>
      <c r="D80" s="108"/>
      <c r="E80" s="50"/>
      <c r="F80" s="51"/>
      <c r="G80" s="56">
        <f t="shared" si="1"/>
        <v>0</v>
      </c>
      <c r="H80" s="49"/>
    </row>
    <row r="81" spans="1:8" s="52" customFormat="1" ht="24" hidden="1" customHeight="1">
      <c r="A81" s="49">
        <v>78</v>
      </c>
      <c r="B81" s="49"/>
      <c r="C81" s="49"/>
      <c r="D81" s="108"/>
      <c r="E81" s="50"/>
      <c r="F81" s="51"/>
      <c r="G81" s="56">
        <f t="shared" si="1"/>
        <v>0</v>
      </c>
      <c r="H81" s="49"/>
    </row>
    <row r="82" spans="1:8" s="52" customFormat="1" ht="24" hidden="1" customHeight="1">
      <c r="A82" s="49">
        <v>79</v>
      </c>
      <c r="B82" s="49"/>
      <c r="C82" s="49"/>
      <c r="D82" s="108"/>
      <c r="E82" s="50"/>
      <c r="F82" s="51"/>
      <c r="G82" s="56">
        <f t="shared" si="1"/>
        <v>0</v>
      </c>
      <c r="H82" s="49"/>
    </row>
    <row r="83" spans="1:8" s="52" customFormat="1" ht="24" hidden="1" customHeight="1">
      <c r="A83" s="49">
        <v>80</v>
      </c>
      <c r="B83" s="49"/>
      <c r="C83" s="49"/>
      <c r="D83" s="108"/>
      <c r="E83" s="50"/>
      <c r="F83" s="51"/>
      <c r="G83" s="56">
        <f t="shared" si="1"/>
        <v>0</v>
      </c>
      <c r="H83" s="49"/>
    </row>
    <row r="84" spans="1:8" s="52" customFormat="1" ht="24" hidden="1" customHeight="1">
      <c r="A84" s="49">
        <v>81</v>
      </c>
      <c r="B84" s="49"/>
      <c r="C84" s="49"/>
      <c r="D84" s="108"/>
      <c r="E84" s="50"/>
      <c r="F84" s="51"/>
      <c r="G84" s="56">
        <f t="shared" si="1"/>
        <v>0</v>
      </c>
      <c r="H84" s="49"/>
    </row>
    <row r="85" spans="1:8" s="52" customFormat="1" ht="24" hidden="1" customHeight="1">
      <c r="A85" s="49">
        <v>82</v>
      </c>
      <c r="B85" s="49"/>
      <c r="C85" s="49"/>
      <c r="D85" s="108"/>
      <c r="E85" s="50"/>
      <c r="F85" s="51"/>
      <c r="G85" s="56">
        <f t="shared" si="1"/>
        <v>0</v>
      </c>
      <c r="H85" s="49"/>
    </row>
    <row r="86" spans="1:8" s="52" customFormat="1" ht="24" hidden="1" customHeight="1">
      <c r="A86" s="49">
        <v>83</v>
      </c>
      <c r="B86" s="49"/>
      <c r="C86" s="49"/>
      <c r="D86" s="108"/>
      <c r="E86" s="50"/>
      <c r="F86" s="51"/>
      <c r="G86" s="56">
        <f t="shared" si="1"/>
        <v>0</v>
      </c>
      <c r="H86" s="49"/>
    </row>
    <row r="87" spans="1:8" s="52" customFormat="1" ht="24" hidden="1" customHeight="1">
      <c r="A87" s="49">
        <v>84</v>
      </c>
      <c r="B87" s="49"/>
      <c r="C87" s="49"/>
      <c r="D87" s="108"/>
      <c r="E87" s="50"/>
      <c r="F87" s="51"/>
      <c r="G87" s="56">
        <f t="shared" si="1"/>
        <v>0</v>
      </c>
      <c r="H87" s="49"/>
    </row>
    <row r="88" spans="1:8" s="52" customFormat="1" ht="24" hidden="1" customHeight="1">
      <c r="A88" s="49">
        <v>85</v>
      </c>
      <c r="B88" s="49"/>
      <c r="C88" s="49"/>
      <c r="D88" s="108"/>
      <c r="E88" s="50"/>
      <c r="F88" s="51"/>
      <c r="G88" s="56">
        <f t="shared" si="1"/>
        <v>0</v>
      </c>
      <c r="H88" s="49"/>
    </row>
    <row r="89" spans="1:8" s="52" customFormat="1" ht="24" hidden="1" customHeight="1">
      <c r="A89" s="49">
        <v>86</v>
      </c>
      <c r="B89" s="49"/>
      <c r="C89" s="49"/>
      <c r="D89" s="108"/>
      <c r="E89" s="50"/>
      <c r="F89" s="51"/>
      <c r="G89" s="56">
        <f t="shared" si="1"/>
        <v>0</v>
      </c>
      <c r="H89" s="49"/>
    </row>
    <row r="90" spans="1:8" s="52" customFormat="1" ht="24" hidden="1" customHeight="1">
      <c r="A90" s="49">
        <v>87</v>
      </c>
      <c r="B90" s="49"/>
      <c r="C90" s="49"/>
      <c r="D90" s="108"/>
      <c r="E90" s="50"/>
      <c r="F90" s="51"/>
      <c r="G90" s="56">
        <f t="shared" si="1"/>
        <v>0</v>
      </c>
      <c r="H90" s="49"/>
    </row>
    <row r="91" spans="1:8" s="52" customFormat="1" ht="24" hidden="1" customHeight="1">
      <c r="A91" s="49">
        <v>88</v>
      </c>
      <c r="B91" s="49"/>
      <c r="C91" s="49"/>
      <c r="D91" s="108"/>
      <c r="E91" s="50"/>
      <c r="F91" s="51"/>
      <c r="G91" s="56">
        <f t="shared" si="1"/>
        <v>0</v>
      </c>
      <c r="H91" s="49"/>
    </row>
    <row r="92" spans="1:8" s="52" customFormat="1" ht="24" hidden="1" customHeight="1">
      <c r="A92" s="49">
        <v>89</v>
      </c>
      <c r="B92" s="49"/>
      <c r="C92" s="49"/>
      <c r="D92" s="108"/>
      <c r="E92" s="50"/>
      <c r="F92" s="51"/>
      <c r="G92" s="56">
        <f t="shared" si="1"/>
        <v>0</v>
      </c>
      <c r="H92" s="49"/>
    </row>
    <row r="93" spans="1:8" s="52" customFormat="1" ht="24" hidden="1" customHeight="1">
      <c r="A93" s="49">
        <v>90</v>
      </c>
      <c r="B93" s="49"/>
      <c r="C93" s="49"/>
      <c r="D93" s="108"/>
      <c r="E93" s="50"/>
      <c r="F93" s="51"/>
      <c r="G93" s="56">
        <f t="shared" si="1"/>
        <v>0</v>
      </c>
      <c r="H93" s="49"/>
    </row>
    <row r="94" spans="1:8" s="52" customFormat="1" ht="24" hidden="1" customHeight="1">
      <c r="A94" s="49">
        <v>91</v>
      </c>
      <c r="B94" s="49"/>
      <c r="C94" s="49"/>
      <c r="D94" s="108"/>
      <c r="E94" s="50"/>
      <c r="F94" s="51"/>
      <c r="G94" s="56">
        <f t="shared" si="1"/>
        <v>0</v>
      </c>
      <c r="H94" s="49"/>
    </row>
    <row r="95" spans="1:8" s="52" customFormat="1" ht="24" hidden="1" customHeight="1">
      <c r="A95" s="49">
        <v>92</v>
      </c>
      <c r="B95" s="49"/>
      <c r="C95" s="49"/>
      <c r="D95" s="108"/>
      <c r="E95" s="50"/>
      <c r="F95" s="51"/>
      <c r="G95" s="56">
        <f t="shared" si="1"/>
        <v>0</v>
      </c>
      <c r="H95" s="49"/>
    </row>
    <row r="96" spans="1:8" s="52" customFormat="1" ht="24" hidden="1" customHeight="1">
      <c r="A96" s="49">
        <v>93</v>
      </c>
      <c r="B96" s="49"/>
      <c r="C96" s="49"/>
      <c r="D96" s="108"/>
      <c r="E96" s="50"/>
      <c r="F96" s="51"/>
      <c r="G96" s="56">
        <f t="shared" si="1"/>
        <v>0</v>
      </c>
      <c r="H96" s="49"/>
    </row>
    <row r="97" spans="1:8" s="52" customFormat="1" ht="24" hidden="1" customHeight="1">
      <c r="A97" s="49">
        <v>94</v>
      </c>
      <c r="B97" s="49"/>
      <c r="C97" s="49"/>
      <c r="D97" s="108"/>
      <c r="E97" s="50"/>
      <c r="F97" s="51"/>
      <c r="G97" s="56">
        <f t="shared" ref="G97:G103" si="2">F97*E97</f>
        <v>0</v>
      </c>
      <c r="H97" s="49"/>
    </row>
    <row r="98" spans="1:8" s="52" customFormat="1" ht="24" hidden="1" customHeight="1">
      <c r="A98" s="49">
        <v>95</v>
      </c>
      <c r="B98" s="49"/>
      <c r="C98" s="49"/>
      <c r="D98" s="108"/>
      <c r="E98" s="50"/>
      <c r="F98" s="51"/>
      <c r="G98" s="56">
        <f t="shared" si="2"/>
        <v>0</v>
      </c>
      <c r="H98" s="49"/>
    </row>
    <row r="99" spans="1:8" s="52" customFormat="1" ht="24" hidden="1" customHeight="1">
      <c r="A99" s="49">
        <v>96</v>
      </c>
      <c r="B99" s="49"/>
      <c r="C99" s="49"/>
      <c r="D99" s="108"/>
      <c r="E99" s="50"/>
      <c r="F99" s="51"/>
      <c r="G99" s="56">
        <f t="shared" si="2"/>
        <v>0</v>
      </c>
      <c r="H99" s="49"/>
    </row>
    <row r="100" spans="1:8" s="52" customFormat="1" ht="24" hidden="1" customHeight="1">
      <c r="A100" s="49">
        <v>97</v>
      </c>
      <c r="B100" s="49"/>
      <c r="C100" s="49"/>
      <c r="D100" s="108"/>
      <c r="E100" s="50"/>
      <c r="F100" s="51"/>
      <c r="G100" s="56">
        <f t="shared" si="2"/>
        <v>0</v>
      </c>
      <c r="H100" s="49"/>
    </row>
    <row r="101" spans="1:8" s="52" customFormat="1" ht="24" hidden="1" customHeight="1">
      <c r="A101" s="49">
        <v>98</v>
      </c>
      <c r="B101" s="49"/>
      <c r="C101" s="49"/>
      <c r="D101" s="108"/>
      <c r="E101" s="50"/>
      <c r="F101" s="51"/>
      <c r="G101" s="56">
        <f t="shared" si="2"/>
        <v>0</v>
      </c>
      <c r="H101" s="49"/>
    </row>
    <row r="102" spans="1:8" s="52" customFormat="1" ht="24" hidden="1" customHeight="1">
      <c r="A102" s="49">
        <v>99</v>
      </c>
      <c r="B102" s="49"/>
      <c r="C102" s="49"/>
      <c r="D102" s="108"/>
      <c r="E102" s="50"/>
      <c r="F102" s="51"/>
      <c r="G102" s="56">
        <f t="shared" si="2"/>
        <v>0</v>
      </c>
      <c r="H102" s="49"/>
    </row>
    <row r="103" spans="1:8" s="52" customFormat="1" ht="24" hidden="1" customHeight="1" thickBot="1">
      <c r="A103" s="49">
        <v>100</v>
      </c>
      <c r="B103" s="53"/>
      <c r="C103" s="53"/>
      <c r="D103" s="108"/>
      <c r="E103" s="54"/>
      <c r="F103" s="55"/>
      <c r="G103" s="57">
        <f t="shared" si="2"/>
        <v>0</v>
      </c>
      <c r="H103" s="53"/>
    </row>
    <row r="104" spans="1:8" ht="20.25" customHeight="1" thickBot="1">
      <c r="A104" s="39"/>
      <c r="B104" s="39"/>
      <c r="C104" s="39"/>
      <c r="D104" s="39"/>
      <c r="E104" s="40" t="s">
        <v>5</v>
      </c>
      <c r="F104" s="42">
        <f>SUM(F4:F103)</f>
        <v>6</v>
      </c>
      <c r="G104" s="58">
        <f>SUM(G4:G103)</f>
        <v>720000</v>
      </c>
      <c r="H104" s="41"/>
    </row>
    <row r="127" spans="2:2">
      <c r="B127" s="34"/>
    </row>
    <row r="128" spans="2:2">
      <c r="B128" s="34"/>
    </row>
    <row r="129" spans="2:2">
      <c r="B129" s="34"/>
    </row>
    <row r="130" spans="2:2">
      <c r="B130" s="34"/>
    </row>
    <row r="131" spans="2:2">
      <c r="B131" s="34"/>
    </row>
    <row r="132" spans="2:2">
      <c r="B132" s="34"/>
    </row>
    <row r="133" spans="2:2">
      <c r="B133" s="34"/>
    </row>
    <row r="134" spans="2:2">
      <c r="B134" s="34"/>
    </row>
    <row r="135" spans="2:2">
      <c r="B135" s="34"/>
    </row>
    <row r="136" spans="2:2">
      <c r="B136" s="34"/>
    </row>
    <row r="137" spans="2:2">
      <c r="B137" s="34"/>
    </row>
    <row r="138" spans="2:2">
      <c r="B138" s="34"/>
    </row>
    <row r="139" spans="2:2">
      <c r="B139" s="34"/>
    </row>
    <row r="140" spans="2:2">
      <c r="B140" s="8"/>
    </row>
  </sheetData>
  <sheetProtection algorithmName="SHA-512" hashValue="7a5VZLi3YvFm4kZjDGmUdYPWCMS3MfIu2ctDWJfblXs134PxtwE7IYR/Q1luqTVimPIS5xKOQaleipyMKfEl+Q==" saltValue="TaH/2+XhTDBE5oOp04NkqA==" spinCount="100000" sheet="1" objects="1" scenarios="1" formatRows="0"/>
  <mergeCells count="2">
    <mergeCell ref="A1:H1"/>
    <mergeCell ref="A2:H2"/>
  </mergeCells>
  <phoneticPr fontId="14" type="noConversion"/>
  <dataValidations count="1">
    <dataValidation type="list" allowBlank="1" showInputMessage="1" showErrorMessage="1" sqref="B4:B103" xr:uid="{00000000-0002-0000-0600-000000000000}">
      <formula1>Bens</formula1>
    </dataValidation>
  </dataValidations>
  <pageMargins left="0.19685039370078741" right="0.19685039370078741" top="0.59055118110236227" bottom="0.59055118110236227" header="0" footer="0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  <pageSetUpPr fitToPage="1"/>
  </sheetPr>
  <dimension ref="A1:GN1084"/>
  <sheetViews>
    <sheetView showGridLines="0" zoomScale="115" zoomScaleNormal="115" zoomScaleSheetLayoutView="100" zoomScalePageLayoutView="125" workbookViewId="0">
      <pane ySplit="3" topLeftCell="A4" activePane="bottomLeft" state="frozen"/>
      <selection pane="bottomLeft" activeCell="J7" sqref="J7"/>
      <selection activeCell="C112" sqref="C112"/>
    </sheetView>
  </sheetViews>
  <sheetFormatPr defaultColWidth="8.85546875" defaultRowHeight="12.75"/>
  <cols>
    <col min="1" max="1" width="6.7109375" style="178" customWidth="1"/>
    <col min="2" max="2" width="30.85546875" style="13" customWidth="1"/>
    <col min="3" max="3" width="12.85546875" style="178" bestFit="1" customWidth="1"/>
    <col min="4" max="5" width="10.140625" style="178" customWidth="1"/>
    <col min="6" max="6" width="31.42578125" style="13" customWidth="1"/>
    <col min="7" max="7" width="37.85546875" style="179" customWidth="1"/>
    <col min="8" max="8" width="11.7109375" style="178" customWidth="1"/>
    <col min="9" max="9" width="18.7109375" style="173" customWidth="1"/>
    <col min="10" max="10" width="17" style="173" bestFit="1" customWidth="1"/>
    <col min="11" max="11" width="15.7109375" style="173" customWidth="1"/>
    <col min="12" max="15" width="8.85546875" style="173"/>
    <col min="16" max="16" width="10" style="173" customWidth="1"/>
    <col min="17" max="17" width="10.28515625" style="173" customWidth="1"/>
    <col min="18" max="18" width="10.7109375" style="173" bestFit="1" customWidth="1"/>
    <col min="19" max="16384" width="8.85546875" style="173"/>
  </cols>
  <sheetData>
    <row r="1" spans="1:10" ht="32.25" customHeight="1">
      <c r="A1" s="420" t="str">
        <f>Capa!A1</f>
        <v>Memória de Cálculo
Termo de Parceria nº 51/2021 celebrado entre o Instituto Estadual de Florestas - OEP e o Instituto Ekos Brasil (OSCIP)</v>
      </c>
      <c r="B1" s="420"/>
      <c r="C1" s="420"/>
      <c r="D1" s="420"/>
      <c r="E1" s="420"/>
      <c r="F1" s="420"/>
      <c r="G1" s="420"/>
      <c r="H1" s="420"/>
    </row>
    <row r="2" spans="1:10" ht="23.25" customHeight="1" thickBot="1">
      <c r="A2" s="416" t="s">
        <v>489</v>
      </c>
      <c r="B2" s="416"/>
      <c r="C2" s="416"/>
      <c r="D2" s="416"/>
      <c r="E2" s="416"/>
      <c r="F2" s="416"/>
      <c r="G2" s="416"/>
      <c r="H2" s="416"/>
    </row>
    <row r="3" spans="1:10" ht="43.5" customHeight="1" thickBot="1">
      <c r="A3" s="175" t="s">
        <v>490</v>
      </c>
      <c r="B3" s="176" t="s">
        <v>476</v>
      </c>
      <c r="C3" s="176" t="s">
        <v>491</v>
      </c>
      <c r="D3" s="176" t="s">
        <v>492</v>
      </c>
      <c r="E3" s="176" t="s">
        <v>493</v>
      </c>
      <c r="F3" s="177" t="s">
        <v>45</v>
      </c>
      <c r="G3" s="177" t="s">
        <v>494</v>
      </c>
      <c r="H3" s="177" t="s">
        <v>495</v>
      </c>
      <c r="I3" s="392" t="s">
        <v>496</v>
      </c>
    </row>
    <row r="4" spans="1:10" ht="15" customHeight="1">
      <c r="A4" s="180">
        <v>1</v>
      </c>
      <c r="B4" s="181" t="s">
        <v>245</v>
      </c>
      <c r="C4" s="157">
        <v>2382</v>
      </c>
      <c r="D4" s="182">
        <v>1</v>
      </c>
      <c r="E4" s="182">
        <v>3</v>
      </c>
      <c r="F4" s="200" t="s">
        <v>116</v>
      </c>
      <c r="G4" s="183"/>
      <c r="H4" s="252">
        <f t="shared" ref="H4:H22" si="0">(E4-D4+1)*C4</f>
        <v>7146</v>
      </c>
      <c r="I4" s="337"/>
      <c r="J4" s="338"/>
    </row>
    <row r="5" spans="1:10">
      <c r="A5" s="180">
        <v>2</v>
      </c>
      <c r="B5" s="181" t="s">
        <v>245</v>
      </c>
      <c r="C5" s="157">
        <f>C4*(1+I5)</f>
        <v>2572.56</v>
      </c>
      <c r="D5" s="182">
        <v>4</v>
      </c>
      <c r="E5" s="182">
        <v>12</v>
      </c>
      <c r="F5" s="330" t="s">
        <v>116</v>
      </c>
      <c r="G5" s="183" t="s">
        <v>497</v>
      </c>
      <c r="H5" s="252">
        <f t="shared" si="0"/>
        <v>23153.040000000001</v>
      </c>
      <c r="I5" s="337">
        <v>0.08</v>
      </c>
    </row>
    <row r="6" spans="1:10">
      <c r="A6" s="180">
        <v>3</v>
      </c>
      <c r="B6" s="181" t="s">
        <v>247</v>
      </c>
      <c r="C6" s="157">
        <v>525</v>
      </c>
      <c r="D6" s="182">
        <v>1</v>
      </c>
      <c r="E6" s="182">
        <v>12</v>
      </c>
      <c r="F6" s="181" t="s">
        <v>116</v>
      </c>
      <c r="G6" s="183"/>
      <c r="H6" s="252">
        <f t="shared" si="0"/>
        <v>6300</v>
      </c>
      <c r="I6" s="337"/>
    </row>
    <row r="7" spans="1:10">
      <c r="A7" s="180">
        <v>4</v>
      </c>
      <c r="B7" s="181" t="s">
        <v>249</v>
      </c>
      <c r="C7" s="157">
        <v>263.54000000000002</v>
      </c>
      <c r="D7" s="182">
        <v>1</v>
      </c>
      <c r="E7" s="182">
        <v>12</v>
      </c>
      <c r="F7" s="181" t="s">
        <v>116</v>
      </c>
      <c r="G7" s="183"/>
      <c r="H7" s="252">
        <f t="shared" si="0"/>
        <v>3162.4800000000005</v>
      </c>
      <c r="I7" s="337"/>
    </row>
    <row r="8" spans="1:10">
      <c r="A8" s="180">
        <v>5</v>
      </c>
      <c r="B8" s="181" t="s">
        <v>253</v>
      </c>
      <c r="C8" s="157">
        <v>150</v>
      </c>
      <c r="D8" s="182">
        <v>1</v>
      </c>
      <c r="E8" s="182">
        <v>12</v>
      </c>
      <c r="F8" s="181" t="s">
        <v>116</v>
      </c>
      <c r="G8" s="183"/>
      <c r="H8" s="252">
        <f t="shared" si="0"/>
        <v>1800</v>
      </c>
      <c r="I8" s="337"/>
    </row>
    <row r="9" spans="1:10">
      <c r="A9" s="180">
        <v>6</v>
      </c>
      <c r="B9" s="181" t="s">
        <v>257</v>
      </c>
      <c r="C9" s="157">
        <v>200</v>
      </c>
      <c r="D9" s="182">
        <v>1</v>
      </c>
      <c r="E9" s="182">
        <v>12</v>
      </c>
      <c r="F9" s="181" t="s">
        <v>116</v>
      </c>
      <c r="G9" s="183"/>
      <c r="H9" s="252">
        <f t="shared" si="0"/>
        <v>2400</v>
      </c>
      <c r="I9" s="337"/>
    </row>
    <row r="10" spans="1:10">
      <c r="A10" s="180">
        <v>7</v>
      </c>
      <c r="B10" s="181" t="s">
        <v>259</v>
      </c>
      <c r="C10" s="157">
        <v>500</v>
      </c>
      <c r="D10" s="182">
        <v>1</v>
      </c>
      <c r="E10" s="182">
        <v>12</v>
      </c>
      <c r="F10" s="181" t="s">
        <v>116</v>
      </c>
      <c r="G10" s="183"/>
      <c r="H10" s="252">
        <f t="shared" si="0"/>
        <v>6000</v>
      </c>
      <c r="I10" s="337"/>
    </row>
    <row r="11" spans="1:10">
      <c r="A11" s="180">
        <v>8</v>
      </c>
      <c r="B11" s="181" t="s">
        <v>261</v>
      </c>
      <c r="C11" s="157">
        <v>100</v>
      </c>
      <c r="D11" s="182">
        <v>1</v>
      </c>
      <c r="E11" s="182">
        <v>12</v>
      </c>
      <c r="F11" s="181" t="s">
        <v>116</v>
      </c>
      <c r="G11" s="183"/>
      <c r="H11" s="252">
        <f t="shared" si="0"/>
        <v>1200</v>
      </c>
      <c r="I11" s="337"/>
    </row>
    <row r="12" spans="1:10">
      <c r="A12" s="180">
        <v>9</v>
      </c>
      <c r="B12" s="181" t="s">
        <v>265</v>
      </c>
      <c r="C12" s="157">
        <f>3300+1500</f>
        <v>4800</v>
      </c>
      <c r="D12" s="182">
        <v>1</v>
      </c>
      <c r="E12" s="182">
        <v>4</v>
      </c>
      <c r="F12" s="181" t="s">
        <v>116</v>
      </c>
      <c r="G12" s="183" t="s">
        <v>498</v>
      </c>
      <c r="H12" s="252">
        <f t="shared" si="0"/>
        <v>19200</v>
      </c>
      <c r="I12" s="337"/>
    </row>
    <row r="13" spans="1:10">
      <c r="A13" s="180">
        <v>10</v>
      </c>
      <c r="B13" s="181" t="s">
        <v>265</v>
      </c>
      <c r="C13" s="157">
        <f>C12*(1+I13)</f>
        <v>5184</v>
      </c>
      <c r="D13" s="182">
        <v>5</v>
      </c>
      <c r="E13" s="182">
        <v>12</v>
      </c>
      <c r="F13" s="181" t="s">
        <v>116</v>
      </c>
      <c r="G13" s="183" t="s">
        <v>499</v>
      </c>
      <c r="H13" s="252">
        <f t="shared" si="0"/>
        <v>41472</v>
      </c>
      <c r="I13" s="337">
        <v>0.08</v>
      </c>
    </row>
    <row r="14" spans="1:10" ht="22.5">
      <c r="A14" s="180">
        <v>11</v>
      </c>
      <c r="B14" s="181" t="s">
        <v>283</v>
      </c>
      <c r="C14" s="157">
        <v>300</v>
      </c>
      <c r="D14" s="182">
        <v>1</v>
      </c>
      <c r="E14" s="182">
        <v>12</v>
      </c>
      <c r="F14" s="181" t="s">
        <v>116</v>
      </c>
      <c r="G14" s="183"/>
      <c r="H14" s="252">
        <f t="shared" si="0"/>
        <v>3600</v>
      </c>
      <c r="I14" s="337"/>
    </row>
    <row r="15" spans="1:10">
      <c r="A15" s="180">
        <v>12</v>
      </c>
      <c r="B15" s="181" t="s">
        <v>305</v>
      </c>
      <c r="C15" s="157">
        <v>100</v>
      </c>
      <c r="D15" s="182">
        <v>1</v>
      </c>
      <c r="E15" s="182">
        <v>12</v>
      </c>
      <c r="F15" s="181" t="s">
        <v>116</v>
      </c>
      <c r="G15" s="183"/>
      <c r="H15" s="252">
        <f t="shared" si="0"/>
        <v>1200</v>
      </c>
      <c r="I15" s="337"/>
    </row>
    <row r="16" spans="1:10">
      <c r="A16" s="180">
        <v>13</v>
      </c>
      <c r="B16" s="181" t="s">
        <v>327</v>
      </c>
      <c r="C16" s="157">
        <v>600</v>
      </c>
      <c r="D16" s="182">
        <v>1</v>
      </c>
      <c r="E16" s="182">
        <v>12</v>
      </c>
      <c r="F16" s="181" t="s">
        <v>116</v>
      </c>
      <c r="G16" s="183"/>
      <c r="H16" s="252">
        <f t="shared" si="0"/>
        <v>7200</v>
      </c>
      <c r="I16" s="337"/>
    </row>
    <row r="17" spans="1:9">
      <c r="A17" s="180">
        <v>14</v>
      </c>
      <c r="B17" s="181" t="s">
        <v>309</v>
      </c>
      <c r="C17" s="157">
        <v>230</v>
      </c>
      <c r="D17" s="182">
        <v>1</v>
      </c>
      <c r="E17" s="182">
        <v>12</v>
      </c>
      <c r="F17" s="181" t="s">
        <v>116</v>
      </c>
      <c r="G17" s="183"/>
      <c r="H17" s="252">
        <f t="shared" si="0"/>
        <v>2760</v>
      </c>
      <c r="I17" s="337"/>
    </row>
    <row r="18" spans="1:9">
      <c r="A18" s="180">
        <v>15</v>
      </c>
      <c r="B18" s="181" t="s">
        <v>331</v>
      </c>
      <c r="C18" s="157">
        <v>250</v>
      </c>
      <c r="D18" s="182">
        <v>1</v>
      </c>
      <c r="E18" s="182">
        <v>12</v>
      </c>
      <c r="F18" s="181" t="s">
        <v>116</v>
      </c>
      <c r="G18" s="183"/>
      <c r="H18" s="252">
        <f t="shared" si="0"/>
        <v>3000</v>
      </c>
      <c r="I18" s="337"/>
    </row>
    <row r="19" spans="1:9">
      <c r="A19" s="180">
        <v>16</v>
      </c>
      <c r="B19" s="181" t="s">
        <v>321</v>
      </c>
      <c r="C19" s="157">
        <v>100</v>
      </c>
      <c r="D19" s="182">
        <v>1</v>
      </c>
      <c r="E19" s="182">
        <v>12</v>
      </c>
      <c r="F19" s="181" t="s">
        <v>116</v>
      </c>
      <c r="G19" s="183"/>
      <c r="H19" s="252">
        <f t="shared" si="0"/>
        <v>1200</v>
      </c>
      <c r="I19" s="337"/>
    </row>
    <row r="20" spans="1:9">
      <c r="A20" s="180">
        <v>17</v>
      </c>
      <c r="B20" s="181" t="s">
        <v>323</v>
      </c>
      <c r="C20" s="157">
        <v>115</v>
      </c>
      <c r="D20" s="182">
        <v>1</v>
      </c>
      <c r="E20" s="182">
        <v>12</v>
      </c>
      <c r="F20" s="181" t="s">
        <v>116</v>
      </c>
      <c r="G20" s="183"/>
      <c r="H20" s="252">
        <f t="shared" si="0"/>
        <v>1380</v>
      </c>
      <c r="I20" s="337"/>
    </row>
    <row r="21" spans="1:9">
      <c r="A21" s="180">
        <v>18</v>
      </c>
      <c r="B21" s="181" t="s">
        <v>267</v>
      </c>
      <c r="C21" s="157">
        <v>6000</v>
      </c>
      <c r="D21" s="182">
        <v>1</v>
      </c>
      <c r="E21" s="182">
        <v>12</v>
      </c>
      <c r="F21" s="181" t="s">
        <v>116</v>
      </c>
      <c r="G21" s="183"/>
      <c r="H21" s="252">
        <f t="shared" si="0"/>
        <v>72000</v>
      </c>
      <c r="I21" s="337"/>
    </row>
    <row r="22" spans="1:9" ht="13.5" thickBot="1">
      <c r="A22" s="180">
        <v>19</v>
      </c>
      <c r="B22" s="181" t="s">
        <v>269</v>
      </c>
      <c r="C22" s="157">
        <v>1300</v>
      </c>
      <c r="D22" s="182">
        <v>1</v>
      </c>
      <c r="E22" s="182">
        <v>12</v>
      </c>
      <c r="F22" s="181" t="s">
        <v>116</v>
      </c>
      <c r="G22" s="183"/>
      <c r="H22" s="252">
        <f t="shared" si="0"/>
        <v>15600</v>
      </c>
      <c r="I22" s="337"/>
    </row>
    <row r="23" spans="1:9" ht="15" customHeight="1" thickBot="1">
      <c r="A23" s="466" t="s">
        <v>500</v>
      </c>
      <c r="B23" s="467"/>
      <c r="C23" s="467"/>
      <c r="D23" s="467"/>
      <c r="E23" s="467"/>
      <c r="F23" s="467"/>
      <c r="G23" s="467"/>
      <c r="H23" s="468"/>
      <c r="I23" s="390"/>
    </row>
    <row r="24" spans="1:9">
      <c r="A24" s="180">
        <v>20</v>
      </c>
      <c r="B24" s="181" t="s">
        <v>245</v>
      </c>
      <c r="C24" s="157">
        <f>C5</f>
        <v>2572.56</v>
      </c>
      <c r="D24" s="182">
        <v>13</v>
      </c>
      <c r="E24" s="182">
        <v>15</v>
      </c>
      <c r="F24" s="181" t="s">
        <v>116</v>
      </c>
      <c r="G24" s="183"/>
      <c r="H24" s="252">
        <f t="shared" ref="H24:H84" si="1">(E24-D24+1)*C24</f>
        <v>7717.68</v>
      </c>
      <c r="I24" s="337"/>
    </row>
    <row r="25" spans="1:9">
      <c r="A25" s="180">
        <v>21</v>
      </c>
      <c r="B25" s="181" t="s">
        <v>245</v>
      </c>
      <c r="C25" s="157">
        <f>C24*(1+I25)</f>
        <v>2829.8160000000003</v>
      </c>
      <c r="D25" s="182">
        <v>16</v>
      </c>
      <c r="E25" s="182">
        <v>24</v>
      </c>
      <c r="F25" s="330" t="s">
        <v>116</v>
      </c>
      <c r="G25" s="183" t="s">
        <v>501</v>
      </c>
      <c r="H25" s="252">
        <f>(E25-D25+1)*C25</f>
        <v>25468.344000000001</v>
      </c>
      <c r="I25" s="337">
        <v>0.1</v>
      </c>
    </row>
    <row r="26" spans="1:9">
      <c r="A26" s="180">
        <v>22</v>
      </c>
      <c r="B26" s="181" t="s">
        <v>247</v>
      </c>
      <c r="C26" s="157">
        <f t="shared" ref="C26:C31" si="2">C6*(1+I26)</f>
        <v>556.5</v>
      </c>
      <c r="D26" s="182">
        <v>13</v>
      </c>
      <c r="E26" s="182">
        <v>24</v>
      </c>
      <c r="F26" s="181" t="s">
        <v>116</v>
      </c>
      <c r="G26" s="183"/>
      <c r="H26" s="252">
        <f t="shared" si="1"/>
        <v>6678</v>
      </c>
      <c r="I26" s="337">
        <v>0.06</v>
      </c>
    </row>
    <row r="27" spans="1:9">
      <c r="A27" s="180">
        <v>23</v>
      </c>
      <c r="B27" s="181" t="s">
        <v>249</v>
      </c>
      <c r="C27" s="157">
        <f t="shared" si="2"/>
        <v>289.89400000000006</v>
      </c>
      <c r="D27" s="182">
        <v>13</v>
      </c>
      <c r="E27" s="182">
        <v>24</v>
      </c>
      <c r="F27" s="181" t="s">
        <v>116</v>
      </c>
      <c r="G27" s="183"/>
      <c r="H27" s="252">
        <f t="shared" si="1"/>
        <v>3478.728000000001</v>
      </c>
      <c r="I27" s="337">
        <v>0.1</v>
      </c>
    </row>
    <row r="28" spans="1:9">
      <c r="A28" s="180">
        <v>24</v>
      </c>
      <c r="B28" s="181" t="s">
        <v>253</v>
      </c>
      <c r="C28" s="157">
        <f t="shared" si="2"/>
        <v>165</v>
      </c>
      <c r="D28" s="182">
        <v>13</v>
      </c>
      <c r="E28" s="182">
        <v>24</v>
      </c>
      <c r="F28" s="181" t="s">
        <v>116</v>
      </c>
      <c r="G28" s="183"/>
      <c r="H28" s="252">
        <f t="shared" si="1"/>
        <v>1980</v>
      </c>
      <c r="I28" s="337">
        <v>0.1</v>
      </c>
    </row>
    <row r="29" spans="1:9">
      <c r="A29" s="180">
        <v>25</v>
      </c>
      <c r="B29" s="181" t="s">
        <v>257</v>
      </c>
      <c r="C29" s="157">
        <f t="shared" si="2"/>
        <v>210</v>
      </c>
      <c r="D29" s="182">
        <v>13</v>
      </c>
      <c r="E29" s="182">
        <v>24</v>
      </c>
      <c r="F29" s="181" t="s">
        <v>116</v>
      </c>
      <c r="G29" s="183"/>
      <c r="H29" s="252">
        <f t="shared" si="1"/>
        <v>2520</v>
      </c>
      <c r="I29" s="337">
        <v>0.05</v>
      </c>
    </row>
    <row r="30" spans="1:9">
      <c r="A30" s="180">
        <v>26</v>
      </c>
      <c r="B30" s="181" t="s">
        <v>259</v>
      </c>
      <c r="C30" s="157">
        <f t="shared" si="2"/>
        <v>525</v>
      </c>
      <c r="D30" s="182">
        <v>13</v>
      </c>
      <c r="E30" s="182">
        <v>24</v>
      </c>
      <c r="F30" s="181" t="s">
        <v>116</v>
      </c>
      <c r="G30" s="183"/>
      <c r="H30" s="252">
        <f t="shared" si="1"/>
        <v>6300</v>
      </c>
      <c r="I30" s="337">
        <v>0.05</v>
      </c>
    </row>
    <row r="31" spans="1:9">
      <c r="A31" s="180">
        <v>27</v>
      </c>
      <c r="B31" s="181" t="s">
        <v>261</v>
      </c>
      <c r="C31" s="157">
        <f t="shared" si="2"/>
        <v>105</v>
      </c>
      <c r="D31" s="182">
        <v>13</v>
      </c>
      <c r="E31" s="182">
        <v>24</v>
      </c>
      <c r="F31" s="181" t="s">
        <v>116</v>
      </c>
      <c r="G31" s="183"/>
      <c r="H31" s="252">
        <f t="shared" si="1"/>
        <v>1260</v>
      </c>
      <c r="I31" s="337">
        <v>0.05</v>
      </c>
    </row>
    <row r="32" spans="1:9">
      <c r="A32" s="180">
        <v>28</v>
      </c>
      <c r="B32" s="181" t="s">
        <v>265</v>
      </c>
      <c r="C32" s="157">
        <f>C13</f>
        <v>5184</v>
      </c>
      <c r="D32" s="182">
        <v>13</v>
      </c>
      <c r="E32" s="182">
        <v>16</v>
      </c>
      <c r="F32" s="181" t="s">
        <v>116</v>
      </c>
      <c r="G32" s="183"/>
      <c r="H32" s="252">
        <f t="shared" si="1"/>
        <v>20736</v>
      </c>
      <c r="I32" s="337">
        <v>0</v>
      </c>
    </row>
    <row r="33" spans="1:9">
      <c r="A33" s="180">
        <v>29</v>
      </c>
      <c r="B33" s="181" t="s">
        <v>265</v>
      </c>
      <c r="C33" s="157">
        <f>C32*(1+I33)</f>
        <v>5495.04</v>
      </c>
      <c r="D33" s="182">
        <v>17</v>
      </c>
      <c r="E33" s="182">
        <v>24</v>
      </c>
      <c r="F33" s="181" t="s">
        <v>116</v>
      </c>
      <c r="G33" s="183" t="s">
        <v>501</v>
      </c>
      <c r="H33" s="252">
        <f t="shared" ref="H33" si="3">(E33-D33+1)*C33</f>
        <v>43960.32</v>
      </c>
      <c r="I33" s="337">
        <v>0.06</v>
      </c>
    </row>
    <row r="34" spans="1:9" ht="22.5">
      <c r="A34" s="180">
        <v>30</v>
      </c>
      <c r="B34" s="181" t="s">
        <v>283</v>
      </c>
      <c r="C34" s="157">
        <f t="shared" ref="C34:C42" si="4">C14*(1+I34)</f>
        <v>315</v>
      </c>
      <c r="D34" s="182">
        <v>13</v>
      </c>
      <c r="E34" s="182">
        <v>24</v>
      </c>
      <c r="F34" s="181" t="s">
        <v>116</v>
      </c>
      <c r="G34" s="183"/>
      <c r="H34" s="252">
        <f t="shared" si="1"/>
        <v>3780</v>
      </c>
      <c r="I34" s="337">
        <v>0.05</v>
      </c>
    </row>
    <row r="35" spans="1:9">
      <c r="A35" s="180">
        <v>31</v>
      </c>
      <c r="B35" s="181" t="s">
        <v>305</v>
      </c>
      <c r="C35" s="157">
        <f t="shared" si="4"/>
        <v>105</v>
      </c>
      <c r="D35" s="182">
        <v>13</v>
      </c>
      <c r="E35" s="182">
        <v>24</v>
      </c>
      <c r="F35" s="181" t="s">
        <v>116</v>
      </c>
      <c r="G35" s="183"/>
      <c r="H35" s="252">
        <f t="shared" si="1"/>
        <v>1260</v>
      </c>
      <c r="I35" s="337">
        <v>0.05</v>
      </c>
    </row>
    <row r="36" spans="1:9">
      <c r="A36" s="180">
        <v>32</v>
      </c>
      <c r="B36" s="181" t="s">
        <v>327</v>
      </c>
      <c r="C36" s="157">
        <f t="shared" si="4"/>
        <v>630</v>
      </c>
      <c r="D36" s="182">
        <v>13</v>
      </c>
      <c r="E36" s="182">
        <v>24</v>
      </c>
      <c r="F36" s="181" t="s">
        <v>116</v>
      </c>
      <c r="G36" s="183"/>
      <c r="H36" s="252">
        <f t="shared" si="1"/>
        <v>7560</v>
      </c>
      <c r="I36" s="337">
        <v>0.05</v>
      </c>
    </row>
    <row r="37" spans="1:9">
      <c r="A37" s="180">
        <v>33</v>
      </c>
      <c r="B37" s="181" t="s">
        <v>309</v>
      </c>
      <c r="C37" s="157">
        <f t="shared" si="4"/>
        <v>243.8</v>
      </c>
      <c r="D37" s="182">
        <v>13</v>
      </c>
      <c r="E37" s="182">
        <v>24</v>
      </c>
      <c r="F37" s="181" t="s">
        <v>116</v>
      </c>
      <c r="G37" s="183"/>
      <c r="H37" s="252">
        <f t="shared" si="1"/>
        <v>2925.6000000000004</v>
      </c>
      <c r="I37" s="337">
        <v>0.06</v>
      </c>
    </row>
    <row r="38" spans="1:9">
      <c r="A38" s="180">
        <v>34</v>
      </c>
      <c r="B38" s="181" t="s">
        <v>331</v>
      </c>
      <c r="C38" s="157">
        <f t="shared" si="4"/>
        <v>262.5</v>
      </c>
      <c r="D38" s="182">
        <v>13</v>
      </c>
      <c r="E38" s="182">
        <v>24</v>
      </c>
      <c r="F38" s="181" t="s">
        <v>116</v>
      </c>
      <c r="G38" s="183"/>
      <c r="H38" s="252">
        <f t="shared" si="1"/>
        <v>3150</v>
      </c>
      <c r="I38" s="337">
        <v>0.05</v>
      </c>
    </row>
    <row r="39" spans="1:9">
      <c r="A39" s="180">
        <v>35</v>
      </c>
      <c r="B39" s="181" t="s">
        <v>321</v>
      </c>
      <c r="C39" s="157">
        <f t="shared" si="4"/>
        <v>105</v>
      </c>
      <c r="D39" s="182">
        <v>13</v>
      </c>
      <c r="E39" s="182">
        <v>24</v>
      </c>
      <c r="F39" s="181" t="s">
        <v>116</v>
      </c>
      <c r="G39" s="183"/>
      <c r="H39" s="252">
        <f t="shared" si="1"/>
        <v>1260</v>
      </c>
      <c r="I39" s="337">
        <v>0.05</v>
      </c>
    </row>
    <row r="40" spans="1:9">
      <c r="A40" s="180">
        <v>36</v>
      </c>
      <c r="B40" s="181" t="s">
        <v>323</v>
      </c>
      <c r="C40" s="157">
        <f t="shared" si="4"/>
        <v>120.75</v>
      </c>
      <c r="D40" s="182">
        <v>13</v>
      </c>
      <c r="E40" s="182">
        <v>24</v>
      </c>
      <c r="F40" s="181" t="s">
        <v>116</v>
      </c>
      <c r="G40" s="183"/>
      <c r="H40" s="252">
        <f t="shared" si="1"/>
        <v>1449</v>
      </c>
      <c r="I40" s="337">
        <v>0.05</v>
      </c>
    </row>
    <row r="41" spans="1:9">
      <c r="A41" s="180">
        <v>37</v>
      </c>
      <c r="B41" s="181" t="s">
        <v>267</v>
      </c>
      <c r="C41" s="157">
        <f t="shared" si="4"/>
        <v>6420</v>
      </c>
      <c r="D41" s="182">
        <v>13</v>
      </c>
      <c r="E41" s="182">
        <v>24</v>
      </c>
      <c r="F41" s="181" t="s">
        <v>116</v>
      </c>
      <c r="G41" s="183" t="s">
        <v>501</v>
      </c>
      <c r="H41" s="252">
        <f t="shared" si="1"/>
        <v>77040</v>
      </c>
      <c r="I41" s="337">
        <v>7.0000000000000007E-2</v>
      </c>
    </row>
    <row r="42" spans="1:9" ht="13.5" thickBot="1">
      <c r="A42" s="180">
        <v>38</v>
      </c>
      <c r="B42" s="181" t="s">
        <v>269</v>
      </c>
      <c r="C42" s="157">
        <f t="shared" si="4"/>
        <v>1365</v>
      </c>
      <c r="D42" s="182">
        <v>13</v>
      </c>
      <c r="E42" s="182">
        <v>24</v>
      </c>
      <c r="F42" s="181" t="s">
        <v>116</v>
      </c>
      <c r="G42" s="183" t="s">
        <v>501</v>
      </c>
      <c r="H42" s="252">
        <f t="shared" ref="H42" si="5">(E42-D42+1)*C42</f>
        <v>16380</v>
      </c>
      <c r="I42" s="337">
        <v>0.05</v>
      </c>
    </row>
    <row r="43" spans="1:9" ht="15" customHeight="1" thickBot="1">
      <c r="A43" s="466" t="s">
        <v>502</v>
      </c>
      <c r="B43" s="467"/>
      <c r="C43" s="467"/>
      <c r="D43" s="467"/>
      <c r="E43" s="467"/>
      <c r="F43" s="467"/>
      <c r="G43" s="467"/>
      <c r="H43" s="468"/>
      <c r="I43" s="390"/>
    </row>
    <row r="44" spans="1:9">
      <c r="A44" s="180">
        <v>39</v>
      </c>
      <c r="B44" s="181" t="s">
        <v>245</v>
      </c>
      <c r="C44" s="157">
        <f>C25</f>
        <v>2829.8160000000003</v>
      </c>
      <c r="D44" s="182">
        <v>25</v>
      </c>
      <c r="E44" s="182">
        <v>27</v>
      </c>
      <c r="F44" s="181" t="s">
        <v>116</v>
      </c>
      <c r="G44" s="183" t="s">
        <v>503</v>
      </c>
      <c r="H44" s="252">
        <f t="shared" si="1"/>
        <v>8489.4480000000003</v>
      </c>
      <c r="I44" s="337">
        <v>0</v>
      </c>
    </row>
    <row r="45" spans="1:9">
      <c r="A45" s="180">
        <v>40</v>
      </c>
      <c r="B45" s="181" t="s">
        <v>245</v>
      </c>
      <c r="C45" s="157">
        <f>C44*(1+I45)</f>
        <v>3112.7976000000003</v>
      </c>
      <c r="D45" s="182">
        <v>28</v>
      </c>
      <c r="E45" s="182">
        <v>36</v>
      </c>
      <c r="F45" s="181" t="s">
        <v>116</v>
      </c>
      <c r="G45" s="183" t="s">
        <v>503</v>
      </c>
      <c r="H45" s="252">
        <f t="shared" si="1"/>
        <v>28015.178400000004</v>
      </c>
      <c r="I45" s="337">
        <v>0.1</v>
      </c>
    </row>
    <row r="46" spans="1:9">
      <c r="A46" s="180">
        <v>41</v>
      </c>
      <c r="B46" s="181" t="s">
        <v>247</v>
      </c>
      <c r="C46" s="157">
        <f t="shared" ref="C46:C51" si="6">C26*(1+I46)</f>
        <v>589.89</v>
      </c>
      <c r="D46" s="182">
        <v>25</v>
      </c>
      <c r="E46" s="182">
        <v>36</v>
      </c>
      <c r="F46" s="181" t="s">
        <v>116</v>
      </c>
      <c r="G46" s="183"/>
      <c r="H46" s="252">
        <f t="shared" si="1"/>
        <v>7078.68</v>
      </c>
      <c r="I46" s="337">
        <f>I26</f>
        <v>0.06</v>
      </c>
    </row>
    <row r="47" spans="1:9">
      <c r="A47" s="180">
        <v>42</v>
      </c>
      <c r="B47" s="181" t="s">
        <v>249</v>
      </c>
      <c r="C47" s="157">
        <f t="shared" si="6"/>
        <v>318.88340000000011</v>
      </c>
      <c r="D47" s="182">
        <v>25</v>
      </c>
      <c r="E47" s="182">
        <v>36</v>
      </c>
      <c r="F47" s="181" t="s">
        <v>116</v>
      </c>
      <c r="G47" s="183"/>
      <c r="H47" s="252">
        <f t="shared" si="1"/>
        <v>3826.6008000000011</v>
      </c>
      <c r="I47" s="337">
        <v>0.1</v>
      </c>
    </row>
    <row r="48" spans="1:9">
      <c r="A48" s="180">
        <v>43</v>
      </c>
      <c r="B48" s="181" t="s">
        <v>253</v>
      </c>
      <c r="C48" s="157">
        <f t="shared" si="6"/>
        <v>181.50000000000003</v>
      </c>
      <c r="D48" s="182">
        <v>25</v>
      </c>
      <c r="E48" s="182">
        <v>36</v>
      </c>
      <c r="F48" s="181" t="s">
        <v>116</v>
      </c>
      <c r="G48" s="183"/>
      <c r="H48" s="252">
        <f t="shared" si="1"/>
        <v>2178.0000000000005</v>
      </c>
      <c r="I48" s="337">
        <f>I28</f>
        <v>0.1</v>
      </c>
    </row>
    <row r="49" spans="1:9">
      <c r="A49" s="180">
        <v>44</v>
      </c>
      <c r="B49" s="181" t="s">
        <v>257</v>
      </c>
      <c r="C49" s="157">
        <f t="shared" si="6"/>
        <v>220.5</v>
      </c>
      <c r="D49" s="182">
        <v>25</v>
      </c>
      <c r="E49" s="182">
        <v>36</v>
      </c>
      <c r="F49" s="181" t="s">
        <v>116</v>
      </c>
      <c r="G49" s="183"/>
      <c r="H49" s="252">
        <f t="shared" si="1"/>
        <v>2646</v>
      </c>
      <c r="I49" s="337">
        <v>0.05</v>
      </c>
    </row>
    <row r="50" spans="1:9">
      <c r="A50" s="180">
        <v>45</v>
      </c>
      <c r="B50" s="181" t="s">
        <v>259</v>
      </c>
      <c r="C50" s="157">
        <f t="shared" si="6"/>
        <v>551.25</v>
      </c>
      <c r="D50" s="182">
        <v>25</v>
      </c>
      <c r="E50" s="182">
        <v>36</v>
      </c>
      <c r="F50" s="181" t="s">
        <v>116</v>
      </c>
      <c r="G50" s="183"/>
      <c r="H50" s="252">
        <f t="shared" si="1"/>
        <v>6615</v>
      </c>
      <c r="I50" s="337">
        <v>0.05</v>
      </c>
    </row>
    <row r="51" spans="1:9">
      <c r="A51" s="180">
        <v>46</v>
      </c>
      <c r="B51" s="181" t="s">
        <v>261</v>
      </c>
      <c r="C51" s="157">
        <f t="shared" si="6"/>
        <v>110.25</v>
      </c>
      <c r="D51" s="182">
        <v>25</v>
      </c>
      <c r="E51" s="182">
        <v>36</v>
      </c>
      <c r="F51" s="181" t="s">
        <v>116</v>
      </c>
      <c r="G51" s="183"/>
      <c r="H51" s="252">
        <f t="shared" si="1"/>
        <v>1323</v>
      </c>
      <c r="I51" s="337">
        <v>0.05</v>
      </c>
    </row>
    <row r="52" spans="1:9">
      <c r="A52" s="180">
        <v>47</v>
      </c>
      <c r="B52" s="181" t="s">
        <v>265</v>
      </c>
      <c r="C52" s="157">
        <f>C33</f>
        <v>5495.04</v>
      </c>
      <c r="D52" s="182">
        <v>25</v>
      </c>
      <c r="E52" s="182">
        <v>28</v>
      </c>
      <c r="F52" s="181" t="s">
        <v>116</v>
      </c>
      <c r="G52" s="183"/>
      <c r="H52" s="252">
        <f t="shared" si="1"/>
        <v>21980.16</v>
      </c>
      <c r="I52" s="337">
        <v>0</v>
      </c>
    </row>
    <row r="53" spans="1:9">
      <c r="A53" s="180">
        <v>48</v>
      </c>
      <c r="B53" s="181" t="s">
        <v>265</v>
      </c>
      <c r="C53" s="157">
        <f>C52*(1+I53)</f>
        <v>5824.7424000000001</v>
      </c>
      <c r="D53" s="182">
        <v>29</v>
      </c>
      <c r="E53" s="182">
        <v>36</v>
      </c>
      <c r="F53" s="181" t="s">
        <v>116</v>
      </c>
      <c r="G53" s="183" t="s">
        <v>501</v>
      </c>
      <c r="H53" s="252">
        <f t="shared" si="1"/>
        <v>46597.939200000001</v>
      </c>
      <c r="I53" s="337">
        <v>0.06</v>
      </c>
    </row>
    <row r="54" spans="1:9" ht="22.5">
      <c r="A54" s="180">
        <v>49</v>
      </c>
      <c r="B54" s="181" t="s">
        <v>283</v>
      </c>
      <c r="C54" s="157">
        <f t="shared" ref="C54:C60" si="7">C34*(1+I54)</f>
        <v>330.75</v>
      </c>
      <c r="D54" s="182">
        <v>25</v>
      </c>
      <c r="E54" s="182">
        <v>36</v>
      </c>
      <c r="F54" s="181" t="s">
        <v>116</v>
      </c>
      <c r="G54" s="183"/>
      <c r="H54" s="252">
        <f t="shared" si="1"/>
        <v>3969</v>
      </c>
      <c r="I54" s="337">
        <v>0.05</v>
      </c>
    </row>
    <row r="55" spans="1:9">
      <c r="A55" s="180">
        <v>50</v>
      </c>
      <c r="B55" s="181" t="s">
        <v>305</v>
      </c>
      <c r="C55" s="157">
        <f t="shared" si="7"/>
        <v>110.25</v>
      </c>
      <c r="D55" s="182">
        <v>25</v>
      </c>
      <c r="E55" s="182">
        <v>36</v>
      </c>
      <c r="F55" s="181" t="s">
        <v>116</v>
      </c>
      <c r="G55" s="183"/>
      <c r="H55" s="252">
        <f t="shared" si="1"/>
        <v>1323</v>
      </c>
      <c r="I55" s="337">
        <v>0.05</v>
      </c>
    </row>
    <row r="56" spans="1:9">
      <c r="A56" s="180">
        <v>51</v>
      </c>
      <c r="B56" s="181" t="s">
        <v>327</v>
      </c>
      <c r="C56" s="157">
        <f t="shared" si="7"/>
        <v>661.5</v>
      </c>
      <c r="D56" s="182">
        <v>25</v>
      </c>
      <c r="E56" s="182">
        <v>36</v>
      </c>
      <c r="F56" s="181" t="s">
        <v>116</v>
      </c>
      <c r="G56" s="183"/>
      <c r="H56" s="252">
        <f t="shared" si="1"/>
        <v>7938</v>
      </c>
      <c r="I56" s="337">
        <v>0.05</v>
      </c>
    </row>
    <row r="57" spans="1:9">
      <c r="A57" s="180">
        <v>52</v>
      </c>
      <c r="B57" s="181" t="s">
        <v>309</v>
      </c>
      <c r="C57" s="157">
        <f t="shared" si="7"/>
        <v>258.428</v>
      </c>
      <c r="D57" s="182">
        <v>25</v>
      </c>
      <c r="E57" s="182">
        <v>36</v>
      </c>
      <c r="F57" s="181" t="s">
        <v>116</v>
      </c>
      <c r="G57" s="183"/>
      <c r="H57" s="252">
        <f t="shared" si="1"/>
        <v>3101.136</v>
      </c>
      <c r="I57" s="337">
        <f>I37</f>
        <v>0.06</v>
      </c>
    </row>
    <row r="58" spans="1:9">
      <c r="A58" s="180">
        <v>53</v>
      </c>
      <c r="B58" s="181" t="s">
        <v>331</v>
      </c>
      <c r="C58" s="157">
        <f t="shared" si="7"/>
        <v>275.625</v>
      </c>
      <c r="D58" s="182">
        <v>25</v>
      </c>
      <c r="E58" s="182">
        <v>36</v>
      </c>
      <c r="F58" s="181" t="s">
        <v>116</v>
      </c>
      <c r="G58" s="183"/>
      <c r="H58" s="252">
        <f t="shared" si="1"/>
        <v>3307.5</v>
      </c>
      <c r="I58" s="337">
        <v>0.05</v>
      </c>
    </row>
    <row r="59" spans="1:9">
      <c r="A59" s="180">
        <v>54</v>
      </c>
      <c r="B59" s="181" t="s">
        <v>321</v>
      </c>
      <c r="C59" s="157">
        <f t="shared" si="7"/>
        <v>110.25</v>
      </c>
      <c r="D59" s="182">
        <v>25</v>
      </c>
      <c r="E59" s="182">
        <v>36</v>
      </c>
      <c r="F59" s="181" t="s">
        <v>116</v>
      </c>
      <c r="G59" s="183"/>
      <c r="H59" s="252">
        <f t="shared" si="1"/>
        <v>1323</v>
      </c>
      <c r="I59" s="337">
        <v>0.05</v>
      </c>
    </row>
    <row r="60" spans="1:9">
      <c r="A60" s="180">
        <v>55</v>
      </c>
      <c r="B60" s="181" t="s">
        <v>323</v>
      </c>
      <c r="C60" s="157">
        <f t="shared" si="7"/>
        <v>126.78750000000001</v>
      </c>
      <c r="D60" s="182">
        <v>25</v>
      </c>
      <c r="E60" s="182">
        <v>36</v>
      </c>
      <c r="F60" s="181" t="s">
        <v>116</v>
      </c>
      <c r="G60" s="183"/>
      <c r="H60" s="252">
        <f t="shared" si="1"/>
        <v>1521.45</v>
      </c>
      <c r="I60" s="337">
        <v>0.05</v>
      </c>
    </row>
    <row r="61" spans="1:9">
      <c r="A61" s="180">
        <v>56</v>
      </c>
      <c r="B61" s="181" t="s">
        <v>267</v>
      </c>
      <c r="C61" s="157">
        <f>C41</f>
        <v>6420</v>
      </c>
      <c r="D61" s="182">
        <v>25</v>
      </c>
      <c r="E61" s="182">
        <v>36</v>
      </c>
      <c r="F61" s="181" t="s">
        <v>116</v>
      </c>
      <c r="G61" s="183"/>
      <c r="H61" s="252">
        <f t="shared" ref="H61:H62" si="8">(E61-D61+1)*C61</f>
        <v>77040</v>
      </c>
      <c r="I61" s="337">
        <f>I41</f>
        <v>7.0000000000000007E-2</v>
      </c>
    </row>
    <row r="62" spans="1:9" ht="13.5" thickBot="1">
      <c r="A62" s="180">
        <v>57</v>
      </c>
      <c r="B62" s="181" t="s">
        <v>269</v>
      </c>
      <c r="C62" s="157">
        <f>C22*(1+I62)</f>
        <v>1365</v>
      </c>
      <c r="D62" s="182">
        <v>25</v>
      </c>
      <c r="E62" s="182">
        <v>36</v>
      </c>
      <c r="F62" s="181" t="s">
        <v>116</v>
      </c>
      <c r="G62" s="183" t="s">
        <v>501</v>
      </c>
      <c r="H62" s="252">
        <f t="shared" si="8"/>
        <v>16380</v>
      </c>
      <c r="I62" s="337">
        <f>I42</f>
        <v>0.05</v>
      </c>
    </row>
    <row r="63" spans="1:9" ht="15" customHeight="1" thickBot="1">
      <c r="A63" s="466" t="s">
        <v>504</v>
      </c>
      <c r="B63" s="467"/>
      <c r="C63" s="467"/>
      <c r="D63" s="467"/>
      <c r="E63" s="467"/>
      <c r="F63" s="467"/>
      <c r="G63" s="467"/>
      <c r="H63" s="468"/>
      <c r="I63" s="390"/>
    </row>
    <row r="64" spans="1:9">
      <c r="A64" s="180">
        <v>58</v>
      </c>
      <c r="B64" s="181" t="s">
        <v>245</v>
      </c>
      <c r="C64" s="157">
        <f>C45</f>
        <v>3112.7976000000003</v>
      </c>
      <c r="D64" s="182">
        <v>37</v>
      </c>
      <c r="E64" s="182">
        <v>39</v>
      </c>
      <c r="F64" s="181" t="s">
        <v>116</v>
      </c>
      <c r="G64" s="183"/>
      <c r="H64" s="252">
        <f t="shared" si="1"/>
        <v>9338.3928000000014</v>
      </c>
      <c r="I64" s="337">
        <v>0</v>
      </c>
    </row>
    <row r="65" spans="1:9">
      <c r="A65" s="180">
        <v>59</v>
      </c>
      <c r="B65" s="181" t="s">
        <v>245</v>
      </c>
      <c r="C65" s="157">
        <f>C64*(1+I65)</f>
        <v>3424.0773600000007</v>
      </c>
      <c r="D65" s="182">
        <v>40</v>
      </c>
      <c r="E65" s="182">
        <v>48</v>
      </c>
      <c r="F65" s="181" t="s">
        <v>116</v>
      </c>
      <c r="G65" s="183" t="s">
        <v>503</v>
      </c>
      <c r="H65" s="252">
        <f t="shared" ref="H65" si="9">(E65-D65+1)*C65</f>
        <v>30816.696240000005</v>
      </c>
      <c r="I65" s="337">
        <v>0.1</v>
      </c>
    </row>
    <row r="66" spans="1:9">
      <c r="A66" s="180">
        <v>60</v>
      </c>
      <c r="B66" s="181" t="s">
        <v>247</v>
      </c>
      <c r="C66" s="157">
        <f t="shared" ref="C66:C71" si="10">C46*(1+I66)</f>
        <v>625.28340000000003</v>
      </c>
      <c r="D66" s="182">
        <v>37</v>
      </c>
      <c r="E66" s="182">
        <v>48</v>
      </c>
      <c r="F66" s="181" t="s">
        <v>116</v>
      </c>
      <c r="G66" s="183"/>
      <c r="H66" s="252">
        <f t="shared" si="1"/>
        <v>7503.4008000000003</v>
      </c>
      <c r="I66" s="337">
        <v>0.06</v>
      </c>
    </row>
    <row r="67" spans="1:9">
      <c r="A67" s="180">
        <v>61</v>
      </c>
      <c r="B67" s="181" t="s">
        <v>249</v>
      </c>
      <c r="C67" s="157">
        <f t="shared" si="10"/>
        <v>350.77174000000014</v>
      </c>
      <c r="D67" s="182">
        <v>37</v>
      </c>
      <c r="E67" s="182">
        <v>48</v>
      </c>
      <c r="F67" s="181" t="s">
        <v>116</v>
      </c>
      <c r="G67" s="183"/>
      <c r="H67" s="252">
        <f t="shared" si="1"/>
        <v>4209.2608800000016</v>
      </c>
      <c r="I67" s="337">
        <v>0.1</v>
      </c>
    </row>
    <row r="68" spans="1:9">
      <c r="A68" s="180">
        <v>62</v>
      </c>
      <c r="B68" s="181" t="s">
        <v>253</v>
      </c>
      <c r="C68" s="157">
        <f t="shared" si="10"/>
        <v>199.65000000000003</v>
      </c>
      <c r="D68" s="182">
        <v>37</v>
      </c>
      <c r="E68" s="182">
        <v>48</v>
      </c>
      <c r="F68" s="181" t="s">
        <v>116</v>
      </c>
      <c r="G68" s="183"/>
      <c r="H68" s="252">
        <f t="shared" si="1"/>
        <v>2395.8000000000002</v>
      </c>
      <c r="I68" s="337">
        <v>0.1</v>
      </c>
    </row>
    <row r="69" spans="1:9">
      <c r="A69" s="180">
        <v>63</v>
      </c>
      <c r="B69" s="181" t="s">
        <v>257</v>
      </c>
      <c r="C69" s="157">
        <f t="shared" si="10"/>
        <v>231.52500000000001</v>
      </c>
      <c r="D69" s="182">
        <v>37</v>
      </c>
      <c r="E69" s="182">
        <v>48</v>
      </c>
      <c r="F69" s="181" t="s">
        <v>116</v>
      </c>
      <c r="G69" s="183"/>
      <c r="H69" s="252">
        <f t="shared" si="1"/>
        <v>2778.3</v>
      </c>
      <c r="I69" s="337">
        <v>0.05</v>
      </c>
    </row>
    <row r="70" spans="1:9">
      <c r="A70" s="180">
        <v>64</v>
      </c>
      <c r="B70" s="181" t="s">
        <v>259</v>
      </c>
      <c r="C70" s="157">
        <f t="shared" si="10"/>
        <v>578.8125</v>
      </c>
      <c r="D70" s="182">
        <v>37</v>
      </c>
      <c r="E70" s="182">
        <v>48</v>
      </c>
      <c r="F70" s="181" t="s">
        <v>116</v>
      </c>
      <c r="G70" s="183"/>
      <c r="H70" s="252">
        <f t="shared" si="1"/>
        <v>6945.75</v>
      </c>
      <c r="I70" s="337">
        <v>0.05</v>
      </c>
    </row>
    <row r="71" spans="1:9">
      <c r="A71" s="180">
        <v>65</v>
      </c>
      <c r="B71" s="181" t="s">
        <v>261</v>
      </c>
      <c r="C71" s="157">
        <f t="shared" si="10"/>
        <v>115.7625</v>
      </c>
      <c r="D71" s="182">
        <v>37</v>
      </c>
      <c r="E71" s="182">
        <v>48</v>
      </c>
      <c r="F71" s="181" t="s">
        <v>116</v>
      </c>
      <c r="G71" s="183"/>
      <c r="H71" s="252">
        <f t="shared" si="1"/>
        <v>1389.15</v>
      </c>
      <c r="I71" s="337">
        <v>0.05</v>
      </c>
    </row>
    <row r="72" spans="1:9">
      <c r="A72" s="180">
        <v>66</v>
      </c>
      <c r="B72" s="181" t="s">
        <v>265</v>
      </c>
      <c r="C72" s="157">
        <f>C53</f>
        <v>5824.7424000000001</v>
      </c>
      <c r="D72" s="182">
        <v>37</v>
      </c>
      <c r="E72" s="182">
        <v>40</v>
      </c>
      <c r="F72" s="181" t="s">
        <v>116</v>
      </c>
      <c r="G72" s="183"/>
      <c r="H72" s="252">
        <f t="shared" si="1"/>
        <v>23298.9696</v>
      </c>
      <c r="I72" s="337">
        <v>0</v>
      </c>
    </row>
    <row r="73" spans="1:9">
      <c r="A73" s="180">
        <v>67</v>
      </c>
      <c r="B73" s="181" t="s">
        <v>265</v>
      </c>
      <c r="C73" s="157">
        <f>C72*(1+I73)</f>
        <v>6174.226944</v>
      </c>
      <c r="D73" s="182">
        <v>41</v>
      </c>
      <c r="E73" s="182">
        <v>48</v>
      </c>
      <c r="F73" s="181" t="s">
        <v>116</v>
      </c>
      <c r="G73" s="183" t="s">
        <v>501</v>
      </c>
      <c r="H73" s="252">
        <f t="shared" si="1"/>
        <v>49393.815552</v>
      </c>
      <c r="I73" s="337">
        <v>0.06</v>
      </c>
    </row>
    <row r="74" spans="1:9" ht="22.5">
      <c r="A74" s="180">
        <v>68</v>
      </c>
      <c r="B74" s="181" t="s">
        <v>283</v>
      </c>
      <c r="C74" s="157">
        <f t="shared" ref="C74:C80" si="11">C54*(1+I74)</f>
        <v>347.28750000000002</v>
      </c>
      <c r="D74" s="182">
        <v>37</v>
      </c>
      <c r="E74" s="182">
        <v>48</v>
      </c>
      <c r="F74" s="181" t="s">
        <v>116</v>
      </c>
      <c r="G74" s="183"/>
      <c r="H74" s="252">
        <f t="shared" si="1"/>
        <v>4167.4500000000007</v>
      </c>
      <c r="I74" s="337">
        <v>0.05</v>
      </c>
    </row>
    <row r="75" spans="1:9">
      <c r="A75" s="180">
        <v>69</v>
      </c>
      <c r="B75" s="181" t="s">
        <v>305</v>
      </c>
      <c r="C75" s="157">
        <f t="shared" si="11"/>
        <v>115.7625</v>
      </c>
      <c r="D75" s="182">
        <v>37</v>
      </c>
      <c r="E75" s="182">
        <v>48</v>
      </c>
      <c r="F75" s="181" t="s">
        <v>116</v>
      </c>
      <c r="G75" s="183"/>
      <c r="H75" s="252">
        <f t="shared" si="1"/>
        <v>1389.15</v>
      </c>
      <c r="I75" s="337">
        <v>0.05</v>
      </c>
    </row>
    <row r="76" spans="1:9">
      <c r="A76" s="180">
        <v>70</v>
      </c>
      <c r="B76" s="181" t="s">
        <v>327</v>
      </c>
      <c r="C76" s="157">
        <f t="shared" si="11"/>
        <v>694.57500000000005</v>
      </c>
      <c r="D76" s="182">
        <v>37</v>
      </c>
      <c r="E76" s="182">
        <v>48</v>
      </c>
      <c r="F76" s="181" t="s">
        <v>116</v>
      </c>
      <c r="G76" s="183"/>
      <c r="H76" s="252">
        <f t="shared" si="1"/>
        <v>8334.9000000000015</v>
      </c>
      <c r="I76" s="337">
        <v>0.05</v>
      </c>
    </row>
    <row r="77" spans="1:9">
      <c r="A77" s="180">
        <v>71</v>
      </c>
      <c r="B77" s="181" t="s">
        <v>309</v>
      </c>
      <c r="C77" s="157">
        <f t="shared" si="11"/>
        <v>273.93368000000004</v>
      </c>
      <c r="D77" s="182">
        <v>37</v>
      </c>
      <c r="E77" s="182">
        <v>48</v>
      </c>
      <c r="F77" s="181" t="s">
        <v>116</v>
      </c>
      <c r="G77" s="183"/>
      <c r="H77" s="252">
        <f t="shared" si="1"/>
        <v>3287.2041600000002</v>
      </c>
      <c r="I77" s="337">
        <v>0.06</v>
      </c>
    </row>
    <row r="78" spans="1:9">
      <c r="A78" s="180">
        <v>72</v>
      </c>
      <c r="B78" s="181" t="s">
        <v>331</v>
      </c>
      <c r="C78" s="157">
        <f t="shared" si="11"/>
        <v>289.40625</v>
      </c>
      <c r="D78" s="182">
        <v>37</v>
      </c>
      <c r="E78" s="182">
        <v>48</v>
      </c>
      <c r="F78" s="181" t="s">
        <v>116</v>
      </c>
      <c r="G78" s="183"/>
      <c r="H78" s="252">
        <f t="shared" si="1"/>
        <v>3472.875</v>
      </c>
      <c r="I78" s="337">
        <v>0.05</v>
      </c>
    </row>
    <row r="79" spans="1:9">
      <c r="A79" s="180">
        <v>73</v>
      </c>
      <c r="B79" s="181" t="s">
        <v>321</v>
      </c>
      <c r="C79" s="157">
        <f t="shared" si="11"/>
        <v>115.7625</v>
      </c>
      <c r="D79" s="182">
        <v>37</v>
      </c>
      <c r="E79" s="182">
        <v>48</v>
      </c>
      <c r="F79" s="181" t="s">
        <v>116</v>
      </c>
      <c r="G79" s="183"/>
      <c r="H79" s="252">
        <f t="shared" si="1"/>
        <v>1389.15</v>
      </c>
      <c r="I79" s="337">
        <v>0.05</v>
      </c>
    </row>
    <row r="80" spans="1:9">
      <c r="A80" s="180">
        <v>74</v>
      </c>
      <c r="B80" s="181" t="s">
        <v>323</v>
      </c>
      <c r="C80" s="157">
        <f t="shared" si="11"/>
        <v>133.12687500000001</v>
      </c>
      <c r="D80" s="182">
        <v>37</v>
      </c>
      <c r="E80" s="182">
        <v>48</v>
      </c>
      <c r="F80" s="181" t="s">
        <v>116</v>
      </c>
      <c r="G80" s="183"/>
      <c r="H80" s="252">
        <f t="shared" si="1"/>
        <v>1597.5225</v>
      </c>
      <c r="I80" s="337">
        <v>0.05</v>
      </c>
    </row>
    <row r="81" spans="1:10">
      <c r="A81" s="180">
        <v>75</v>
      </c>
      <c r="B81" s="181" t="s">
        <v>267</v>
      </c>
      <c r="C81" s="157">
        <f>C61</f>
        <v>6420</v>
      </c>
      <c r="D81" s="182">
        <v>37</v>
      </c>
      <c r="E81" s="182">
        <v>48</v>
      </c>
      <c r="F81" s="181" t="s">
        <v>116</v>
      </c>
      <c r="G81" s="183"/>
      <c r="H81" s="252">
        <f t="shared" si="1"/>
        <v>77040</v>
      </c>
      <c r="I81" s="337">
        <v>7.0000000000000007E-2</v>
      </c>
    </row>
    <row r="82" spans="1:10" ht="13.5" thickBot="1">
      <c r="A82" s="180">
        <v>76</v>
      </c>
      <c r="B82" s="181" t="s">
        <v>269</v>
      </c>
      <c r="C82" s="157">
        <f>C62*(1+I82)</f>
        <v>1433.25</v>
      </c>
      <c r="D82" s="182">
        <v>37</v>
      </c>
      <c r="E82" s="182">
        <v>48</v>
      </c>
      <c r="F82" s="181" t="s">
        <v>116</v>
      </c>
      <c r="G82" s="183" t="s">
        <v>501</v>
      </c>
      <c r="H82" s="252">
        <f t="shared" si="1"/>
        <v>17199</v>
      </c>
      <c r="I82" s="336">
        <v>0.05</v>
      </c>
    </row>
    <row r="83" spans="1:10" ht="15" customHeight="1" thickBot="1">
      <c r="A83" s="466" t="s">
        <v>505</v>
      </c>
      <c r="B83" s="467"/>
      <c r="C83" s="467"/>
      <c r="D83" s="467"/>
      <c r="E83" s="467"/>
      <c r="F83" s="467"/>
      <c r="G83" s="467"/>
      <c r="H83" s="468"/>
      <c r="I83" s="464"/>
      <c r="J83" s="465"/>
    </row>
    <row r="84" spans="1:10" ht="23.25" hidden="1" thickBot="1">
      <c r="A84" s="180"/>
      <c r="B84" s="181" t="s">
        <v>299</v>
      </c>
      <c r="C84" s="157"/>
      <c r="D84" s="182">
        <v>1</v>
      </c>
      <c r="E84" s="182">
        <v>48</v>
      </c>
      <c r="F84" s="181" t="s">
        <v>117</v>
      </c>
      <c r="G84" s="183" t="s">
        <v>506</v>
      </c>
      <c r="H84" s="252">
        <f t="shared" si="1"/>
        <v>0</v>
      </c>
      <c r="I84" s="376" t="s">
        <v>507</v>
      </c>
      <c r="J84" s="376" t="s">
        <v>508</v>
      </c>
    </row>
    <row r="85" spans="1:10" ht="23.25" hidden="1" thickBot="1">
      <c r="A85" s="180"/>
      <c r="B85" s="181" t="s">
        <v>299</v>
      </c>
      <c r="C85" s="157"/>
      <c r="D85" s="182">
        <v>1</v>
      </c>
      <c r="E85" s="182">
        <v>48</v>
      </c>
      <c r="F85" s="181" t="s">
        <v>117</v>
      </c>
      <c r="G85" s="183" t="s">
        <v>509</v>
      </c>
      <c r="H85" s="252">
        <f t="shared" ref="H85:H205" si="12">(E85-D85+1)*C85</f>
        <v>0</v>
      </c>
      <c r="I85" s="356">
        <f ca="1">Sintético!BK21</f>
        <v>10868583.30436136</v>
      </c>
      <c r="J85" s="356" t="e">
        <f ca="1">#REF!-I85</f>
        <v>#REF!</v>
      </c>
    </row>
    <row r="86" spans="1:10" ht="22.5" hidden="1">
      <c r="A86" s="180"/>
      <c r="B86" s="181" t="s">
        <v>299</v>
      </c>
      <c r="C86" s="157"/>
      <c r="D86" s="182">
        <v>1</v>
      </c>
      <c r="E86" s="182">
        <v>48</v>
      </c>
      <c r="F86" s="181" t="s">
        <v>117</v>
      </c>
      <c r="G86" s="183" t="s">
        <v>510</v>
      </c>
      <c r="H86" s="252">
        <f t="shared" si="12"/>
        <v>0</v>
      </c>
    </row>
    <row r="87" spans="1:10" ht="22.5" hidden="1">
      <c r="A87" s="180"/>
      <c r="B87" s="181" t="s">
        <v>299</v>
      </c>
      <c r="C87" s="157"/>
      <c r="D87" s="182">
        <v>1</v>
      </c>
      <c r="E87" s="182">
        <v>48</v>
      </c>
      <c r="F87" s="181" t="s">
        <v>117</v>
      </c>
      <c r="G87" s="183" t="s">
        <v>510</v>
      </c>
      <c r="H87" s="252">
        <f t="shared" si="12"/>
        <v>0</v>
      </c>
    </row>
    <row r="88" spans="1:10" hidden="1">
      <c r="A88" s="180"/>
      <c r="B88" s="181" t="s">
        <v>299</v>
      </c>
      <c r="C88" s="157"/>
      <c r="D88" s="182"/>
      <c r="E88" s="182"/>
      <c r="F88" s="181"/>
      <c r="G88" s="183"/>
      <c r="H88" s="252">
        <f t="shared" si="12"/>
        <v>0</v>
      </c>
    </row>
    <row r="89" spans="1:10" ht="22.5" hidden="1">
      <c r="A89" s="180"/>
      <c r="B89" s="181" t="s">
        <v>299</v>
      </c>
      <c r="C89" s="157">
        <v>0</v>
      </c>
      <c r="D89" s="334">
        <v>33</v>
      </c>
      <c r="E89" s="334">
        <v>41</v>
      </c>
      <c r="F89" s="181" t="s">
        <v>117</v>
      </c>
      <c r="G89" s="183" t="s">
        <v>511</v>
      </c>
      <c r="H89" s="370">
        <f t="shared" si="12"/>
        <v>0</v>
      </c>
      <c r="I89" s="357"/>
      <c r="J89" s="357"/>
    </row>
    <row r="90" spans="1:10" ht="22.5">
      <c r="A90" s="180">
        <v>77</v>
      </c>
      <c r="B90" s="181" t="s">
        <v>365</v>
      </c>
      <c r="C90" s="157">
        <v>6000</v>
      </c>
      <c r="D90" s="182">
        <v>1</v>
      </c>
      <c r="E90" s="182">
        <v>48</v>
      </c>
      <c r="F90" s="181" t="s">
        <v>117</v>
      </c>
      <c r="G90" s="183" t="s">
        <v>512</v>
      </c>
      <c r="H90" s="395">
        <f t="shared" si="12"/>
        <v>288000</v>
      </c>
    </row>
    <row r="91" spans="1:10" ht="22.5">
      <c r="A91" s="180">
        <v>78</v>
      </c>
      <c r="B91" s="181" t="s">
        <v>367</v>
      </c>
      <c r="C91" s="157">
        <v>4000</v>
      </c>
      <c r="D91" s="182">
        <v>1</v>
      </c>
      <c r="E91" s="182">
        <v>48</v>
      </c>
      <c r="F91" s="181" t="s">
        <v>117</v>
      </c>
      <c r="G91" s="183" t="s">
        <v>513</v>
      </c>
      <c r="H91" s="393">
        <f t="shared" si="12"/>
        <v>192000</v>
      </c>
    </row>
    <row r="92" spans="1:10" ht="23.25" thickBot="1">
      <c r="A92" s="180">
        <v>79</v>
      </c>
      <c r="B92" s="181" t="s">
        <v>365</v>
      </c>
      <c r="C92" s="157">
        <v>3000</v>
      </c>
      <c r="D92" s="182">
        <v>1</v>
      </c>
      <c r="E92" s="182">
        <v>48</v>
      </c>
      <c r="F92" s="181" t="s">
        <v>117</v>
      </c>
      <c r="G92" s="183" t="s">
        <v>514</v>
      </c>
      <c r="H92" s="394">
        <f>(E92-D92+1)*C92</f>
        <v>144000</v>
      </c>
    </row>
    <row r="93" spans="1:10" ht="15" customHeight="1" thickBot="1">
      <c r="A93" s="466" t="s">
        <v>515</v>
      </c>
      <c r="B93" s="467"/>
      <c r="C93" s="467"/>
      <c r="D93" s="467"/>
      <c r="E93" s="467"/>
      <c r="F93" s="467"/>
      <c r="G93" s="467"/>
      <c r="H93" s="468"/>
    </row>
    <row r="94" spans="1:10" ht="22.5">
      <c r="A94" s="180">
        <v>80</v>
      </c>
      <c r="B94" s="181" t="s">
        <v>299</v>
      </c>
      <c r="C94" s="157">
        <v>23300</v>
      </c>
      <c r="D94" s="366">
        <v>6</v>
      </c>
      <c r="E94" s="182">
        <v>7</v>
      </c>
      <c r="F94" s="181" t="s">
        <v>118</v>
      </c>
      <c r="G94" s="183" t="s">
        <v>516</v>
      </c>
      <c r="H94" s="395">
        <f t="shared" ref="H94:H102" si="13">(E94-D94+1)*C94</f>
        <v>46600</v>
      </c>
    </row>
    <row r="95" spans="1:10" ht="22.5">
      <c r="A95" s="180">
        <v>81</v>
      </c>
      <c r="B95" s="181" t="s">
        <v>299</v>
      </c>
      <c r="C95" s="157">
        <v>25630</v>
      </c>
      <c r="D95" s="182">
        <v>18</v>
      </c>
      <c r="E95" s="182">
        <v>20</v>
      </c>
      <c r="F95" s="181" t="s">
        <v>118</v>
      </c>
      <c r="G95" s="183" t="s">
        <v>516</v>
      </c>
      <c r="H95" s="393">
        <f t="shared" si="13"/>
        <v>76890</v>
      </c>
    </row>
    <row r="96" spans="1:10" ht="22.5">
      <c r="A96" s="180">
        <v>82</v>
      </c>
      <c r="B96" s="181" t="s">
        <v>299</v>
      </c>
      <c r="C96" s="157">
        <v>28193</v>
      </c>
      <c r="D96" s="182">
        <v>30</v>
      </c>
      <c r="E96" s="182">
        <v>32</v>
      </c>
      <c r="F96" s="181" t="s">
        <v>118</v>
      </c>
      <c r="G96" s="183" t="s">
        <v>516</v>
      </c>
      <c r="H96" s="393">
        <f t="shared" si="13"/>
        <v>84579</v>
      </c>
    </row>
    <row r="97" spans="1:18" ht="22.5">
      <c r="A97" s="180">
        <v>83</v>
      </c>
      <c r="B97" s="181" t="s">
        <v>299</v>
      </c>
      <c r="C97" s="157">
        <f>30643.6666667</f>
        <v>30643.666666699999</v>
      </c>
      <c r="D97" s="182">
        <v>42</v>
      </c>
      <c r="E97" s="182">
        <v>44</v>
      </c>
      <c r="F97" s="181" t="s">
        <v>118</v>
      </c>
      <c r="G97" s="183" t="s">
        <v>516</v>
      </c>
      <c r="H97" s="393">
        <f t="shared" si="13"/>
        <v>91931.000000100001</v>
      </c>
    </row>
    <row r="98" spans="1:18">
      <c r="A98" s="180">
        <v>84</v>
      </c>
      <c r="B98" s="181" t="s">
        <v>299</v>
      </c>
      <c r="C98" s="157">
        <v>0</v>
      </c>
      <c r="D98" s="363"/>
      <c r="E98" s="363"/>
      <c r="F98" s="181" t="s">
        <v>118</v>
      </c>
      <c r="G98" s="183"/>
      <c r="H98" s="393">
        <f t="shared" si="13"/>
        <v>0</v>
      </c>
    </row>
    <row r="99" spans="1:18">
      <c r="A99" s="180">
        <v>85</v>
      </c>
      <c r="B99" s="181" t="s">
        <v>299</v>
      </c>
      <c r="C99" s="157">
        <v>24100</v>
      </c>
      <c r="D99" s="334">
        <v>6</v>
      </c>
      <c r="E99" s="334">
        <v>7</v>
      </c>
      <c r="F99" s="181" t="s">
        <v>119</v>
      </c>
      <c r="G99" s="183" t="s">
        <v>517</v>
      </c>
      <c r="H99" s="393">
        <f t="shared" si="13"/>
        <v>48200</v>
      </c>
    </row>
    <row r="100" spans="1:18" ht="33.75">
      <c r="A100" s="180">
        <v>86</v>
      </c>
      <c r="B100" s="181" t="s">
        <v>299</v>
      </c>
      <c r="C100" s="157">
        <v>12500</v>
      </c>
      <c r="D100" s="182">
        <v>13</v>
      </c>
      <c r="E100" s="182">
        <v>16</v>
      </c>
      <c r="F100" s="181" t="s">
        <v>120</v>
      </c>
      <c r="G100" s="183" t="s">
        <v>518</v>
      </c>
      <c r="H100" s="393">
        <f t="shared" si="13"/>
        <v>50000</v>
      </c>
    </row>
    <row r="101" spans="1:18" ht="22.5">
      <c r="A101" s="180">
        <v>87</v>
      </c>
      <c r="B101" s="181" t="s">
        <v>367</v>
      </c>
      <c r="C101" s="157">
        <v>7800</v>
      </c>
      <c r="D101" s="182">
        <v>1</v>
      </c>
      <c r="E101" s="182">
        <v>48</v>
      </c>
      <c r="F101" s="181" t="s">
        <v>121</v>
      </c>
      <c r="G101" s="183" t="s">
        <v>519</v>
      </c>
      <c r="H101" s="393">
        <f t="shared" si="13"/>
        <v>374400</v>
      </c>
    </row>
    <row r="102" spans="1:18" ht="34.5" thickBot="1">
      <c r="A102" s="180">
        <v>88</v>
      </c>
      <c r="B102" s="181" t="s">
        <v>299</v>
      </c>
      <c r="C102" s="157">
        <v>72000</v>
      </c>
      <c r="D102" s="182">
        <v>35</v>
      </c>
      <c r="E102" s="182">
        <v>35</v>
      </c>
      <c r="F102" s="181" t="s">
        <v>122</v>
      </c>
      <c r="G102" s="183" t="s">
        <v>520</v>
      </c>
      <c r="H102" s="394">
        <f t="shared" si="13"/>
        <v>72000</v>
      </c>
    </row>
    <row r="103" spans="1:18" ht="15" customHeight="1" thickBot="1">
      <c r="A103" s="466" t="s">
        <v>521</v>
      </c>
      <c r="B103" s="467"/>
      <c r="C103" s="467"/>
      <c r="D103" s="467"/>
      <c r="E103" s="467"/>
      <c r="F103" s="467"/>
      <c r="G103" s="467"/>
      <c r="H103" s="468"/>
    </row>
    <row r="104" spans="1:18" hidden="1">
      <c r="A104" s="180"/>
      <c r="B104" s="181"/>
      <c r="C104" s="157"/>
      <c r="D104" s="182"/>
      <c r="E104" s="182"/>
      <c r="F104" s="181"/>
      <c r="G104" s="183"/>
      <c r="H104" s="252"/>
    </row>
    <row r="105" spans="1:18">
      <c r="A105" s="180">
        <v>89</v>
      </c>
      <c r="B105" s="181" t="s">
        <v>299</v>
      </c>
      <c r="C105" s="157">
        <f>R111</f>
        <v>0</v>
      </c>
      <c r="D105" s="182">
        <v>3</v>
      </c>
      <c r="E105" s="182">
        <v>11</v>
      </c>
      <c r="F105" s="181" t="s">
        <v>123</v>
      </c>
      <c r="G105" s="183" t="s">
        <v>522</v>
      </c>
      <c r="H105" s="395">
        <f t="shared" si="12"/>
        <v>0</v>
      </c>
    </row>
    <row r="106" spans="1:18" ht="12.75" customHeight="1">
      <c r="A106" s="180">
        <v>90</v>
      </c>
      <c r="B106" s="181" t="s">
        <v>299</v>
      </c>
      <c r="C106" s="157">
        <v>15000</v>
      </c>
      <c r="D106" s="182">
        <v>3</v>
      </c>
      <c r="E106" s="182">
        <v>12</v>
      </c>
      <c r="F106" s="181" t="s">
        <v>123</v>
      </c>
      <c r="G106" s="183" t="s">
        <v>523</v>
      </c>
      <c r="H106" s="393">
        <f t="shared" si="12"/>
        <v>150000</v>
      </c>
    </row>
    <row r="107" spans="1:18">
      <c r="A107" s="180">
        <v>91</v>
      </c>
      <c r="B107" s="181" t="s">
        <v>299</v>
      </c>
      <c r="C107" s="157">
        <f>170000/6</f>
        <v>28333.333333333332</v>
      </c>
      <c r="D107" s="182">
        <v>13</v>
      </c>
      <c r="E107" s="182">
        <v>18</v>
      </c>
      <c r="F107" s="181" t="s">
        <v>123</v>
      </c>
      <c r="G107" s="183" t="str">
        <f>G106</f>
        <v>Empresas Terceiras Especializadas</v>
      </c>
      <c r="H107" s="393">
        <f t="shared" si="12"/>
        <v>170000</v>
      </c>
    </row>
    <row r="108" spans="1:18">
      <c r="A108" s="180">
        <v>92</v>
      </c>
      <c r="B108" s="181" t="s">
        <v>299</v>
      </c>
      <c r="C108" s="157">
        <v>7000</v>
      </c>
      <c r="D108" s="182">
        <v>9</v>
      </c>
      <c r="E108" s="182">
        <v>10</v>
      </c>
      <c r="F108" s="181" t="s">
        <v>123</v>
      </c>
      <c r="G108" s="183" t="str">
        <f>G107</f>
        <v>Empresas Terceiras Especializadas</v>
      </c>
      <c r="H108" s="393">
        <f t="shared" si="12"/>
        <v>14000</v>
      </c>
    </row>
    <row r="109" spans="1:18">
      <c r="A109" s="180">
        <v>93</v>
      </c>
      <c r="B109" s="181" t="s">
        <v>365</v>
      </c>
      <c r="C109" s="157">
        <v>4000</v>
      </c>
      <c r="D109" s="182">
        <v>3</v>
      </c>
      <c r="E109" s="182">
        <v>6</v>
      </c>
      <c r="F109" s="181" t="s">
        <v>123</v>
      </c>
      <c r="G109" s="183" t="s">
        <v>524</v>
      </c>
      <c r="H109" s="393">
        <f t="shared" si="12"/>
        <v>16000</v>
      </c>
    </row>
    <row r="110" spans="1:18" ht="13.5" thickBot="1">
      <c r="A110" s="333"/>
      <c r="B110" s="333"/>
      <c r="C110" s="333"/>
      <c r="D110" s="333"/>
      <c r="E110" s="333"/>
      <c r="F110" s="333"/>
      <c r="G110" s="333"/>
      <c r="H110" s="394">
        <f t="shared" si="12"/>
        <v>0</v>
      </c>
    </row>
    <row r="111" spans="1:18" ht="15" customHeight="1" thickBot="1">
      <c r="A111" s="466" t="s">
        <v>525</v>
      </c>
      <c r="B111" s="467"/>
      <c r="C111" s="467"/>
      <c r="D111" s="467"/>
      <c r="E111" s="467"/>
      <c r="F111" s="467"/>
      <c r="G111" s="467"/>
      <c r="H111" s="468"/>
      <c r="P111" s="273"/>
      <c r="R111" s="332"/>
    </row>
    <row r="112" spans="1:18" ht="24.95" customHeight="1">
      <c r="A112" s="180">
        <v>94</v>
      </c>
      <c r="B112" s="181" t="s">
        <v>299</v>
      </c>
      <c r="C112" s="157">
        <f>R111</f>
        <v>0</v>
      </c>
      <c r="D112" s="182">
        <v>13</v>
      </c>
      <c r="E112" s="182">
        <v>13</v>
      </c>
      <c r="F112" s="181" t="s">
        <v>124</v>
      </c>
      <c r="G112" s="183" t="s">
        <v>522</v>
      </c>
      <c r="H112" s="395">
        <f t="shared" ref="H112:H114" si="14">(E112-D112+1)*C112</f>
        <v>0</v>
      </c>
      <c r="P112" s="273"/>
      <c r="R112" s="332"/>
    </row>
    <row r="113" spans="1:8" ht="24.95" customHeight="1">
      <c r="A113" s="180">
        <v>95</v>
      </c>
      <c r="B113" s="181" t="s">
        <v>299</v>
      </c>
      <c r="C113" s="157">
        <v>49500</v>
      </c>
      <c r="D113" s="182">
        <v>13</v>
      </c>
      <c r="E113" s="182">
        <v>18</v>
      </c>
      <c r="F113" s="181" t="str">
        <f>F112</f>
        <v>Plano de Gestão Estratégica, Tática e Operacional</v>
      </c>
      <c r="G113" s="183" t="s">
        <v>523</v>
      </c>
      <c r="H113" s="393">
        <f t="shared" si="14"/>
        <v>297000</v>
      </c>
    </row>
    <row r="114" spans="1:8" ht="24.95" customHeight="1" thickBot="1">
      <c r="A114" s="180">
        <v>96</v>
      </c>
      <c r="B114" s="181" t="s">
        <v>365</v>
      </c>
      <c r="C114" s="157">
        <v>1000</v>
      </c>
      <c r="D114" s="182">
        <v>13</v>
      </c>
      <c r="E114" s="182">
        <v>15</v>
      </c>
      <c r="F114" s="181" t="str">
        <f>F112</f>
        <v>Plano de Gestão Estratégica, Tática e Operacional</v>
      </c>
      <c r="G114" s="183" t="s">
        <v>524</v>
      </c>
      <c r="H114" s="394">
        <f t="shared" si="14"/>
        <v>3000</v>
      </c>
    </row>
    <row r="115" spans="1:8" ht="15" customHeight="1" thickBot="1">
      <c r="A115" s="466" t="s">
        <v>526</v>
      </c>
      <c r="B115" s="467"/>
      <c r="C115" s="467"/>
      <c r="D115" s="467"/>
      <c r="E115" s="467"/>
      <c r="F115" s="467"/>
      <c r="G115" s="467"/>
      <c r="H115" s="468"/>
    </row>
    <row r="116" spans="1:8" ht="15" customHeight="1">
      <c r="A116" s="180">
        <v>97</v>
      </c>
      <c r="B116" s="181" t="s">
        <v>299</v>
      </c>
      <c r="C116" s="157">
        <f>R111</f>
        <v>0</v>
      </c>
      <c r="D116" s="182">
        <v>8</v>
      </c>
      <c r="E116" s="182">
        <v>8</v>
      </c>
      <c r="F116" s="181" t="s">
        <v>127</v>
      </c>
      <c r="G116" s="183" t="s">
        <v>522</v>
      </c>
      <c r="H116" s="395">
        <f t="shared" ref="H116:H120" si="15">(E116-D116+1)*C116</f>
        <v>0</v>
      </c>
    </row>
    <row r="117" spans="1:8" ht="15" customHeight="1">
      <c r="A117" s="180">
        <v>98</v>
      </c>
      <c r="B117" s="181" t="s">
        <v>299</v>
      </c>
      <c r="C117" s="157">
        <v>28000</v>
      </c>
      <c r="D117" s="182">
        <v>8</v>
      </c>
      <c r="E117" s="182">
        <v>15</v>
      </c>
      <c r="F117" s="181" t="s">
        <v>127</v>
      </c>
      <c r="G117" s="183" t="s">
        <v>523</v>
      </c>
      <c r="H117" s="393">
        <f t="shared" si="15"/>
        <v>224000</v>
      </c>
    </row>
    <row r="118" spans="1:8" ht="15" customHeight="1">
      <c r="A118" s="180">
        <v>99</v>
      </c>
      <c r="B118" s="181" t="s">
        <v>299</v>
      </c>
      <c r="C118" s="157">
        <v>28000</v>
      </c>
      <c r="D118" s="182">
        <v>12</v>
      </c>
      <c r="E118" s="182">
        <v>13</v>
      </c>
      <c r="F118" s="181" t="s">
        <v>127</v>
      </c>
      <c r="G118" s="183" t="str">
        <f>G117</f>
        <v>Empresas Terceiras Especializadas</v>
      </c>
      <c r="H118" s="393">
        <f t="shared" si="15"/>
        <v>56000</v>
      </c>
    </row>
    <row r="119" spans="1:8" ht="15" customHeight="1">
      <c r="A119" s="180">
        <v>100</v>
      </c>
      <c r="B119" s="181" t="s">
        <v>365</v>
      </c>
      <c r="C119" s="157">
        <v>10000</v>
      </c>
      <c r="D119" s="182">
        <v>8</v>
      </c>
      <c r="E119" s="182">
        <v>9</v>
      </c>
      <c r="F119" s="181" t="s">
        <v>127</v>
      </c>
      <c r="G119" s="183" t="s">
        <v>524</v>
      </c>
      <c r="H119" s="393">
        <f t="shared" si="15"/>
        <v>20000</v>
      </c>
    </row>
    <row r="120" spans="1:8" ht="15" customHeight="1" thickBot="1">
      <c r="A120" s="180"/>
      <c r="B120" s="181"/>
      <c r="C120" s="157"/>
      <c r="D120" s="182"/>
      <c r="E120" s="182"/>
      <c r="F120" s="181"/>
      <c r="G120" s="183"/>
      <c r="H120" s="394">
        <f t="shared" si="15"/>
        <v>0</v>
      </c>
    </row>
    <row r="121" spans="1:8" ht="15" customHeight="1" thickBot="1">
      <c r="A121" s="466" t="s">
        <v>527</v>
      </c>
      <c r="B121" s="467"/>
      <c r="C121" s="467"/>
      <c r="D121" s="467"/>
      <c r="E121" s="467"/>
      <c r="F121" s="467"/>
      <c r="G121" s="467"/>
      <c r="H121" s="468"/>
    </row>
    <row r="122" spans="1:8" ht="15" customHeight="1">
      <c r="A122" s="180">
        <v>101</v>
      </c>
      <c r="B122" s="181" t="s">
        <v>299</v>
      </c>
      <c r="C122" s="157">
        <f>R111</f>
        <v>0</v>
      </c>
      <c r="D122" s="182">
        <v>5</v>
      </c>
      <c r="E122" s="182">
        <v>5</v>
      </c>
      <c r="F122" s="181" t="s">
        <v>142</v>
      </c>
      <c r="G122" s="183" t="s">
        <v>522</v>
      </c>
      <c r="H122" s="395">
        <f t="shared" ref="H122:H126" si="16">(E122-D122+1)*C122</f>
        <v>0</v>
      </c>
    </row>
    <row r="123" spans="1:8" ht="15" customHeight="1">
      <c r="A123" s="180">
        <v>102</v>
      </c>
      <c r="B123" s="181" t="s">
        <v>299</v>
      </c>
      <c r="C123" s="157">
        <v>44000</v>
      </c>
      <c r="D123" s="182">
        <v>4</v>
      </c>
      <c r="E123" s="182">
        <v>4</v>
      </c>
      <c r="F123" s="181" t="s">
        <v>142</v>
      </c>
      <c r="G123" s="183" t="s">
        <v>523</v>
      </c>
      <c r="H123" s="393">
        <f t="shared" si="16"/>
        <v>44000</v>
      </c>
    </row>
    <row r="124" spans="1:8" ht="15" customHeight="1">
      <c r="A124" s="180">
        <v>103</v>
      </c>
      <c r="B124" s="181" t="s">
        <v>299</v>
      </c>
      <c r="C124" s="157">
        <v>10000</v>
      </c>
      <c r="D124" s="182">
        <v>4</v>
      </c>
      <c r="E124" s="182">
        <v>9</v>
      </c>
      <c r="F124" s="181" t="s">
        <v>142</v>
      </c>
      <c r="G124" s="183" t="str">
        <f>G123</f>
        <v>Empresas Terceiras Especializadas</v>
      </c>
      <c r="H124" s="393">
        <f t="shared" si="16"/>
        <v>60000</v>
      </c>
    </row>
    <row r="125" spans="1:8" ht="15" customHeight="1">
      <c r="A125" s="180">
        <v>104</v>
      </c>
      <c r="B125" s="181" t="s">
        <v>365</v>
      </c>
      <c r="C125" s="157">
        <v>2000</v>
      </c>
      <c r="D125" s="182">
        <v>4</v>
      </c>
      <c r="E125" s="182">
        <v>6</v>
      </c>
      <c r="F125" s="181" t="s">
        <v>142</v>
      </c>
      <c r="G125" s="183" t="s">
        <v>524</v>
      </c>
      <c r="H125" s="393">
        <f t="shared" si="16"/>
        <v>6000</v>
      </c>
    </row>
    <row r="126" spans="1:8" ht="15" customHeight="1" thickBot="1">
      <c r="A126" s="180"/>
      <c r="B126" s="181"/>
      <c r="C126" s="157"/>
      <c r="D126" s="182"/>
      <c r="E126" s="182"/>
      <c r="F126" s="181"/>
      <c r="G126" s="183"/>
      <c r="H126" s="394">
        <f t="shared" si="16"/>
        <v>0</v>
      </c>
    </row>
    <row r="127" spans="1:8" ht="15" customHeight="1" thickBot="1">
      <c r="A127" s="466" t="s">
        <v>528</v>
      </c>
      <c r="B127" s="467"/>
      <c r="C127" s="467"/>
      <c r="D127" s="467"/>
      <c r="E127" s="467"/>
      <c r="F127" s="467"/>
      <c r="G127" s="467"/>
      <c r="H127" s="468"/>
    </row>
    <row r="128" spans="1:8" ht="35.1" customHeight="1">
      <c r="A128" s="180">
        <v>105</v>
      </c>
      <c r="B128" s="181" t="s">
        <v>367</v>
      </c>
      <c r="C128" s="157">
        <v>15000</v>
      </c>
      <c r="D128" s="182">
        <v>16</v>
      </c>
      <c r="E128" s="182">
        <v>16</v>
      </c>
      <c r="F128" s="181" t="s">
        <v>128</v>
      </c>
      <c r="G128" s="183" t="s">
        <v>529</v>
      </c>
      <c r="H128" s="395">
        <f t="shared" ref="H128:H130" si="17">(E128-D128+1)*C128</f>
        <v>15000</v>
      </c>
    </row>
    <row r="129" spans="1:10" ht="15" customHeight="1">
      <c r="A129" s="180">
        <v>106</v>
      </c>
      <c r="B129" s="181" t="s">
        <v>367</v>
      </c>
      <c r="C129" s="157">
        <v>15000</v>
      </c>
      <c r="D129" s="182">
        <v>29</v>
      </c>
      <c r="E129" s="182">
        <v>29</v>
      </c>
      <c r="F129" s="181" t="s">
        <v>128</v>
      </c>
      <c r="G129" s="183" t="s">
        <v>529</v>
      </c>
      <c r="H129" s="393">
        <f t="shared" si="17"/>
        <v>15000</v>
      </c>
      <c r="J129" s="365"/>
    </row>
    <row r="130" spans="1:10" ht="13.5" thickBot="1">
      <c r="A130" s="180"/>
      <c r="B130" s="181"/>
      <c r="C130" s="157"/>
      <c r="D130" s="182"/>
      <c r="E130" s="182"/>
      <c r="F130" s="181"/>
      <c r="G130" s="183"/>
      <c r="H130" s="394">
        <f t="shared" si="17"/>
        <v>0</v>
      </c>
    </row>
    <row r="131" spans="1:10" ht="15" customHeight="1" thickBot="1">
      <c r="A131" s="466" t="s">
        <v>530</v>
      </c>
      <c r="B131" s="467"/>
      <c r="C131" s="467"/>
      <c r="D131" s="467"/>
      <c r="E131" s="467"/>
      <c r="F131" s="467"/>
      <c r="G131" s="467"/>
      <c r="H131" s="468"/>
    </row>
    <row r="132" spans="1:10" ht="24.95" customHeight="1" thickBot="1">
      <c r="A132" s="180">
        <v>107</v>
      </c>
      <c r="B132" s="181" t="s">
        <v>299</v>
      </c>
      <c r="C132" s="157">
        <v>0</v>
      </c>
      <c r="D132" s="182">
        <v>16</v>
      </c>
      <c r="E132" s="182">
        <v>48</v>
      </c>
      <c r="F132" s="181" t="s">
        <v>128</v>
      </c>
      <c r="G132" s="183" t="s">
        <v>531</v>
      </c>
      <c r="H132" s="396">
        <f t="shared" ref="H132" si="18">(E132-D132+1)*C132</f>
        <v>0</v>
      </c>
    </row>
    <row r="133" spans="1:10" ht="15" customHeight="1" thickBot="1">
      <c r="A133" s="466" t="s">
        <v>532</v>
      </c>
      <c r="B133" s="467"/>
      <c r="C133" s="467"/>
      <c r="D133" s="467"/>
      <c r="E133" s="467"/>
      <c r="F133" s="467"/>
      <c r="G133" s="467"/>
      <c r="H133" s="468"/>
    </row>
    <row r="134" spans="1:10" ht="15" customHeight="1">
      <c r="A134" s="180">
        <v>108</v>
      </c>
      <c r="B134" s="181" t="s">
        <v>299</v>
      </c>
      <c r="C134" s="157">
        <v>0</v>
      </c>
      <c r="D134" s="182">
        <v>20</v>
      </c>
      <c r="E134" s="182">
        <v>24</v>
      </c>
      <c r="F134" s="181" t="s">
        <v>129</v>
      </c>
      <c r="G134" s="183" t="s">
        <v>522</v>
      </c>
      <c r="H134" s="395">
        <f t="shared" ref="H134:H135" si="19">(E134-D134+1)*C134</f>
        <v>0</v>
      </c>
    </row>
    <row r="135" spans="1:10" ht="15" customHeight="1">
      <c r="A135" s="180">
        <v>109</v>
      </c>
      <c r="B135" s="181" t="s">
        <v>299</v>
      </c>
      <c r="C135" s="157">
        <v>20000</v>
      </c>
      <c r="D135" s="182">
        <v>25</v>
      </c>
      <c r="E135" s="182">
        <v>33</v>
      </c>
      <c r="F135" s="181" t="s">
        <v>129</v>
      </c>
      <c r="G135" s="183" t="s">
        <v>523</v>
      </c>
      <c r="H135" s="393">
        <f t="shared" si="19"/>
        <v>180000</v>
      </c>
    </row>
    <row r="136" spans="1:10" ht="15" customHeight="1" thickBot="1">
      <c r="A136" s="180">
        <v>110</v>
      </c>
      <c r="B136" s="181" t="s">
        <v>365</v>
      </c>
      <c r="C136" s="157">
        <v>4000</v>
      </c>
      <c r="D136" s="182">
        <v>20</v>
      </c>
      <c r="E136" s="182">
        <v>24</v>
      </c>
      <c r="F136" s="181" t="s">
        <v>129</v>
      </c>
      <c r="G136" s="183" t="s">
        <v>524</v>
      </c>
      <c r="H136" s="394">
        <f t="shared" ref="H136" si="20">(E136-D136+1)*C136</f>
        <v>20000</v>
      </c>
    </row>
    <row r="137" spans="1:10" ht="15" customHeight="1" thickBot="1">
      <c r="A137" s="466" t="s">
        <v>533</v>
      </c>
      <c r="B137" s="467"/>
      <c r="C137" s="467"/>
      <c r="D137" s="467"/>
      <c r="E137" s="467"/>
      <c r="F137" s="467"/>
      <c r="G137" s="467"/>
      <c r="H137" s="468"/>
    </row>
    <row r="138" spans="1:10" ht="15" customHeight="1">
      <c r="A138" s="180">
        <v>111</v>
      </c>
      <c r="B138" s="181" t="s">
        <v>299</v>
      </c>
      <c r="C138" s="157">
        <f>R111</f>
        <v>0</v>
      </c>
      <c r="D138" s="182">
        <v>7</v>
      </c>
      <c r="E138" s="182">
        <v>7</v>
      </c>
      <c r="F138" s="181" t="s">
        <v>143</v>
      </c>
      <c r="G138" s="183" t="s">
        <v>522</v>
      </c>
      <c r="H138" s="395">
        <f t="shared" ref="H138:H140" si="21">(E138-D138+1)*C138</f>
        <v>0</v>
      </c>
    </row>
    <row r="139" spans="1:10" ht="15" customHeight="1">
      <c r="A139" s="180">
        <v>112</v>
      </c>
      <c r="B139" s="181" t="s">
        <v>299</v>
      </c>
      <c r="C139" s="369">
        <v>50000</v>
      </c>
      <c r="D139" s="367">
        <v>7</v>
      </c>
      <c r="E139" s="367">
        <v>12</v>
      </c>
      <c r="F139" s="181" t="s">
        <v>143</v>
      </c>
      <c r="G139" s="183" t="s">
        <v>523</v>
      </c>
      <c r="H139" s="393">
        <f t="shared" si="21"/>
        <v>300000</v>
      </c>
    </row>
    <row r="140" spans="1:10" ht="15" customHeight="1" thickBot="1">
      <c r="A140" s="180">
        <v>113</v>
      </c>
      <c r="B140" s="181" t="s">
        <v>365</v>
      </c>
      <c r="C140" s="369">
        <v>0</v>
      </c>
      <c r="D140" s="367">
        <v>7</v>
      </c>
      <c r="E140" s="367">
        <v>10</v>
      </c>
      <c r="F140" s="181" t="s">
        <v>143</v>
      </c>
      <c r="G140" s="183" t="s">
        <v>524</v>
      </c>
      <c r="H140" s="394">
        <f t="shared" si="21"/>
        <v>0</v>
      </c>
    </row>
    <row r="141" spans="1:10" ht="15" customHeight="1" thickBot="1">
      <c r="A141" s="466" t="s">
        <v>534</v>
      </c>
      <c r="B141" s="467"/>
      <c r="C141" s="467"/>
      <c r="D141" s="467"/>
      <c r="E141" s="467"/>
      <c r="F141" s="467"/>
      <c r="G141" s="467"/>
      <c r="H141" s="468"/>
    </row>
    <row r="142" spans="1:10" ht="15" customHeight="1">
      <c r="A142" s="180">
        <v>114</v>
      </c>
      <c r="B142" s="181" t="s">
        <v>299</v>
      </c>
      <c r="C142" s="157">
        <f>R112</f>
        <v>0</v>
      </c>
      <c r="D142" s="367">
        <v>15</v>
      </c>
      <c r="E142" s="367">
        <v>15</v>
      </c>
      <c r="F142" s="181" t="s">
        <v>130</v>
      </c>
      <c r="G142" s="183" t="s">
        <v>535</v>
      </c>
      <c r="H142" s="395">
        <f t="shared" ref="H142:H146" si="22">(E142-D142+1)*C142</f>
        <v>0</v>
      </c>
      <c r="J142" s="365"/>
    </row>
    <row r="143" spans="1:10" ht="15" customHeight="1">
      <c r="A143" s="180">
        <v>115</v>
      </c>
      <c r="B143" s="181" t="s">
        <v>299</v>
      </c>
      <c r="C143" s="157">
        <v>290000</v>
      </c>
      <c r="D143" s="368">
        <v>16</v>
      </c>
      <c r="E143" s="368">
        <v>19</v>
      </c>
      <c r="F143" s="181" t="str">
        <f>F142</f>
        <v>Implementação da Torre de Observação</v>
      </c>
      <c r="G143" s="183" t="s">
        <v>523</v>
      </c>
      <c r="H143" s="393">
        <f t="shared" si="22"/>
        <v>1160000</v>
      </c>
    </row>
    <row r="144" spans="1:10" ht="15" customHeight="1">
      <c r="A144" s="180">
        <v>116</v>
      </c>
      <c r="B144" s="181" t="s">
        <v>299</v>
      </c>
      <c r="C144" s="157">
        <v>47500</v>
      </c>
      <c r="D144" s="367">
        <v>18</v>
      </c>
      <c r="E144" s="367">
        <v>20</v>
      </c>
      <c r="F144" s="181" t="str">
        <f t="shared" ref="F144:F146" si="23">F143</f>
        <v>Implementação da Torre de Observação</v>
      </c>
      <c r="G144" s="183" t="s">
        <v>523</v>
      </c>
      <c r="H144" s="393">
        <f t="shared" si="22"/>
        <v>142500</v>
      </c>
    </row>
    <row r="145" spans="1:196" ht="15" customHeight="1">
      <c r="A145" s="180">
        <v>117</v>
      </c>
      <c r="B145" s="181" t="s">
        <v>365</v>
      </c>
      <c r="C145" s="157">
        <v>8300</v>
      </c>
      <c r="D145" s="367">
        <v>15</v>
      </c>
      <c r="E145" s="367">
        <v>18</v>
      </c>
      <c r="F145" s="181" t="str">
        <f t="shared" si="23"/>
        <v>Implementação da Torre de Observação</v>
      </c>
      <c r="G145" s="183" t="s">
        <v>524</v>
      </c>
      <c r="H145" s="393">
        <f t="shared" si="22"/>
        <v>33200</v>
      </c>
    </row>
    <row r="146" spans="1:196" ht="15" customHeight="1" thickBot="1">
      <c r="A146" s="180">
        <v>118</v>
      </c>
      <c r="B146" s="181" t="s">
        <v>365</v>
      </c>
      <c r="C146" s="157">
        <v>3575</v>
      </c>
      <c r="D146" s="367">
        <v>19</v>
      </c>
      <c r="E146" s="367">
        <v>22</v>
      </c>
      <c r="F146" s="181" t="str">
        <f t="shared" si="23"/>
        <v>Implementação da Torre de Observação</v>
      </c>
      <c r="G146" s="183" t="s">
        <v>524</v>
      </c>
      <c r="H146" s="394">
        <f t="shared" si="22"/>
        <v>14300</v>
      </c>
    </row>
    <row r="147" spans="1:196" ht="15" customHeight="1" thickBot="1">
      <c r="A147" s="466" t="s">
        <v>536</v>
      </c>
      <c r="B147" s="467"/>
      <c r="C147" s="467"/>
      <c r="D147" s="467"/>
      <c r="E147" s="467"/>
      <c r="F147" s="467"/>
      <c r="G147" s="467"/>
      <c r="H147" s="468"/>
    </row>
    <row r="148" spans="1:196" ht="24.95" customHeight="1">
      <c r="A148" s="180">
        <v>119</v>
      </c>
      <c r="B148" s="181" t="s">
        <v>299</v>
      </c>
      <c r="C148" s="157">
        <f>R111</f>
        <v>0</v>
      </c>
      <c r="D148" s="182">
        <v>16</v>
      </c>
      <c r="E148" s="182">
        <v>19</v>
      </c>
      <c r="F148" s="181" t="s">
        <v>131</v>
      </c>
      <c r="G148" s="183" t="s">
        <v>522</v>
      </c>
      <c r="H148" s="395">
        <f t="shared" ref="H148:H150" si="24">(E148-D148+1)*C148</f>
        <v>0</v>
      </c>
    </row>
    <row r="149" spans="1:196" ht="24.95" customHeight="1">
      <c r="A149" s="180">
        <v>120</v>
      </c>
      <c r="B149" s="181" t="s">
        <v>299</v>
      </c>
      <c r="C149" s="157">
        <v>12000</v>
      </c>
      <c r="D149" s="182">
        <v>16</v>
      </c>
      <c r="E149" s="182">
        <v>25</v>
      </c>
      <c r="F149" s="181" t="s">
        <v>131</v>
      </c>
      <c r="G149" s="183" t="s">
        <v>523</v>
      </c>
      <c r="H149" s="393">
        <f t="shared" si="24"/>
        <v>120000</v>
      </c>
    </row>
    <row r="150" spans="1:196" ht="15" customHeight="1" thickBot="1">
      <c r="A150" s="180"/>
      <c r="B150" s="181"/>
      <c r="C150" s="157"/>
      <c r="D150" s="182"/>
      <c r="E150" s="182"/>
      <c r="F150" s="181"/>
      <c r="G150" s="183"/>
      <c r="H150" s="394">
        <f t="shared" si="24"/>
        <v>0</v>
      </c>
    </row>
    <row r="151" spans="1:196" ht="15" customHeight="1" thickBot="1">
      <c r="A151" s="466" t="s">
        <v>537</v>
      </c>
      <c r="B151" s="467"/>
      <c r="C151" s="467"/>
      <c r="D151" s="467"/>
      <c r="E151" s="467"/>
      <c r="F151" s="467"/>
      <c r="G151" s="467"/>
      <c r="H151" s="468"/>
    </row>
    <row r="152" spans="1:196" ht="45" customHeight="1">
      <c r="A152" s="180">
        <v>121</v>
      </c>
      <c r="B152" s="181" t="s">
        <v>299</v>
      </c>
      <c r="C152" s="157">
        <v>70000</v>
      </c>
      <c r="D152" s="182">
        <v>19</v>
      </c>
      <c r="E152" s="182">
        <v>20</v>
      </c>
      <c r="F152" s="181" t="s">
        <v>144</v>
      </c>
      <c r="G152" s="183" t="s">
        <v>538</v>
      </c>
      <c r="H152" s="395">
        <f>(E152-D152+1)*C152</f>
        <v>140000</v>
      </c>
    </row>
    <row r="153" spans="1:196" ht="45" customHeight="1">
      <c r="A153" s="180">
        <v>122</v>
      </c>
      <c r="B153" s="181" t="s">
        <v>299</v>
      </c>
      <c r="C153" s="157">
        <v>60000</v>
      </c>
      <c r="D153" s="182">
        <v>21</v>
      </c>
      <c r="E153" s="182">
        <v>21</v>
      </c>
      <c r="F153" s="181" t="s">
        <v>144</v>
      </c>
      <c r="G153" s="183" t="s">
        <v>538</v>
      </c>
      <c r="H153" s="393">
        <f t="shared" ref="H153:H154" si="25">(E153-D153+1)*C153</f>
        <v>60000</v>
      </c>
    </row>
    <row r="154" spans="1:196" ht="15" customHeight="1" thickBot="1">
      <c r="A154" s="180"/>
      <c r="B154" s="181"/>
      <c r="C154" s="157"/>
      <c r="D154" s="182"/>
      <c r="E154" s="182"/>
      <c r="F154" s="181"/>
      <c r="G154" s="183"/>
      <c r="H154" s="394">
        <f t="shared" si="25"/>
        <v>0</v>
      </c>
    </row>
    <row r="155" spans="1:196" s="340" customFormat="1" ht="15" customHeight="1" thickBot="1">
      <c r="A155" s="466" t="s">
        <v>539</v>
      </c>
      <c r="B155" s="467"/>
      <c r="C155" s="467"/>
      <c r="D155" s="467"/>
      <c r="E155" s="467"/>
      <c r="F155" s="467"/>
      <c r="G155" s="467"/>
      <c r="H155" s="468"/>
      <c r="I155" s="355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3"/>
      <c r="ES155" s="173"/>
      <c r="ET155" s="173"/>
      <c r="EU155" s="173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3"/>
      <c r="FU155" s="173"/>
      <c r="FV155" s="173"/>
      <c r="FW155" s="173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3"/>
      <c r="GI155" s="173"/>
      <c r="GJ155" s="173"/>
      <c r="GK155" s="173"/>
      <c r="GL155" s="173"/>
      <c r="GM155" s="173"/>
      <c r="GN155" s="173"/>
    </row>
    <row r="156" spans="1:196" ht="39.950000000000003" customHeight="1" thickBot="1">
      <c r="A156" s="180">
        <v>123</v>
      </c>
      <c r="B156" s="181" t="s">
        <v>299</v>
      </c>
      <c r="C156" s="157">
        <v>306665.34519999998</v>
      </c>
      <c r="D156" s="182">
        <v>23</v>
      </c>
      <c r="E156" s="182">
        <v>25</v>
      </c>
      <c r="F156" s="181" t="s">
        <v>133</v>
      </c>
      <c r="G156" s="183" t="s">
        <v>540</v>
      </c>
      <c r="H156" s="252">
        <f>(E156-D156+1)*C156</f>
        <v>919996.03559999994</v>
      </c>
      <c r="I156" s="355"/>
    </row>
    <row r="157" spans="1:196" ht="15" customHeight="1" thickBot="1">
      <c r="A157" s="466" t="s">
        <v>541</v>
      </c>
      <c r="B157" s="467"/>
      <c r="C157" s="467"/>
      <c r="D157" s="467"/>
      <c r="E157" s="467"/>
      <c r="F157" s="467"/>
      <c r="G157" s="467"/>
      <c r="H157" s="467"/>
      <c r="I157" s="355"/>
    </row>
    <row r="158" spans="1:196" ht="39.950000000000003" customHeight="1" thickBot="1">
      <c r="A158" s="372">
        <v>124</v>
      </c>
      <c r="B158" s="181" t="s">
        <v>299</v>
      </c>
      <c r="C158" s="373">
        <v>17723.675555000002</v>
      </c>
      <c r="D158" s="374">
        <v>22</v>
      </c>
      <c r="E158" s="374">
        <v>22</v>
      </c>
      <c r="F158" s="375" t="s">
        <v>145</v>
      </c>
      <c r="G158" s="66" t="s">
        <v>542</v>
      </c>
      <c r="H158" s="252">
        <f>(E158-D158+1)*C158</f>
        <v>17723.675555000002</v>
      </c>
      <c r="I158" s="355"/>
    </row>
    <row r="159" spans="1:196" s="340" customFormat="1" ht="15" customHeight="1" thickBot="1">
      <c r="A159" s="466" t="s">
        <v>543</v>
      </c>
      <c r="B159" s="467"/>
      <c r="C159" s="467"/>
      <c r="D159" s="467"/>
      <c r="E159" s="467"/>
      <c r="F159" s="467"/>
      <c r="G159" s="467"/>
      <c r="H159" s="467"/>
      <c r="I159" s="355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</row>
    <row r="160" spans="1:196" ht="24.95" customHeight="1">
      <c r="A160" s="180">
        <v>125</v>
      </c>
      <c r="B160" s="181" t="s">
        <v>299</v>
      </c>
      <c r="C160" s="157">
        <f>R111</f>
        <v>0</v>
      </c>
      <c r="D160" s="182">
        <v>14</v>
      </c>
      <c r="E160" s="182">
        <v>14</v>
      </c>
      <c r="F160" s="181" t="s">
        <v>134</v>
      </c>
      <c r="G160" s="183" t="s">
        <v>522</v>
      </c>
      <c r="H160" s="364">
        <f t="shared" ref="H160:H162" si="26">(E160-D160+1)*C160</f>
        <v>0</v>
      </c>
    </row>
    <row r="161" spans="1:10" ht="24.95" customHeight="1">
      <c r="A161" s="180">
        <v>126</v>
      </c>
      <c r="B161" s="181" t="s">
        <v>299</v>
      </c>
      <c r="C161" s="157">
        <f>100000/7</f>
        <v>14285.714285714286</v>
      </c>
      <c r="D161" s="182">
        <v>14</v>
      </c>
      <c r="E161" s="182">
        <v>20</v>
      </c>
      <c r="F161" s="181" t="s">
        <v>134</v>
      </c>
      <c r="G161" s="183" t="s">
        <v>523</v>
      </c>
      <c r="H161" s="364">
        <f t="shared" si="26"/>
        <v>100000</v>
      </c>
    </row>
    <row r="162" spans="1:10" ht="24.95" customHeight="1" thickBot="1">
      <c r="A162" s="180">
        <v>127</v>
      </c>
      <c r="B162" s="181" t="s">
        <v>299</v>
      </c>
      <c r="C162" s="157">
        <f>60000/12</f>
        <v>5000</v>
      </c>
      <c r="D162" s="182">
        <v>21</v>
      </c>
      <c r="E162" s="182">
        <v>32</v>
      </c>
      <c r="F162" s="181" t="s">
        <v>134</v>
      </c>
      <c r="G162" s="183" t="s">
        <v>535</v>
      </c>
      <c r="H162" s="364">
        <f t="shared" si="26"/>
        <v>60000</v>
      </c>
      <c r="J162" s="365"/>
    </row>
    <row r="163" spans="1:10" ht="15" customHeight="1" thickBot="1">
      <c r="A163" s="466" t="s">
        <v>544</v>
      </c>
      <c r="B163" s="467"/>
      <c r="C163" s="467"/>
      <c r="D163" s="467"/>
      <c r="E163" s="467"/>
      <c r="F163" s="467"/>
      <c r="G163" s="467"/>
      <c r="H163" s="468"/>
    </row>
    <row r="164" spans="1:10" ht="46.5" customHeight="1" thickBot="1">
      <c r="A164" s="180">
        <v>128</v>
      </c>
      <c r="B164" s="181" t="s">
        <v>299</v>
      </c>
      <c r="C164" s="157">
        <v>3000</v>
      </c>
      <c r="D164" s="182">
        <v>4</v>
      </c>
      <c r="E164" s="182">
        <v>27</v>
      </c>
      <c r="F164" s="181" t="s">
        <v>141</v>
      </c>
      <c r="G164" s="183" t="s">
        <v>545</v>
      </c>
      <c r="H164" s="364">
        <f>(E164-D164+1)*C164</f>
        <v>72000</v>
      </c>
    </row>
    <row r="165" spans="1:10" ht="15" customHeight="1" thickBot="1">
      <c r="A165" s="466" t="s">
        <v>546</v>
      </c>
      <c r="B165" s="467"/>
      <c r="C165" s="467"/>
      <c r="D165" s="467"/>
      <c r="E165" s="467"/>
      <c r="F165" s="467"/>
      <c r="G165" s="467"/>
      <c r="H165" s="468"/>
    </row>
    <row r="166" spans="1:10" ht="15" customHeight="1">
      <c r="A166" s="180">
        <v>129</v>
      </c>
      <c r="B166" s="181" t="s">
        <v>299</v>
      </c>
      <c r="C166" s="157">
        <v>16000</v>
      </c>
      <c r="D166" s="182">
        <v>27</v>
      </c>
      <c r="E166" s="182">
        <v>27</v>
      </c>
      <c r="F166" s="181" t="s">
        <v>135</v>
      </c>
      <c r="G166" s="183" t="s">
        <v>523</v>
      </c>
      <c r="H166" s="364">
        <f t="shared" ref="H166:H168" si="27">(E166-D166+1)*C166</f>
        <v>16000</v>
      </c>
    </row>
    <row r="167" spans="1:10" ht="15" customHeight="1">
      <c r="A167" s="180">
        <v>130</v>
      </c>
      <c r="B167" s="181" t="s">
        <v>299</v>
      </c>
      <c r="C167" s="157">
        <v>12000</v>
      </c>
      <c r="D167" s="182">
        <v>29</v>
      </c>
      <c r="E167" s="182">
        <v>34</v>
      </c>
      <c r="F167" s="181" t="s">
        <v>135</v>
      </c>
      <c r="G167" s="183" t="s">
        <v>523</v>
      </c>
      <c r="H167" s="364">
        <f t="shared" si="27"/>
        <v>72000</v>
      </c>
    </row>
    <row r="168" spans="1:10" ht="15" customHeight="1" thickBot="1">
      <c r="A168" s="180">
        <v>131</v>
      </c>
      <c r="B168" s="181" t="s">
        <v>365</v>
      </c>
      <c r="C168" s="157">
        <v>1166.6659</v>
      </c>
      <c r="D168" s="182">
        <v>29</v>
      </c>
      <c r="E168" s="182">
        <v>34</v>
      </c>
      <c r="F168" s="181" t="s">
        <v>135</v>
      </c>
      <c r="G168" s="183" t="s">
        <v>524</v>
      </c>
      <c r="H168" s="364">
        <f t="shared" si="27"/>
        <v>6999.9953999999998</v>
      </c>
    </row>
    <row r="169" spans="1:10" ht="15" customHeight="1" thickBot="1">
      <c r="A169" s="466" t="s">
        <v>547</v>
      </c>
      <c r="B169" s="467"/>
      <c r="C169" s="467"/>
      <c r="D169" s="467"/>
      <c r="E169" s="467"/>
      <c r="F169" s="467"/>
      <c r="G169" s="467"/>
      <c r="H169" s="468"/>
    </row>
    <row r="170" spans="1:10" ht="24.95" customHeight="1">
      <c r="A170" s="180">
        <v>132</v>
      </c>
      <c r="B170" s="181" t="s">
        <v>299</v>
      </c>
      <c r="C170" s="157">
        <v>13500</v>
      </c>
      <c r="D170" s="182">
        <v>35</v>
      </c>
      <c r="E170" s="182">
        <v>40</v>
      </c>
      <c r="F170" s="181" t="s">
        <v>136</v>
      </c>
      <c r="G170" s="183" t="s">
        <v>523</v>
      </c>
      <c r="H170" s="364">
        <f t="shared" ref="H170:H171" si="28">(E170-D170+1)*C170</f>
        <v>81000</v>
      </c>
    </row>
    <row r="171" spans="1:10" ht="24.95" customHeight="1">
      <c r="A171" s="180">
        <v>133</v>
      </c>
      <c r="B171" s="181" t="s">
        <v>299</v>
      </c>
      <c r="C171" s="157">
        <v>39000</v>
      </c>
      <c r="D171" s="182">
        <v>40</v>
      </c>
      <c r="E171" s="182">
        <v>40</v>
      </c>
      <c r="F171" s="181" t="s">
        <v>136</v>
      </c>
      <c r="G171" s="183" t="s">
        <v>523</v>
      </c>
      <c r="H171" s="364">
        <f t="shared" si="28"/>
        <v>39000</v>
      </c>
      <c r="J171" s="365"/>
    </row>
    <row r="172" spans="1:10" ht="13.5" thickBot="1">
      <c r="A172" s="180"/>
      <c r="B172" s="181"/>
      <c r="C172" s="157"/>
      <c r="D172" s="182"/>
      <c r="E172" s="182"/>
      <c r="F172" s="181"/>
      <c r="G172" s="183"/>
      <c r="H172" s="364">
        <f t="shared" si="12"/>
        <v>0</v>
      </c>
    </row>
    <row r="173" spans="1:10" ht="15" customHeight="1" thickBot="1">
      <c r="A173" s="466" t="s">
        <v>548</v>
      </c>
      <c r="B173" s="467"/>
      <c r="C173" s="467"/>
      <c r="D173" s="467"/>
      <c r="E173" s="467"/>
      <c r="F173" s="467"/>
      <c r="G173" s="467"/>
      <c r="H173" s="468"/>
    </row>
    <row r="174" spans="1:10" ht="23.25" thickBot="1">
      <c r="A174" s="180">
        <v>134</v>
      </c>
      <c r="B174" s="181" t="s">
        <v>299</v>
      </c>
      <c r="C174" s="157">
        <v>5000</v>
      </c>
      <c r="D174" s="182">
        <v>19</v>
      </c>
      <c r="E174" s="182">
        <v>22</v>
      </c>
      <c r="F174" s="181" t="s">
        <v>137</v>
      </c>
      <c r="G174" s="183" t="s">
        <v>523</v>
      </c>
      <c r="H174" s="364">
        <f t="shared" si="12"/>
        <v>20000</v>
      </c>
    </row>
    <row r="175" spans="1:10" ht="15" customHeight="1" thickBot="1">
      <c r="A175" s="466" t="s">
        <v>549</v>
      </c>
      <c r="B175" s="467"/>
      <c r="C175" s="467"/>
      <c r="D175" s="467"/>
      <c r="E175" s="467"/>
      <c r="F175" s="467"/>
      <c r="G175" s="467"/>
      <c r="H175" s="468"/>
    </row>
    <row r="176" spans="1:10" ht="19.5" customHeight="1">
      <c r="A176" s="180">
        <v>135</v>
      </c>
      <c r="B176" s="181" t="s">
        <v>299</v>
      </c>
      <c r="C176" s="157">
        <v>435000</v>
      </c>
      <c r="D176" s="182">
        <v>28</v>
      </c>
      <c r="E176" s="182">
        <v>30</v>
      </c>
      <c r="F176" s="181" t="s">
        <v>138</v>
      </c>
      <c r="G176" s="183" t="s">
        <v>523</v>
      </c>
      <c r="H176" s="364">
        <f t="shared" ref="H176:H180" si="29">(E176-D176+1)*C176</f>
        <v>1305000</v>
      </c>
    </row>
    <row r="177" spans="1:10">
      <c r="A177" s="180">
        <v>136</v>
      </c>
      <c r="B177" s="181" t="s">
        <v>299</v>
      </c>
      <c r="C177" s="157">
        <v>350000</v>
      </c>
      <c r="D177" s="182">
        <v>31</v>
      </c>
      <c r="E177" s="182">
        <v>32</v>
      </c>
      <c r="F177" s="181" t="s">
        <v>138</v>
      </c>
      <c r="G177" s="183" t="s">
        <v>523</v>
      </c>
      <c r="H177" s="364">
        <f t="shared" si="29"/>
        <v>700000</v>
      </c>
    </row>
    <row r="178" spans="1:10">
      <c r="A178" s="180">
        <v>137</v>
      </c>
      <c r="B178" s="181" t="s">
        <v>299</v>
      </c>
      <c r="C178" s="157">
        <v>30000</v>
      </c>
      <c r="D178" s="182">
        <v>33</v>
      </c>
      <c r="E178" s="182">
        <v>33</v>
      </c>
      <c r="F178" s="181" t="s">
        <v>138</v>
      </c>
      <c r="G178" s="183" t="s">
        <v>523</v>
      </c>
      <c r="H178" s="364">
        <f t="shared" si="29"/>
        <v>30000</v>
      </c>
      <c r="J178" s="365"/>
    </row>
    <row r="179" spans="1:10">
      <c r="A179" s="180">
        <v>138</v>
      </c>
      <c r="B179" s="181" t="s">
        <v>299</v>
      </c>
      <c r="C179" s="157">
        <v>12000</v>
      </c>
      <c r="D179" s="182">
        <v>40</v>
      </c>
      <c r="E179" s="182">
        <v>44</v>
      </c>
      <c r="F179" s="181" t="s">
        <v>138</v>
      </c>
      <c r="G179" s="183" t="s">
        <v>523</v>
      </c>
      <c r="H179" s="364">
        <f t="shared" si="29"/>
        <v>60000</v>
      </c>
    </row>
    <row r="180" spans="1:10" ht="13.5" thickBot="1">
      <c r="A180" s="180">
        <v>139</v>
      </c>
      <c r="B180" s="181" t="s">
        <v>367</v>
      </c>
      <c r="C180" s="157">
        <v>5187.25</v>
      </c>
      <c r="D180" s="182">
        <v>28</v>
      </c>
      <c r="E180" s="182">
        <v>32</v>
      </c>
      <c r="F180" s="181" t="s">
        <v>138</v>
      </c>
      <c r="G180" s="183" t="s">
        <v>550</v>
      </c>
      <c r="H180" s="364">
        <f t="shared" si="29"/>
        <v>25936.25</v>
      </c>
    </row>
    <row r="181" spans="1:10" ht="15" customHeight="1" thickBot="1">
      <c r="A181" s="466" t="s">
        <v>551</v>
      </c>
      <c r="B181" s="467"/>
      <c r="C181" s="467"/>
      <c r="D181" s="467"/>
      <c r="E181" s="467"/>
      <c r="F181" s="467"/>
      <c r="G181" s="467"/>
      <c r="H181" s="468"/>
    </row>
    <row r="182" spans="1:10" ht="22.5">
      <c r="A182" s="180">
        <v>140</v>
      </c>
      <c r="B182" s="181" t="s">
        <v>299</v>
      </c>
      <c r="C182" s="157">
        <f>130283.6666667/9</f>
        <v>14475.962962966667</v>
      </c>
      <c r="D182" s="182">
        <v>30</v>
      </c>
      <c r="E182" s="182">
        <v>38</v>
      </c>
      <c r="F182" s="181" t="s">
        <v>139</v>
      </c>
      <c r="G182" s="183" t="s">
        <v>523</v>
      </c>
      <c r="H182" s="364">
        <f t="shared" ref="H182:H183" si="30">(E182-D182+1)*C182</f>
        <v>130283.66666670001</v>
      </c>
    </row>
    <row r="183" spans="1:10" ht="22.5">
      <c r="A183" s="180">
        <v>141</v>
      </c>
      <c r="B183" s="181" t="s">
        <v>299</v>
      </c>
      <c r="C183" s="157">
        <v>2300</v>
      </c>
      <c r="D183" s="182">
        <v>30</v>
      </c>
      <c r="E183" s="182">
        <v>31</v>
      </c>
      <c r="F183" s="181" t="s">
        <v>139</v>
      </c>
      <c r="G183" s="183" t="s">
        <v>550</v>
      </c>
      <c r="H183" s="364">
        <f t="shared" si="30"/>
        <v>4600</v>
      </c>
      <c r="J183" s="365"/>
    </row>
    <row r="184" spans="1:10" ht="13.5" thickBot="1">
      <c r="A184" s="180"/>
      <c r="B184" s="181"/>
      <c r="C184" s="157"/>
      <c r="D184" s="182"/>
      <c r="E184" s="182"/>
      <c r="F184" s="181"/>
      <c r="G184" s="183"/>
      <c r="H184" s="364"/>
    </row>
    <row r="185" spans="1:10" ht="15" customHeight="1" thickBot="1">
      <c r="A185" s="466" t="s">
        <v>552</v>
      </c>
      <c r="B185" s="467"/>
      <c r="C185" s="467"/>
      <c r="D185" s="467"/>
      <c r="E185" s="467"/>
      <c r="F185" s="467"/>
      <c r="G185" s="467"/>
      <c r="H185" s="468"/>
    </row>
    <row r="186" spans="1:10" ht="22.5">
      <c r="A186" s="180">
        <v>142</v>
      </c>
      <c r="B186" s="181" t="s">
        <v>299</v>
      </c>
      <c r="C186" s="157">
        <v>9500</v>
      </c>
      <c r="D186" s="182">
        <v>22</v>
      </c>
      <c r="E186" s="182">
        <v>23</v>
      </c>
      <c r="F186" s="181" t="s">
        <v>140</v>
      </c>
      <c r="G186" s="183" t="s">
        <v>523</v>
      </c>
      <c r="H186" s="339">
        <f>(E186-D186+1)*C186</f>
        <v>19000</v>
      </c>
    </row>
    <row r="187" spans="1:10" ht="22.5">
      <c r="A187" s="180">
        <v>143</v>
      </c>
      <c r="B187" s="181" t="s">
        <v>365</v>
      </c>
      <c r="C187" s="157">
        <v>1500</v>
      </c>
      <c r="D187" s="182">
        <v>22</v>
      </c>
      <c r="E187" s="182">
        <v>26</v>
      </c>
      <c r="F187" s="181" t="s">
        <v>140</v>
      </c>
      <c r="G187" s="183" t="s">
        <v>524</v>
      </c>
      <c r="H187" s="364">
        <f>(E187-D187+1)*C187</f>
        <v>7500</v>
      </c>
    </row>
    <row r="188" spans="1:10" ht="22.5">
      <c r="A188" s="180">
        <v>144</v>
      </c>
      <c r="B188" s="181" t="s">
        <v>299</v>
      </c>
      <c r="C188" s="157">
        <v>2750</v>
      </c>
      <c r="D188" s="182">
        <v>27</v>
      </c>
      <c r="E188" s="182">
        <v>28</v>
      </c>
      <c r="F188" s="181" t="s">
        <v>140</v>
      </c>
      <c r="G188" s="183" t="s">
        <v>523</v>
      </c>
      <c r="H188" s="364">
        <f>(E188-D188+1)*C188</f>
        <v>5500</v>
      </c>
    </row>
    <row r="189" spans="1:10" ht="24.95" customHeight="1">
      <c r="A189" s="180"/>
      <c r="B189" s="181"/>
      <c r="C189" s="157"/>
      <c r="D189" s="182"/>
      <c r="E189" s="182"/>
      <c r="F189" s="181"/>
      <c r="G189" s="183"/>
      <c r="H189" s="364">
        <f>(E189-D189+1)*C189</f>
        <v>0</v>
      </c>
    </row>
    <row r="190" spans="1:10">
      <c r="A190" s="180"/>
      <c r="B190" s="181"/>
      <c r="C190" s="157"/>
      <c r="D190" s="182"/>
      <c r="E190" s="182"/>
      <c r="F190" s="181"/>
      <c r="G190" s="183"/>
      <c r="H190" s="364"/>
    </row>
    <row r="191" spans="1:10">
      <c r="A191" s="180"/>
      <c r="B191" s="181"/>
      <c r="C191" s="157"/>
      <c r="D191" s="182"/>
      <c r="E191" s="182"/>
      <c r="F191" s="181"/>
      <c r="G191" s="183"/>
      <c r="H191" s="364">
        <f>(E191-D191+1)*C191</f>
        <v>0</v>
      </c>
    </row>
    <row r="192" spans="1:10">
      <c r="A192" s="180"/>
      <c r="B192" s="181"/>
      <c r="C192" s="157"/>
      <c r="D192" s="182"/>
      <c r="E192" s="182"/>
      <c r="F192" s="181"/>
      <c r="G192" s="183"/>
      <c r="H192" s="364">
        <f>(E192-D192+1)*C192</f>
        <v>0</v>
      </c>
    </row>
    <row r="193" spans="1:10">
      <c r="A193" s="180"/>
      <c r="B193" s="181"/>
      <c r="C193" s="157"/>
      <c r="D193" s="182"/>
      <c r="E193" s="182"/>
      <c r="F193" s="181"/>
      <c r="G193" s="183"/>
      <c r="H193" s="364">
        <f t="shared" si="12"/>
        <v>0</v>
      </c>
    </row>
    <row r="194" spans="1:10">
      <c r="A194" s="180"/>
      <c r="B194" s="181"/>
      <c r="C194" s="157"/>
      <c r="D194" s="182"/>
      <c r="E194" s="182"/>
      <c r="F194" s="181"/>
      <c r="G194" s="183"/>
      <c r="H194" s="364">
        <f t="shared" si="12"/>
        <v>0</v>
      </c>
      <c r="J194" s="335"/>
    </row>
    <row r="195" spans="1:10">
      <c r="A195" s="180"/>
      <c r="B195" s="181"/>
      <c r="C195" s="157"/>
      <c r="D195" s="182"/>
      <c r="E195" s="182"/>
      <c r="F195" s="181"/>
      <c r="G195" s="183"/>
      <c r="H195" s="364">
        <f t="shared" si="12"/>
        <v>0</v>
      </c>
    </row>
    <row r="196" spans="1:10">
      <c r="A196" s="180"/>
      <c r="B196" s="181"/>
      <c r="C196" s="157"/>
      <c r="D196" s="182"/>
      <c r="E196" s="182"/>
      <c r="F196" s="181"/>
      <c r="G196" s="183"/>
      <c r="H196" s="364">
        <f t="shared" si="12"/>
        <v>0</v>
      </c>
    </row>
    <row r="197" spans="1:10" hidden="1">
      <c r="A197" s="180"/>
      <c r="B197" s="181"/>
      <c r="C197" s="157"/>
      <c r="D197" s="182"/>
      <c r="E197" s="182"/>
      <c r="F197" s="181"/>
      <c r="G197" s="183"/>
      <c r="H197" s="364">
        <f t="shared" si="12"/>
        <v>0</v>
      </c>
    </row>
    <row r="198" spans="1:10" hidden="1">
      <c r="A198" s="180"/>
      <c r="B198" s="181"/>
      <c r="C198" s="157"/>
      <c r="D198" s="182"/>
      <c r="E198" s="182"/>
      <c r="F198" s="181"/>
      <c r="G198" s="183"/>
      <c r="H198" s="364">
        <f t="shared" si="12"/>
        <v>0</v>
      </c>
    </row>
    <row r="199" spans="1:10" hidden="1">
      <c r="A199" s="180"/>
      <c r="B199" s="181"/>
      <c r="C199" s="157"/>
      <c r="D199" s="182"/>
      <c r="E199" s="182"/>
      <c r="F199" s="181"/>
      <c r="G199" s="183"/>
      <c r="H199" s="364">
        <f t="shared" si="12"/>
        <v>0</v>
      </c>
    </row>
    <row r="200" spans="1:10" ht="13.5" thickBot="1">
      <c r="A200" s="180"/>
      <c r="B200" s="181"/>
      <c r="C200" s="157"/>
      <c r="D200" s="182"/>
      <c r="E200" s="182"/>
      <c r="F200" s="181"/>
      <c r="G200" s="183"/>
      <c r="H200" s="364">
        <f t="shared" si="12"/>
        <v>0</v>
      </c>
    </row>
    <row r="201" spans="1:10" ht="13.5" hidden="1" thickBot="1">
      <c r="A201" s="180"/>
      <c r="B201" s="181"/>
      <c r="C201" s="157"/>
      <c r="D201" s="182"/>
      <c r="E201" s="182"/>
      <c r="F201" s="181"/>
      <c r="G201" s="183"/>
      <c r="H201" s="252">
        <f t="shared" si="12"/>
        <v>0</v>
      </c>
    </row>
    <row r="202" spans="1:10" ht="13.5" hidden="1" thickBot="1">
      <c r="A202" s="180"/>
      <c r="B202" s="181"/>
      <c r="C202" s="157"/>
      <c r="D202" s="182"/>
      <c r="E202" s="182"/>
      <c r="F202" s="181"/>
      <c r="G202" s="183"/>
      <c r="H202" s="252">
        <f t="shared" si="12"/>
        <v>0</v>
      </c>
    </row>
    <row r="203" spans="1:10" ht="13.5" hidden="1" thickBot="1">
      <c r="A203" s="180"/>
      <c r="B203" s="181"/>
      <c r="C203" s="157"/>
      <c r="D203" s="182"/>
      <c r="E203" s="182"/>
      <c r="F203" s="181"/>
      <c r="G203" s="183"/>
      <c r="H203" s="252">
        <f t="shared" si="12"/>
        <v>0</v>
      </c>
    </row>
    <row r="204" spans="1:10" ht="13.5" hidden="1" thickBot="1">
      <c r="A204" s="180"/>
      <c r="B204" s="181"/>
      <c r="C204" s="157"/>
      <c r="D204" s="182"/>
      <c r="E204" s="182"/>
      <c r="F204" s="181"/>
      <c r="G204" s="183"/>
      <c r="H204" s="252">
        <f t="shared" si="12"/>
        <v>0</v>
      </c>
    </row>
    <row r="205" spans="1:10" ht="13.5" hidden="1" thickBot="1">
      <c r="A205" s="180"/>
      <c r="B205" s="181"/>
      <c r="C205" s="157"/>
      <c r="D205" s="182"/>
      <c r="E205" s="182"/>
      <c r="F205" s="181"/>
      <c r="G205" s="183"/>
      <c r="H205" s="252">
        <f t="shared" si="12"/>
        <v>0</v>
      </c>
    </row>
    <row r="206" spans="1:10" ht="13.5" hidden="1" thickBot="1">
      <c r="A206" s="180"/>
      <c r="B206" s="181"/>
      <c r="C206" s="157"/>
      <c r="D206" s="182"/>
      <c r="E206" s="182"/>
      <c r="F206" s="181"/>
      <c r="G206" s="183"/>
      <c r="H206" s="252">
        <f t="shared" ref="H206:H269" si="31">(E206-D206+1)*C206</f>
        <v>0</v>
      </c>
    </row>
    <row r="207" spans="1:10" ht="13.5" hidden="1" thickBot="1">
      <c r="A207" s="180"/>
      <c r="B207" s="181"/>
      <c r="C207" s="157"/>
      <c r="D207" s="182"/>
      <c r="E207" s="182"/>
      <c r="F207" s="181"/>
      <c r="G207" s="183"/>
      <c r="H207" s="252">
        <f t="shared" si="31"/>
        <v>0</v>
      </c>
    </row>
    <row r="208" spans="1:10" ht="13.5" hidden="1" thickBot="1">
      <c r="A208" s="180"/>
      <c r="B208" s="181"/>
      <c r="C208" s="157"/>
      <c r="D208" s="182"/>
      <c r="E208" s="182"/>
      <c r="F208" s="181"/>
      <c r="G208" s="183"/>
      <c r="H208" s="252">
        <f t="shared" si="31"/>
        <v>0</v>
      </c>
    </row>
    <row r="209" spans="1:8" ht="13.5" hidden="1" thickBot="1">
      <c r="A209" s="180"/>
      <c r="B209" s="181"/>
      <c r="C209" s="157"/>
      <c r="D209" s="182"/>
      <c r="E209" s="182"/>
      <c r="F209" s="181"/>
      <c r="G209" s="183"/>
      <c r="H209" s="252">
        <f t="shared" si="31"/>
        <v>0</v>
      </c>
    </row>
    <row r="210" spans="1:8" ht="13.5" hidden="1" thickBot="1">
      <c r="A210" s="180"/>
      <c r="B210" s="181"/>
      <c r="C210" s="157"/>
      <c r="D210" s="182"/>
      <c r="E210" s="182"/>
      <c r="F210" s="181"/>
      <c r="G210" s="183"/>
      <c r="H210" s="252">
        <f t="shared" si="31"/>
        <v>0</v>
      </c>
    </row>
    <row r="211" spans="1:8" ht="13.5" hidden="1" thickBot="1">
      <c r="A211" s="180"/>
      <c r="B211" s="181"/>
      <c r="C211" s="157"/>
      <c r="D211" s="182"/>
      <c r="E211" s="182"/>
      <c r="F211" s="181"/>
      <c r="G211" s="183"/>
      <c r="H211" s="252">
        <f t="shared" si="31"/>
        <v>0</v>
      </c>
    </row>
    <row r="212" spans="1:8" ht="13.5" hidden="1" thickBot="1">
      <c r="A212" s="180"/>
      <c r="B212" s="181"/>
      <c r="C212" s="157"/>
      <c r="D212" s="182"/>
      <c r="E212" s="182"/>
      <c r="F212" s="181"/>
      <c r="G212" s="183"/>
      <c r="H212" s="252">
        <f t="shared" si="31"/>
        <v>0</v>
      </c>
    </row>
    <row r="213" spans="1:8" ht="13.5" hidden="1" thickBot="1">
      <c r="A213" s="180"/>
      <c r="B213" s="181"/>
      <c r="C213" s="157"/>
      <c r="D213" s="182"/>
      <c r="E213" s="182"/>
      <c r="F213" s="181"/>
      <c r="G213" s="183"/>
      <c r="H213" s="252">
        <f t="shared" si="31"/>
        <v>0</v>
      </c>
    </row>
    <row r="214" spans="1:8" ht="13.5" hidden="1" thickBot="1">
      <c r="A214" s="180"/>
      <c r="B214" s="181"/>
      <c r="C214" s="157"/>
      <c r="D214" s="182"/>
      <c r="E214" s="182"/>
      <c r="F214" s="181"/>
      <c r="G214" s="183"/>
      <c r="H214" s="252">
        <f t="shared" si="31"/>
        <v>0</v>
      </c>
    </row>
    <row r="215" spans="1:8" ht="13.5" hidden="1" thickBot="1">
      <c r="A215" s="180"/>
      <c r="B215" s="181"/>
      <c r="C215" s="157"/>
      <c r="D215" s="182"/>
      <c r="E215" s="182"/>
      <c r="F215" s="181"/>
      <c r="G215" s="183"/>
      <c r="H215" s="252">
        <f t="shared" si="31"/>
        <v>0</v>
      </c>
    </row>
    <row r="216" spans="1:8" ht="13.5" hidden="1" thickBot="1">
      <c r="A216" s="180"/>
      <c r="B216" s="181"/>
      <c r="C216" s="157"/>
      <c r="D216" s="182"/>
      <c r="E216" s="182"/>
      <c r="F216" s="181"/>
      <c r="G216" s="183"/>
      <c r="H216" s="252">
        <f t="shared" si="31"/>
        <v>0</v>
      </c>
    </row>
    <row r="217" spans="1:8" ht="13.5" hidden="1" thickBot="1">
      <c r="A217" s="180"/>
      <c r="B217" s="181"/>
      <c r="C217" s="157"/>
      <c r="D217" s="182"/>
      <c r="E217" s="182"/>
      <c r="F217" s="181"/>
      <c r="G217" s="183"/>
      <c r="H217" s="252">
        <f t="shared" si="31"/>
        <v>0</v>
      </c>
    </row>
    <row r="218" spans="1:8" ht="13.5" hidden="1" thickBot="1">
      <c r="A218" s="180"/>
      <c r="B218" s="181"/>
      <c r="C218" s="157"/>
      <c r="D218" s="182"/>
      <c r="E218" s="182"/>
      <c r="F218" s="181"/>
      <c r="G218" s="183"/>
      <c r="H218" s="252">
        <f t="shared" si="31"/>
        <v>0</v>
      </c>
    </row>
    <row r="219" spans="1:8" ht="13.5" hidden="1" thickBot="1">
      <c r="A219" s="180"/>
      <c r="B219" s="181"/>
      <c r="C219" s="157"/>
      <c r="D219" s="182"/>
      <c r="E219" s="182"/>
      <c r="F219" s="181"/>
      <c r="G219" s="183"/>
      <c r="H219" s="252">
        <f t="shared" si="31"/>
        <v>0</v>
      </c>
    </row>
    <row r="220" spans="1:8" ht="13.5" hidden="1" thickBot="1">
      <c r="A220" s="180"/>
      <c r="B220" s="181"/>
      <c r="C220" s="157"/>
      <c r="D220" s="182"/>
      <c r="E220" s="182"/>
      <c r="F220" s="181"/>
      <c r="G220" s="183"/>
      <c r="H220" s="252">
        <f t="shared" si="31"/>
        <v>0</v>
      </c>
    </row>
    <row r="221" spans="1:8" ht="13.5" hidden="1" thickBot="1">
      <c r="A221" s="180"/>
      <c r="B221" s="181"/>
      <c r="C221" s="157"/>
      <c r="D221" s="182"/>
      <c r="E221" s="182"/>
      <c r="F221" s="181"/>
      <c r="G221" s="183"/>
      <c r="H221" s="252">
        <f t="shared" si="31"/>
        <v>0</v>
      </c>
    </row>
    <row r="222" spans="1:8" ht="13.5" hidden="1" thickBot="1">
      <c r="A222" s="180"/>
      <c r="B222" s="181"/>
      <c r="C222" s="157"/>
      <c r="D222" s="182"/>
      <c r="E222" s="182"/>
      <c r="F222" s="181"/>
      <c r="G222" s="183"/>
      <c r="H222" s="252">
        <f t="shared" si="31"/>
        <v>0</v>
      </c>
    </row>
    <row r="223" spans="1:8" ht="13.5" hidden="1" thickBot="1">
      <c r="A223" s="180"/>
      <c r="B223" s="181"/>
      <c r="C223" s="157"/>
      <c r="D223" s="182"/>
      <c r="E223" s="182"/>
      <c r="F223" s="181"/>
      <c r="G223" s="183"/>
      <c r="H223" s="252">
        <f t="shared" si="31"/>
        <v>0</v>
      </c>
    </row>
    <row r="224" spans="1:8" ht="13.5" hidden="1" thickBot="1">
      <c r="A224" s="180"/>
      <c r="B224" s="181"/>
      <c r="C224" s="157"/>
      <c r="D224" s="182"/>
      <c r="E224" s="182"/>
      <c r="F224" s="181"/>
      <c r="G224" s="183"/>
      <c r="H224" s="252">
        <f t="shared" si="31"/>
        <v>0</v>
      </c>
    </row>
    <row r="225" spans="1:8" ht="13.5" hidden="1" thickBot="1">
      <c r="A225" s="180"/>
      <c r="B225" s="181"/>
      <c r="C225" s="157"/>
      <c r="D225" s="182"/>
      <c r="E225" s="182"/>
      <c r="F225" s="181"/>
      <c r="G225" s="183"/>
      <c r="H225" s="252">
        <f t="shared" si="31"/>
        <v>0</v>
      </c>
    </row>
    <row r="226" spans="1:8" ht="13.5" hidden="1" thickBot="1">
      <c r="A226" s="180"/>
      <c r="B226" s="181"/>
      <c r="C226" s="157"/>
      <c r="D226" s="182"/>
      <c r="E226" s="182"/>
      <c r="F226" s="181"/>
      <c r="G226" s="183"/>
      <c r="H226" s="252">
        <f t="shared" si="31"/>
        <v>0</v>
      </c>
    </row>
    <row r="227" spans="1:8" ht="13.5" hidden="1" thickBot="1">
      <c r="A227" s="180"/>
      <c r="B227" s="181"/>
      <c r="C227" s="157"/>
      <c r="D227" s="182"/>
      <c r="E227" s="182"/>
      <c r="F227" s="181"/>
      <c r="G227" s="183"/>
      <c r="H227" s="252">
        <f t="shared" si="31"/>
        <v>0</v>
      </c>
    </row>
    <row r="228" spans="1:8" ht="13.5" hidden="1" thickBot="1">
      <c r="A228" s="180"/>
      <c r="B228" s="181"/>
      <c r="C228" s="157"/>
      <c r="D228" s="182"/>
      <c r="E228" s="182"/>
      <c r="F228" s="181"/>
      <c r="G228" s="183"/>
      <c r="H228" s="252">
        <f t="shared" si="31"/>
        <v>0</v>
      </c>
    </row>
    <row r="229" spans="1:8" ht="13.5" hidden="1" thickBot="1">
      <c r="A229" s="180"/>
      <c r="B229" s="181"/>
      <c r="C229" s="157"/>
      <c r="D229" s="182"/>
      <c r="E229" s="182"/>
      <c r="F229" s="181"/>
      <c r="G229" s="183"/>
      <c r="H229" s="252">
        <f t="shared" si="31"/>
        <v>0</v>
      </c>
    </row>
    <row r="230" spans="1:8" ht="13.5" hidden="1" thickBot="1">
      <c r="A230" s="180"/>
      <c r="B230" s="181"/>
      <c r="C230" s="157"/>
      <c r="D230" s="182"/>
      <c r="E230" s="182"/>
      <c r="F230" s="181"/>
      <c r="G230" s="183"/>
      <c r="H230" s="252">
        <f t="shared" si="31"/>
        <v>0</v>
      </c>
    </row>
    <row r="231" spans="1:8" ht="13.5" hidden="1" thickBot="1">
      <c r="A231" s="180"/>
      <c r="B231" s="181"/>
      <c r="C231" s="157"/>
      <c r="D231" s="182"/>
      <c r="E231" s="182"/>
      <c r="F231" s="181"/>
      <c r="G231" s="183"/>
      <c r="H231" s="252">
        <f t="shared" si="31"/>
        <v>0</v>
      </c>
    </row>
    <row r="232" spans="1:8" ht="13.5" hidden="1" thickBot="1">
      <c r="A232" s="180"/>
      <c r="B232" s="181"/>
      <c r="C232" s="157"/>
      <c r="D232" s="182"/>
      <c r="E232" s="182"/>
      <c r="F232" s="181"/>
      <c r="G232" s="183"/>
      <c r="H232" s="252">
        <f t="shared" si="31"/>
        <v>0</v>
      </c>
    </row>
    <row r="233" spans="1:8" ht="13.5" hidden="1" thickBot="1">
      <c r="A233" s="180"/>
      <c r="B233" s="181"/>
      <c r="C233" s="157"/>
      <c r="D233" s="182"/>
      <c r="E233" s="182"/>
      <c r="F233" s="181"/>
      <c r="G233" s="183"/>
      <c r="H233" s="252">
        <f t="shared" si="31"/>
        <v>0</v>
      </c>
    </row>
    <row r="234" spans="1:8" ht="13.5" hidden="1" thickBot="1">
      <c r="A234" s="180"/>
      <c r="B234" s="181"/>
      <c r="C234" s="157"/>
      <c r="D234" s="182"/>
      <c r="E234" s="182"/>
      <c r="F234" s="181"/>
      <c r="G234" s="183"/>
      <c r="H234" s="252">
        <f t="shared" si="31"/>
        <v>0</v>
      </c>
    </row>
    <row r="235" spans="1:8" ht="13.5" hidden="1" thickBot="1">
      <c r="A235" s="180"/>
      <c r="B235" s="181"/>
      <c r="C235" s="157"/>
      <c r="D235" s="182"/>
      <c r="E235" s="182"/>
      <c r="F235" s="181"/>
      <c r="G235" s="183"/>
      <c r="H235" s="252">
        <f t="shared" si="31"/>
        <v>0</v>
      </c>
    </row>
    <row r="236" spans="1:8" ht="13.5" hidden="1" thickBot="1">
      <c r="A236" s="180"/>
      <c r="B236" s="181"/>
      <c r="C236" s="157"/>
      <c r="D236" s="182"/>
      <c r="E236" s="182"/>
      <c r="F236" s="181"/>
      <c r="G236" s="183"/>
      <c r="H236" s="252">
        <f t="shared" si="31"/>
        <v>0</v>
      </c>
    </row>
    <row r="237" spans="1:8" ht="13.5" hidden="1" thickBot="1">
      <c r="A237" s="180"/>
      <c r="B237" s="181"/>
      <c r="C237" s="157"/>
      <c r="D237" s="182"/>
      <c r="E237" s="182"/>
      <c r="F237" s="181"/>
      <c r="G237" s="183"/>
      <c r="H237" s="252">
        <f t="shared" si="31"/>
        <v>0</v>
      </c>
    </row>
    <row r="238" spans="1:8" ht="13.5" hidden="1" thickBot="1">
      <c r="A238" s="180"/>
      <c r="B238" s="181"/>
      <c r="C238" s="157"/>
      <c r="D238" s="182"/>
      <c r="E238" s="182"/>
      <c r="F238" s="181"/>
      <c r="G238" s="183"/>
      <c r="H238" s="252">
        <f t="shared" si="31"/>
        <v>0</v>
      </c>
    </row>
    <row r="239" spans="1:8" ht="13.5" hidden="1" thickBot="1">
      <c r="A239" s="180"/>
      <c r="B239" s="181"/>
      <c r="C239" s="157"/>
      <c r="D239" s="182"/>
      <c r="E239" s="182"/>
      <c r="F239" s="181"/>
      <c r="G239" s="183"/>
      <c r="H239" s="252">
        <f t="shared" si="31"/>
        <v>0</v>
      </c>
    </row>
    <row r="240" spans="1:8" ht="13.5" hidden="1" thickBot="1">
      <c r="A240" s="180"/>
      <c r="B240" s="181"/>
      <c r="C240" s="157"/>
      <c r="D240" s="182"/>
      <c r="E240" s="182"/>
      <c r="F240" s="181"/>
      <c r="G240" s="183"/>
      <c r="H240" s="252">
        <f t="shared" si="31"/>
        <v>0</v>
      </c>
    </row>
    <row r="241" spans="1:8" ht="13.5" hidden="1" thickBot="1">
      <c r="A241" s="180"/>
      <c r="B241" s="181"/>
      <c r="C241" s="157"/>
      <c r="D241" s="182"/>
      <c r="E241" s="182"/>
      <c r="F241" s="181"/>
      <c r="G241" s="183"/>
      <c r="H241" s="252">
        <f t="shared" si="31"/>
        <v>0</v>
      </c>
    </row>
    <row r="242" spans="1:8" ht="13.5" hidden="1" thickBot="1">
      <c r="A242" s="180"/>
      <c r="B242" s="181"/>
      <c r="C242" s="157"/>
      <c r="D242" s="182"/>
      <c r="E242" s="182"/>
      <c r="F242" s="181"/>
      <c r="G242" s="183"/>
      <c r="H242" s="252">
        <f t="shared" si="31"/>
        <v>0</v>
      </c>
    </row>
    <row r="243" spans="1:8" ht="13.5" hidden="1" thickBot="1">
      <c r="A243" s="180"/>
      <c r="B243" s="181"/>
      <c r="C243" s="157"/>
      <c r="D243" s="182"/>
      <c r="E243" s="182"/>
      <c r="F243" s="181"/>
      <c r="G243" s="183"/>
      <c r="H243" s="252">
        <f t="shared" si="31"/>
        <v>0</v>
      </c>
    </row>
    <row r="244" spans="1:8" ht="13.5" hidden="1" thickBot="1">
      <c r="A244" s="180"/>
      <c r="B244" s="181"/>
      <c r="C244" s="157"/>
      <c r="D244" s="182"/>
      <c r="E244" s="182"/>
      <c r="F244" s="181"/>
      <c r="G244" s="183"/>
      <c r="H244" s="252">
        <f t="shared" si="31"/>
        <v>0</v>
      </c>
    </row>
    <row r="245" spans="1:8" ht="13.5" hidden="1" thickBot="1">
      <c r="A245" s="180"/>
      <c r="B245" s="181"/>
      <c r="C245" s="157"/>
      <c r="D245" s="182"/>
      <c r="E245" s="182"/>
      <c r="F245" s="181"/>
      <c r="G245" s="183"/>
      <c r="H245" s="252">
        <f t="shared" si="31"/>
        <v>0</v>
      </c>
    </row>
    <row r="246" spans="1:8" ht="13.5" hidden="1" thickBot="1">
      <c r="A246" s="180"/>
      <c r="B246" s="181"/>
      <c r="C246" s="157"/>
      <c r="D246" s="182"/>
      <c r="E246" s="182"/>
      <c r="F246" s="181"/>
      <c r="G246" s="183"/>
      <c r="H246" s="252">
        <f t="shared" si="31"/>
        <v>0</v>
      </c>
    </row>
    <row r="247" spans="1:8" ht="13.5" hidden="1" thickBot="1">
      <c r="A247" s="180"/>
      <c r="B247" s="181"/>
      <c r="C247" s="157"/>
      <c r="D247" s="182"/>
      <c r="E247" s="182"/>
      <c r="F247" s="181"/>
      <c r="G247" s="183"/>
      <c r="H247" s="252">
        <f t="shared" si="31"/>
        <v>0</v>
      </c>
    </row>
    <row r="248" spans="1:8" ht="13.5" hidden="1" thickBot="1">
      <c r="A248" s="180"/>
      <c r="B248" s="181"/>
      <c r="C248" s="157"/>
      <c r="D248" s="182"/>
      <c r="E248" s="182"/>
      <c r="F248" s="181"/>
      <c r="G248" s="183"/>
      <c r="H248" s="252">
        <f t="shared" si="31"/>
        <v>0</v>
      </c>
    </row>
    <row r="249" spans="1:8" ht="13.5" hidden="1" thickBot="1">
      <c r="A249" s="180"/>
      <c r="B249" s="181"/>
      <c r="C249" s="157"/>
      <c r="D249" s="182"/>
      <c r="E249" s="182"/>
      <c r="F249" s="181"/>
      <c r="G249" s="183"/>
      <c r="H249" s="252">
        <f t="shared" si="31"/>
        <v>0</v>
      </c>
    </row>
    <row r="250" spans="1:8" ht="13.5" hidden="1" thickBot="1">
      <c r="A250" s="180"/>
      <c r="B250" s="181"/>
      <c r="C250" s="157"/>
      <c r="D250" s="182"/>
      <c r="E250" s="182"/>
      <c r="F250" s="181"/>
      <c r="G250" s="183"/>
      <c r="H250" s="252">
        <f t="shared" si="31"/>
        <v>0</v>
      </c>
    </row>
    <row r="251" spans="1:8" ht="13.5" hidden="1" thickBot="1">
      <c r="A251" s="180"/>
      <c r="B251" s="181"/>
      <c r="C251" s="157"/>
      <c r="D251" s="182"/>
      <c r="E251" s="182"/>
      <c r="F251" s="181"/>
      <c r="G251" s="183"/>
      <c r="H251" s="252">
        <f t="shared" si="31"/>
        <v>0</v>
      </c>
    </row>
    <row r="252" spans="1:8" ht="13.5" hidden="1" thickBot="1">
      <c r="A252" s="180"/>
      <c r="B252" s="181"/>
      <c r="C252" s="157"/>
      <c r="D252" s="182"/>
      <c r="E252" s="182"/>
      <c r="F252" s="181"/>
      <c r="G252" s="183"/>
      <c r="H252" s="252">
        <f t="shared" si="31"/>
        <v>0</v>
      </c>
    </row>
    <row r="253" spans="1:8" ht="13.5" hidden="1" thickBot="1">
      <c r="A253" s="180"/>
      <c r="B253" s="181"/>
      <c r="C253" s="157"/>
      <c r="D253" s="182"/>
      <c r="E253" s="182"/>
      <c r="F253" s="181"/>
      <c r="G253" s="183"/>
      <c r="H253" s="252">
        <f t="shared" si="31"/>
        <v>0</v>
      </c>
    </row>
    <row r="254" spans="1:8" ht="13.5" hidden="1" thickBot="1">
      <c r="A254" s="180"/>
      <c r="B254" s="181"/>
      <c r="C254" s="157"/>
      <c r="D254" s="182"/>
      <c r="E254" s="182"/>
      <c r="F254" s="181"/>
      <c r="G254" s="183"/>
      <c r="H254" s="252">
        <f t="shared" si="31"/>
        <v>0</v>
      </c>
    </row>
    <row r="255" spans="1:8" ht="13.5" hidden="1" thickBot="1">
      <c r="A255" s="180"/>
      <c r="B255" s="181"/>
      <c r="C255" s="157"/>
      <c r="D255" s="182"/>
      <c r="E255" s="182"/>
      <c r="F255" s="181"/>
      <c r="G255" s="183"/>
      <c r="H255" s="252">
        <f t="shared" si="31"/>
        <v>0</v>
      </c>
    </row>
    <row r="256" spans="1:8" ht="13.5" hidden="1" thickBot="1">
      <c r="A256" s="180"/>
      <c r="B256" s="181"/>
      <c r="C256" s="157"/>
      <c r="D256" s="182"/>
      <c r="E256" s="182"/>
      <c r="F256" s="181"/>
      <c r="G256" s="183"/>
      <c r="H256" s="252">
        <f t="shared" si="31"/>
        <v>0</v>
      </c>
    </row>
    <row r="257" spans="1:8" ht="13.5" hidden="1" thickBot="1">
      <c r="A257" s="180"/>
      <c r="B257" s="181"/>
      <c r="C257" s="157"/>
      <c r="D257" s="182"/>
      <c r="E257" s="182"/>
      <c r="F257" s="181"/>
      <c r="G257" s="183"/>
      <c r="H257" s="252">
        <f t="shared" si="31"/>
        <v>0</v>
      </c>
    </row>
    <row r="258" spans="1:8" ht="13.5" hidden="1" thickBot="1">
      <c r="A258" s="180"/>
      <c r="B258" s="181"/>
      <c r="C258" s="157"/>
      <c r="D258" s="182"/>
      <c r="E258" s="182"/>
      <c r="F258" s="181"/>
      <c r="G258" s="183"/>
      <c r="H258" s="252">
        <f t="shared" si="31"/>
        <v>0</v>
      </c>
    </row>
    <row r="259" spans="1:8" ht="13.5" hidden="1" thickBot="1">
      <c r="A259" s="180"/>
      <c r="B259" s="181"/>
      <c r="C259" s="157"/>
      <c r="D259" s="182"/>
      <c r="E259" s="182"/>
      <c r="F259" s="181"/>
      <c r="G259" s="183"/>
      <c r="H259" s="252">
        <f t="shared" si="31"/>
        <v>0</v>
      </c>
    </row>
    <row r="260" spans="1:8" ht="13.5" hidden="1" thickBot="1">
      <c r="A260" s="180"/>
      <c r="B260" s="181"/>
      <c r="C260" s="157"/>
      <c r="D260" s="182"/>
      <c r="E260" s="182"/>
      <c r="F260" s="181"/>
      <c r="G260" s="183"/>
      <c r="H260" s="252">
        <f t="shared" si="31"/>
        <v>0</v>
      </c>
    </row>
    <row r="261" spans="1:8" ht="13.5" hidden="1" thickBot="1">
      <c r="A261" s="180"/>
      <c r="B261" s="181"/>
      <c r="C261" s="157"/>
      <c r="D261" s="182"/>
      <c r="E261" s="182"/>
      <c r="F261" s="181"/>
      <c r="G261" s="183"/>
      <c r="H261" s="252">
        <f t="shared" si="31"/>
        <v>0</v>
      </c>
    </row>
    <row r="262" spans="1:8" ht="13.5" hidden="1" thickBot="1">
      <c r="A262" s="180"/>
      <c r="B262" s="181"/>
      <c r="C262" s="157"/>
      <c r="D262" s="182"/>
      <c r="E262" s="182"/>
      <c r="F262" s="181"/>
      <c r="G262" s="183"/>
      <c r="H262" s="252">
        <f t="shared" si="31"/>
        <v>0</v>
      </c>
    </row>
    <row r="263" spans="1:8" ht="13.5" hidden="1" thickBot="1">
      <c r="A263" s="180"/>
      <c r="B263" s="181"/>
      <c r="C263" s="157"/>
      <c r="D263" s="182"/>
      <c r="E263" s="182"/>
      <c r="F263" s="181"/>
      <c r="G263" s="183"/>
      <c r="H263" s="252">
        <f t="shared" si="31"/>
        <v>0</v>
      </c>
    </row>
    <row r="264" spans="1:8" ht="13.5" hidden="1" thickBot="1">
      <c r="A264" s="180"/>
      <c r="B264" s="181"/>
      <c r="C264" s="157"/>
      <c r="D264" s="182"/>
      <c r="E264" s="182"/>
      <c r="F264" s="181"/>
      <c r="G264" s="183"/>
      <c r="H264" s="252">
        <f t="shared" si="31"/>
        <v>0</v>
      </c>
    </row>
    <row r="265" spans="1:8" ht="13.5" hidden="1" thickBot="1">
      <c r="A265" s="180"/>
      <c r="B265" s="181"/>
      <c r="C265" s="157"/>
      <c r="D265" s="182"/>
      <c r="E265" s="182"/>
      <c r="F265" s="181"/>
      <c r="G265" s="183"/>
      <c r="H265" s="252">
        <f t="shared" si="31"/>
        <v>0</v>
      </c>
    </row>
    <row r="266" spans="1:8" ht="13.5" hidden="1" thickBot="1">
      <c r="A266" s="180"/>
      <c r="B266" s="181"/>
      <c r="C266" s="157"/>
      <c r="D266" s="182"/>
      <c r="E266" s="182"/>
      <c r="F266" s="181"/>
      <c r="G266" s="183"/>
      <c r="H266" s="252">
        <f t="shared" si="31"/>
        <v>0</v>
      </c>
    </row>
    <row r="267" spans="1:8" ht="13.5" hidden="1" thickBot="1">
      <c r="A267" s="180"/>
      <c r="B267" s="181"/>
      <c r="C267" s="157"/>
      <c r="D267" s="182"/>
      <c r="E267" s="182"/>
      <c r="F267" s="181"/>
      <c r="G267" s="183"/>
      <c r="H267" s="252">
        <f t="shared" si="31"/>
        <v>0</v>
      </c>
    </row>
    <row r="268" spans="1:8" ht="13.5" hidden="1" thickBot="1">
      <c r="A268" s="180"/>
      <c r="B268" s="181"/>
      <c r="C268" s="157"/>
      <c r="D268" s="182"/>
      <c r="E268" s="182"/>
      <c r="F268" s="181"/>
      <c r="G268" s="183"/>
      <c r="H268" s="252">
        <f t="shared" si="31"/>
        <v>0</v>
      </c>
    </row>
    <row r="269" spans="1:8" ht="13.5" hidden="1" thickBot="1">
      <c r="A269" s="180"/>
      <c r="B269" s="181"/>
      <c r="C269" s="157"/>
      <c r="D269" s="182"/>
      <c r="E269" s="182"/>
      <c r="F269" s="181"/>
      <c r="G269" s="183"/>
      <c r="H269" s="252">
        <f t="shared" si="31"/>
        <v>0</v>
      </c>
    </row>
    <row r="270" spans="1:8" ht="13.5" hidden="1" thickBot="1">
      <c r="A270" s="180"/>
      <c r="B270" s="181"/>
      <c r="C270" s="157"/>
      <c r="D270" s="182"/>
      <c r="E270" s="182"/>
      <c r="F270" s="181"/>
      <c r="G270" s="183"/>
      <c r="H270" s="252">
        <f t="shared" ref="H270:H333" si="32">(E270-D270+1)*C270</f>
        <v>0</v>
      </c>
    </row>
    <row r="271" spans="1:8" ht="13.5" hidden="1" thickBot="1">
      <c r="A271" s="180"/>
      <c r="B271" s="181"/>
      <c r="C271" s="157"/>
      <c r="D271" s="182"/>
      <c r="E271" s="182"/>
      <c r="F271" s="181"/>
      <c r="G271" s="183"/>
      <c r="H271" s="252">
        <f t="shared" si="32"/>
        <v>0</v>
      </c>
    </row>
    <row r="272" spans="1:8" ht="13.5" hidden="1" thickBot="1">
      <c r="A272" s="180"/>
      <c r="B272" s="181"/>
      <c r="C272" s="157"/>
      <c r="D272" s="182"/>
      <c r="E272" s="182"/>
      <c r="F272" s="181"/>
      <c r="G272" s="183"/>
      <c r="H272" s="252">
        <f t="shared" si="32"/>
        <v>0</v>
      </c>
    </row>
    <row r="273" spans="1:8" ht="13.5" hidden="1" thickBot="1">
      <c r="A273" s="180"/>
      <c r="B273" s="181"/>
      <c r="C273" s="157"/>
      <c r="D273" s="182"/>
      <c r="E273" s="182"/>
      <c r="F273" s="181"/>
      <c r="G273" s="183"/>
      <c r="H273" s="252">
        <f t="shared" si="32"/>
        <v>0</v>
      </c>
    </row>
    <row r="274" spans="1:8" ht="13.5" hidden="1" thickBot="1">
      <c r="A274" s="180"/>
      <c r="B274" s="181"/>
      <c r="C274" s="157"/>
      <c r="D274" s="182"/>
      <c r="E274" s="182"/>
      <c r="F274" s="181"/>
      <c r="G274" s="183"/>
      <c r="H274" s="252">
        <f t="shared" si="32"/>
        <v>0</v>
      </c>
    </row>
    <row r="275" spans="1:8" ht="13.5" hidden="1" thickBot="1">
      <c r="A275" s="180"/>
      <c r="B275" s="181"/>
      <c r="C275" s="157"/>
      <c r="D275" s="182"/>
      <c r="E275" s="182"/>
      <c r="F275" s="181"/>
      <c r="G275" s="183"/>
      <c r="H275" s="252">
        <f t="shared" si="32"/>
        <v>0</v>
      </c>
    </row>
    <row r="276" spans="1:8" ht="13.5" hidden="1" thickBot="1">
      <c r="A276" s="180"/>
      <c r="B276" s="181"/>
      <c r="C276" s="157"/>
      <c r="D276" s="182"/>
      <c r="E276" s="182"/>
      <c r="F276" s="181"/>
      <c r="G276" s="183"/>
      <c r="H276" s="252">
        <f t="shared" si="32"/>
        <v>0</v>
      </c>
    </row>
    <row r="277" spans="1:8" ht="13.5" hidden="1" thickBot="1">
      <c r="A277" s="180"/>
      <c r="B277" s="181"/>
      <c r="C277" s="157"/>
      <c r="D277" s="182"/>
      <c r="E277" s="182"/>
      <c r="F277" s="181"/>
      <c r="G277" s="183"/>
      <c r="H277" s="252">
        <f t="shared" si="32"/>
        <v>0</v>
      </c>
    </row>
    <row r="278" spans="1:8" ht="13.5" hidden="1" thickBot="1">
      <c r="A278" s="180"/>
      <c r="B278" s="181"/>
      <c r="C278" s="157"/>
      <c r="D278" s="182"/>
      <c r="E278" s="182"/>
      <c r="F278" s="181"/>
      <c r="G278" s="183"/>
      <c r="H278" s="252">
        <f t="shared" si="32"/>
        <v>0</v>
      </c>
    </row>
    <row r="279" spans="1:8" ht="13.5" hidden="1" thickBot="1">
      <c r="A279" s="180"/>
      <c r="B279" s="181"/>
      <c r="C279" s="157"/>
      <c r="D279" s="182"/>
      <c r="E279" s="182"/>
      <c r="F279" s="181"/>
      <c r="G279" s="183"/>
      <c r="H279" s="252">
        <f t="shared" si="32"/>
        <v>0</v>
      </c>
    </row>
    <row r="280" spans="1:8" ht="13.5" hidden="1" thickBot="1">
      <c r="A280" s="180"/>
      <c r="B280" s="181"/>
      <c r="C280" s="157"/>
      <c r="D280" s="182"/>
      <c r="E280" s="182"/>
      <c r="F280" s="181"/>
      <c r="G280" s="183"/>
      <c r="H280" s="252">
        <f t="shared" si="32"/>
        <v>0</v>
      </c>
    </row>
    <row r="281" spans="1:8" ht="13.5" hidden="1" thickBot="1">
      <c r="A281" s="180"/>
      <c r="B281" s="181"/>
      <c r="C281" s="157"/>
      <c r="D281" s="182"/>
      <c r="E281" s="182"/>
      <c r="F281" s="181"/>
      <c r="G281" s="183"/>
      <c r="H281" s="252">
        <f t="shared" si="32"/>
        <v>0</v>
      </c>
    </row>
    <row r="282" spans="1:8" ht="13.5" hidden="1" thickBot="1">
      <c r="A282" s="180"/>
      <c r="B282" s="181"/>
      <c r="C282" s="157"/>
      <c r="D282" s="182"/>
      <c r="E282" s="182"/>
      <c r="F282" s="181"/>
      <c r="G282" s="183"/>
      <c r="H282" s="252">
        <f t="shared" si="32"/>
        <v>0</v>
      </c>
    </row>
    <row r="283" spans="1:8" ht="13.5" hidden="1" thickBot="1">
      <c r="A283" s="180"/>
      <c r="B283" s="181"/>
      <c r="C283" s="157"/>
      <c r="D283" s="182"/>
      <c r="E283" s="182"/>
      <c r="F283" s="181"/>
      <c r="G283" s="183"/>
      <c r="H283" s="252">
        <f t="shared" si="32"/>
        <v>0</v>
      </c>
    </row>
    <row r="284" spans="1:8" ht="13.5" hidden="1" thickBot="1">
      <c r="A284" s="180"/>
      <c r="B284" s="181"/>
      <c r="C284" s="157"/>
      <c r="D284" s="182"/>
      <c r="E284" s="182"/>
      <c r="F284" s="181"/>
      <c r="G284" s="183"/>
      <c r="H284" s="252">
        <f t="shared" si="32"/>
        <v>0</v>
      </c>
    </row>
    <row r="285" spans="1:8" ht="13.5" hidden="1" thickBot="1">
      <c r="A285" s="180"/>
      <c r="B285" s="181"/>
      <c r="C285" s="157"/>
      <c r="D285" s="182"/>
      <c r="E285" s="182"/>
      <c r="F285" s="181"/>
      <c r="G285" s="183"/>
      <c r="H285" s="252">
        <f t="shared" si="32"/>
        <v>0</v>
      </c>
    </row>
    <row r="286" spans="1:8" ht="13.5" hidden="1" thickBot="1">
      <c r="A286" s="180">
        <v>210</v>
      </c>
      <c r="B286" s="181"/>
      <c r="C286" s="157"/>
      <c r="D286" s="182"/>
      <c r="E286" s="182"/>
      <c r="F286" s="181"/>
      <c r="G286" s="183"/>
      <c r="H286" s="252">
        <f t="shared" si="32"/>
        <v>0</v>
      </c>
    </row>
    <row r="287" spans="1:8" ht="13.5" hidden="1" thickBot="1">
      <c r="A287" s="180">
        <v>211</v>
      </c>
      <c r="B287" s="181"/>
      <c r="C287" s="157"/>
      <c r="D287" s="182"/>
      <c r="E287" s="182"/>
      <c r="F287" s="181"/>
      <c r="G287" s="183"/>
      <c r="H287" s="252">
        <f t="shared" si="32"/>
        <v>0</v>
      </c>
    </row>
    <row r="288" spans="1:8" ht="13.5" hidden="1" thickBot="1">
      <c r="A288" s="180">
        <v>212</v>
      </c>
      <c r="B288" s="181"/>
      <c r="C288" s="157"/>
      <c r="D288" s="182"/>
      <c r="E288" s="182"/>
      <c r="F288" s="181"/>
      <c r="G288" s="183"/>
      <c r="H288" s="252">
        <f t="shared" si="32"/>
        <v>0</v>
      </c>
    </row>
    <row r="289" spans="1:8" ht="13.5" hidden="1" thickBot="1">
      <c r="A289" s="180">
        <v>213</v>
      </c>
      <c r="B289" s="181"/>
      <c r="C289" s="157"/>
      <c r="D289" s="182"/>
      <c r="E289" s="182"/>
      <c r="F289" s="181"/>
      <c r="G289" s="183"/>
      <c r="H289" s="252">
        <f t="shared" si="32"/>
        <v>0</v>
      </c>
    </row>
    <row r="290" spans="1:8" ht="13.5" hidden="1" thickBot="1">
      <c r="A290" s="180">
        <v>214</v>
      </c>
      <c r="B290" s="181"/>
      <c r="C290" s="157"/>
      <c r="D290" s="182"/>
      <c r="E290" s="182"/>
      <c r="F290" s="181"/>
      <c r="G290" s="183"/>
      <c r="H290" s="252">
        <f t="shared" si="32"/>
        <v>0</v>
      </c>
    </row>
    <row r="291" spans="1:8" ht="13.5" hidden="1" thickBot="1">
      <c r="A291" s="180">
        <v>215</v>
      </c>
      <c r="B291" s="181"/>
      <c r="C291" s="157"/>
      <c r="D291" s="182"/>
      <c r="E291" s="182"/>
      <c r="F291" s="181"/>
      <c r="G291" s="183"/>
      <c r="H291" s="252">
        <f t="shared" si="32"/>
        <v>0</v>
      </c>
    </row>
    <row r="292" spans="1:8" ht="13.5" hidden="1" thickBot="1">
      <c r="A292" s="180">
        <v>216</v>
      </c>
      <c r="B292" s="181"/>
      <c r="C292" s="157"/>
      <c r="D292" s="182"/>
      <c r="E292" s="182"/>
      <c r="F292" s="181"/>
      <c r="G292" s="183"/>
      <c r="H292" s="252">
        <f t="shared" si="32"/>
        <v>0</v>
      </c>
    </row>
    <row r="293" spans="1:8" ht="13.5" hidden="1" thickBot="1">
      <c r="A293" s="180">
        <v>217</v>
      </c>
      <c r="B293" s="181"/>
      <c r="C293" s="157"/>
      <c r="D293" s="182"/>
      <c r="E293" s="182"/>
      <c r="F293" s="181"/>
      <c r="G293" s="183"/>
      <c r="H293" s="252">
        <f t="shared" si="32"/>
        <v>0</v>
      </c>
    </row>
    <row r="294" spans="1:8" ht="13.5" hidden="1" thickBot="1">
      <c r="A294" s="180">
        <v>218</v>
      </c>
      <c r="B294" s="181"/>
      <c r="C294" s="157"/>
      <c r="D294" s="182"/>
      <c r="E294" s="182"/>
      <c r="F294" s="181"/>
      <c r="G294" s="183"/>
      <c r="H294" s="252">
        <f t="shared" si="32"/>
        <v>0</v>
      </c>
    </row>
    <row r="295" spans="1:8" ht="13.5" hidden="1" thickBot="1">
      <c r="A295" s="180">
        <v>219</v>
      </c>
      <c r="B295" s="181"/>
      <c r="C295" s="157"/>
      <c r="D295" s="182"/>
      <c r="E295" s="182"/>
      <c r="F295" s="181"/>
      <c r="G295" s="183"/>
      <c r="H295" s="252">
        <f t="shared" si="32"/>
        <v>0</v>
      </c>
    </row>
    <row r="296" spans="1:8" ht="13.5" hidden="1" thickBot="1">
      <c r="A296" s="180">
        <v>220</v>
      </c>
      <c r="B296" s="181"/>
      <c r="C296" s="157"/>
      <c r="D296" s="182"/>
      <c r="E296" s="182"/>
      <c r="F296" s="181"/>
      <c r="G296" s="183"/>
      <c r="H296" s="252">
        <f t="shared" si="32"/>
        <v>0</v>
      </c>
    </row>
    <row r="297" spans="1:8" ht="13.5" hidden="1" thickBot="1">
      <c r="A297" s="180">
        <v>221</v>
      </c>
      <c r="B297" s="181"/>
      <c r="C297" s="157"/>
      <c r="D297" s="182"/>
      <c r="E297" s="182"/>
      <c r="F297" s="181"/>
      <c r="G297" s="183"/>
      <c r="H297" s="252">
        <f t="shared" si="32"/>
        <v>0</v>
      </c>
    </row>
    <row r="298" spans="1:8" ht="13.5" hidden="1" thickBot="1">
      <c r="A298" s="180">
        <v>222</v>
      </c>
      <c r="B298" s="181"/>
      <c r="C298" s="157"/>
      <c r="D298" s="182"/>
      <c r="E298" s="182"/>
      <c r="F298" s="181"/>
      <c r="G298" s="183"/>
      <c r="H298" s="252">
        <f t="shared" si="32"/>
        <v>0</v>
      </c>
    </row>
    <row r="299" spans="1:8" ht="13.5" hidden="1" thickBot="1">
      <c r="A299" s="180">
        <v>223</v>
      </c>
      <c r="B299" s="181"/>
      <c r="C299" s="157"/>
      <c r="D299" s="182"/>
      <c r="E299" s="182"/>
      <c r="F299" s="181"/>
      <c r="G299" s="183"/>
      <c r="H299" s="252">
        <f t="shared" si="32"/>
        <v>0</v>
      </c>
    </row>
    <row r="300" spans="1:8" ht="13.5" hidden="1" thickBot="1">
      <c r="A300" s="180">
        <v>224</v>
      </c>
      <c r="B300" s="181"/>
      <c r="C300" s="157"/>
      <c r="D300" s="182"/>
      <c r="E300" s="182"/>
      <c r="F300" s="181"/>
      <c r="G300" s="183"/>
      <c r="H300" s="252">
        <f t="shared" si="32"/>
        <v>0</v>
      </c>
    </row>
    <row r="301" spans="1:8" ht="13.5" hidden="1" thickBot="1">
      <c r="A301" s="180">
        <v>225</v>
      </c>
      <c r="B301" s="181"/>
      <c r="C301" s="157"/>
      <c r="D301" s="182"/>
      <c r="E301" s="182"/>
      <c r="F301" s="181"/>
      <c r="G301" s="183"/>
      <c r="H301" s="252">
        <f t="shared" si="32"/>
        <v>0</v>
      </c>
    </row>
    <row r="302" spans="1:8" ht="13.5" hidden="1" thickBot="1">
      <c r="A302" s="180">
        <v>226</v>
      </c>
      <c r="B302" s="181"/>
      <c r="C302" s="157"/>
      <c r="D302" s="182"/>
      <c r="E302" s="182"/>
      <c r="F302" s="181"/>
      <c r="G302" s="183"/>
      <c r="H302" s="252">
        <f t="shared" si="32"/>
        <v>0</v>
      </c>
    </row>
    <row r="303" spans="1:8" ht="13.5" hidden="1" thickBot="1">
      <c r="A303" s="180">
        <v>227</v>
      </c>
      <c r="B303" s="181"/>
      <c r="C303" s="157"/>
      <c r="D303" s="182"/>
      <c r="E303" s="182"/>
      <c r="F303" s="181"/>
      <c r="G303" s="183"/>
      <c r="H303" s="252">
        <f t="shared" si="32"/>
        <v>0</v>
      </c>
    </row>
    <row r="304" spans="1:8" ht="13.5" hidden="1" thickBot="1">
      <c r="A304" s="180">
        <v>228</v>
      </c>
      <c r="B304" s="181"/>
      <c r="C304" s="157"/>
      <c r="D304" s="182"/>
      <c r="E304" s="182"/>
      <c r="F304" s="181"/>
      <c r="G304" s="183"/>
      <c r="H304" s="252">
        <f t="shared" si="32"/>
        <v>0</v>
      </c>
    </row>
    <row r="305" spans="1:8" ht="13.5" hidden="1" thickBot="1">
      <c r="A305" s="180">
        <v>229</v>
      </c>
      <c r="B305" s="181"/>
      <c r="C305" s="157"/>
      <c r="D305" s="182"/>
      <c r="E305" s="182"/>
      <c r="F305" s="181"/>
      <c r="G305" s="183"/>
      <c r="H305" s="252">
        <f t="shared" si="32"/>
        <v>0</v>
      </c>
    </row>
    <row r="306" spans="1:8" ht="13.5" hidden="1" thickBot="1">
      <c r="A306" s="180">
        <v>230</v>
      </c>
      <c r="B306" s="181"/>
      <c r="C306" s="157"/>
      <c r="D306" s="182"/>
      <c r="E306" s="182"/>
      <c r="F306" s="181"/>
      <c r="G306" s="183"/>
      <c r="H306" s="252">
        <f t="shared" si="32"/>
        <v>0</v>
      </c>
    </row>
    <row r="307" spans="1:8" ht="13.5" hidden="1" thickBot="1">
      <c r="A307" s="180">
        <v>231</v>
      </c>
      <c r="B307" s="181"/>
      <c r="C307" s="157"/>
      <c r="D307" s="182"/>
      <c r="E307" s="182"/>
      <c r="F307" s="181"/>
      <c r="G307" s="183"/>
      <c r="H307" s="252">
        <f t="shared" si="32"/>
        <v>0</v>
      </c>
    </row>
    <row r="308" spans="1:8" ht="13.5" hidden="1" thickBot="1">
      <c r="A308" s="180">
        <v>232</v>
      </c>
      <c r="B308" s="181"/>
      <c r="C308" s="157"/>
      <c r="D308" s="182"/>
      <c r="E308" s="182"/>
      <c r="F308" s="181"/>
      <c r="G308" s="183"/>
      <c r="H308" s="252">
        <f t="shared" si="32"/>
        <v>0</v>
      </c>
    </row>
    <row r="309" spans="1:8" ht="13.5" hidden="1" thickBot="1">
      <c r="A309" s="180">
        <v>233</v>
      </c>
      <c r="B309" s="181"/>
      <c r="C309" s="157"/>
      <c r="D309" s="182"/>
      <c r="E309" s="182"/>
      <c r="F309" s="181"/>
      <c r="G309" s="183"/>
      <c r="H309" s="252">
        <f t="shared" si="32"/>
        <v>0</v>
      </c>
    </row>
    <row r="310" spans="1:8" ht="13.5" hidden="1" thickBot="1">
      <c r="A310" s="180">
        <v>234</v>
      </c>
      <c r="B310" s="181"/>
      <c r="C310" s="157"/>
      <c r="D310" s="182"/>
      <c r="E310" s="182"/>
      <c r="F310" s="181"/>
      <c r="G310" s="183"/>
      <c r="H310" s="252">
        <f t="shared" si="32"/>
        <v>0</v>
      </c>
    </row>
    <row r="311" spans="1:8" ht="13.5" hidden="1" thickBot="1">
      <c r="A311" s="180">
        <v>235</v>
      </c>
      <c r="B311" s="181"/>
      <c r="C311" s="157"/>
      <c r="D311" s="182"/>
      <c r="E311" s="182"/>
      <c r="F311" s="181"/>
      <c r="G311" s="183"/>
      <c r="H311" s="252">
        <f t="shared" si="32"/>
        <v>0</v>
      </c>
    </row>
    <row r="312" spans="1:8" ht="13.5" hidden="1" thickBot="1">
      <c r="A312" s="180">
        <v>236</v>
      </c>
      <c r="B312" s="181"/>
      <c r="C312" s="157"/>
      <c r="D312" s="182"/>
      <c r="E312" s="182"/>
      <c r="F312" s="181"/>
      <c r="G312" s="183"/>
      <c r="H312" s="252">
        <f t="shared" si="32"/>
        <v>0</v>
      </c>
    </row>
    <row r="313" spans="1:8" ht="13.5" hidden="1" thickBot="1">
      <c r="A313" s="180">
        <v>237</v>
      </c>
      <c r="B313" s="181"/>
      <c r="C313" s="157"/>
      <c r="D313" s="182"/>
      <c r="E313" s="182"/>
      <c r="F313" s="181"/>
      <c r="G313" s="183"/>
      <c r="H313" s="252">
        <f t="shared" si="32"/>
        <v>0</v>
      </c>
    </row>
    <row r="314" spans="1:8" ht="13.5" hidden="1" thickBot="1">
      <c r="A314" s="180">
        <v>238</v>
      </c>
      <c r="B314" s="181"/>
      <c r="C314" s="157"/>
      <c r="D314" s="182"/>
      <c r="E314" s="182"/>
      <c r="F314" s="181"/>
      <c r="G314" s="183"/>
      <c r="H314" s="252">
        <f t="shared" si="32"/>
        <v>0</v>
      </c>
    </row>
    <row r="315" spans="1:8" ht="13.5" hidden="1" thickBot="1">
      <c r="A315" s="180">
        <v>239</v>
      </c>
      <c r="B315" s="181"/>
      <c r="C315" s="157"/>
      <c r="D315" s="182"/>
      <c r="E315" s="182"/>
      <c r="F315" s="181"/>
      <c r="G315" s="183"/>
      <c r="H315" s="252">
        <f t="shared" si="32"/>
        <v>0</v>
      </c>
    </row>
    <row r="316" spans="1:8" ht="13.5" hidden="1" thickBot="1">
      <c r="A316" s="180">
        <v>240</v>
      </c>
      <c r="B316" s="181"/>
      <c r="C316" s="157"/>
      <c r="D316" s="182"/>
      <c r="E316" s="182"/>
      <c r="F316" s="181"/>
      <c r="G316" s="183"/>
      <c r="H316" s="252">
        <f t="shared" si="32"/>
        <v>0</v>
      </c>
    </row>
    <row r="317" spans="1:8" ht="13.5" hidden="1" thickBot="1">
      <c r="A317" s="180">
        <v>241</v>
      </c>
      <c r="B317" s="181"/>
      <c r="C317" s="157"/>
      <c r="D317" s="182"/>
      <c r="E317" s="182"/>
      <c r="F317" s="181"/>
      <c r="G317" s="183"/>
      <c r="H317" s="252">
        <f t="shared" si="32"/>
        <v>0</v>
      </c>
    </row>
    <row r="318" spans="1:8" ht="13.5" hidden="1" thickBot="1">
      <c r="A318" s="180">
        <v>242</v>
      </c>
      <c r="B318" s="181"/>
      <c r="C318" s="157"/>
      <c r="D318" s="182"/>
      <c r="E318" s="182"/>
      <c r="F318" s="181"/>
      <c r="G318" s="183"/>
      <c r="H318" s="252">
        <f t="shared" si="32"/>
        <v>0</v>
      </c>
    </row>
    <row r="319" spans="1:8" ht="13.5" hidden="1" thickBot="1">
      <c r="A319" s="180">
        <v>243</v>
      </c>
      <c r="B319" s="181"/>
      <c r="C319" s="157"/>
      <c r="D319" s="182"/>
      <c r="E319" s="182"/>
      <c r="F319" s="181"/>
      <c r="G319" s="183"/>
      <c r="H319" s="252">
        <f t="shared" si="32"/>
        <v>0</v>
      </c>
    </row>
    <row r="320" spans="1:8" ht="13.5" hidden="1" thickBot="1">
      <c r="A320" s="180">
        <v>244</v>
      </c>
      <c r="B320" s="181"/>
      <c r="C320" s="157"/>
      <c r="D320" s="182"/>
      <c r="E320" s="182"/>
      <c r="F320" s="181"/>
      <c r="G320" s="183"/>
      <c r="H320" s="252">
        <f t="shared" si="32"/>
        <v>0</v>
      </c>
    </row>
    <row r="321" spans="1:8" ht="13.5" hidden="1" thickBot="1">
      <c r="A321" s="180">
        <v>245</v>
      </c>
      <c r="B321" s="181"/>
      <c r="C321" s="157"/>
      <c r="D321" s="182"/>
      <c r="E321" s="182"/>
      <c r="F321" s="181"/>
      <c r="G321" s="183"/>
      <c r="H321" s="252">
        <f t="shared" si="32"/>
        <v>0</v>
      </c>
    </row>
    <row r="322" spans="1:8" ht="13.5" hidden="1" thickBot="1">
      <c r="A322" s="180">
        <v>246</v>
      </c>
      <c r="B322" s="181"/>
      <c r="C322" s="157"/>
      <c r="D322" s="182"/>
      <c r="E322" s="182"/>
      <c r="F322" s="181"/>
      <c r="G322" s="183"/>
      <c r="H322" s="252">
        <f t="shared" si="32"/>
        <v>0</v>
      </c>
    </row>
    <row r="323" spans="1:8" ht="13.5" hidden="1" thickBot="1">
      <c r="A323" s="180">
        <v>247</v>
      </c>
      <c r="B323" s="181"/>
      <c r="C323" s="157"/>
      <c r="D323" s="182"/>
      <c r="E323" s="182"/>
      <c r="F323" s="181"/>
      <c r="G323" s="183"/>
      <c r="H323" s="252">
        <f t="shared" si="32"/>
        <v>0</v>
      </c>
    </row>
    <row r="324" spans="1:8" ht="13.5" hidden="1" thickBot="1">
      <c r="A324" s="180">
        <v>248</v>
      </c>
      <c r="B324" s="181"/>
      <c r="C324" s="157"/>
      <c r="D324" s="182"/>
      <c r="E324" s="182"/>
      <c r="F324" s="181"/>
      <c r="G324" s="183"/>
      <c r="H324" s="252">
        <f t="shared" si="32"/>
        <v>0</v>
      </c>
    </row>
    <row r="325" spans="1:8" ht="13.5" hidden="1" thickBot="1">
      <c r="A325" s="180">
        <v>249</v>
      </c>
      <c r="B325" s="181"/>
      <c r="C325" s="157"/>
      <c r="D325" s="182"/>
      <c r="E325" s="182"/>
      <c r="F325" s="181"/>
      <c r="G325" s="183"/>
      <c r="H325" s="252">
        <f t="shared" si="32"/>
        <v>0</v>
      </c>
    </row>
    <row r="326" spans="1:8" ht="13.5" hidden="1" thickBot="1">
      <c r="A326" s="180">
        <v>250</v>
      </c>
      <c r="B326" s="181"/>
      <c r="C326" s="157"/>
      <c r="D326" s="182"/>
      <c r="E326" s="182"/>
      <c r="F326" s="181"/>
      <c r="G326" s="183"/>
      <c r="H326" s="252">
        <f t="shared" si="32"/>
        <v>0</v>
      </c>
    </row>
    <row r="327" spans="1:8" ht="13.5" hidden="1" thickBot="1">
      <c r="A327" s="180">
        <v>251</v>
      </c>
      <c r="B327" s="181"/>
      <c r="C327" s="157"/>
      <c r="D327" s="182"/>
      <c r="E327" s="182"/>
      <c r="F327" s="181"/>
      <c r="G327" s="183"/>
      <c r="H327" s="252">
        <f t="shared" si="32"/>
        <v>0</v>
      </c>
    </row>
    <row r="328" spans="1:8" ht="13.5" hidden="1" thickBot="1">
      <c r="A328" s="180">
        <v>252</v>
      </c>
      <c r="B328" s="181"/>
      <c r="C328" s="157"/>
      <c r="D328" s="182"/>
      <c r="E328" s="182"/>
      <c r="F328" s="181"/>
      <c r="G328" s="183"/>
      <c r="H328" s="252">
        <f t="shared" si="32"/>
        <v>0</v>
      </c>
    </row>
    <row r="329" spans="1:8" ht="13.5" hidden="1" thickBot="1">
      <c r="A329" s="180">
        <v>253</v>
      </c>
      <c r="B329" s="181"/>
      <c r="C329" s="157"/>
      <c r="D329" s="182"/>
      <c r="E329" s="182"/>
      <c r="F329" s="181"/>
      <c r="G329" s="183"/>
      <c r="H329" s="252">
        <f t="shared" si="32"/>
        <v>0</v>
      </c>
    </row>
    <row r="330" spans="1:8" ht="13.5" hidden="1" thickBot="1">
      <c r="A330" s="180">
        <v>254</v>
      </c>
      <c r="B330" s="181"/>
      <c r="C330" s="157"/>
      <c r="D330" s="182"/>
      <c r="E330" s="182"/>
      <c r="F330" s="181"/>
      <c r="G330" s="183"/>
      <c r="H330" s="252">
        <f t="shared" si="32"/>
        <v>0</v>
      </c>
    </row>
    <row r="331" spans="1:8" ht="13.5" hidden="1" thickBot="1">
      <c r="A331" s="180">
        <v>255</v>
      </c>
      <c r="B331" s="181"/>
      <c r="C331" s="157"/>
      <c r="D331" s="182"/>
      <c r="E331" s="182"/>
      <c r="F331" s="181"/>
      <c r="G331" s="183"/>
      <c r="H331" s="252">
        <f t="shared" si="32"/>
        <v>0</v>
      </c>
    </row>
    <row r="332" spans="1:8" ht="13.5" hidden="1" thickBot="1">
      <c r="A332" s="180">
        <v>256</v>
      </c>
      <c r="B332" s="181"/>
      <c r="C332" s="157"/>
      <c r="D332" s="182"/>
      <c r="E332" s="182"/>
      <c r="F332" s="181"/>
      <c r="G332" s="183"/>
      <c r="H332" s="252">
        <f t="shared" si="32"/>
        <v>0</v>
      </c>
    </row>
    <row r="333" spans="1:8" ht="13.5" hidden="1" thickBot="1">
      <c r="A333" s="180">
        <v>257</v>
      </c>
      <c r="B333" s="181"/>
      <c r="C333" s="157"/>
      <c r="D333" s="182"/>
      <c r="E333" s="182"/>
      <c r="F333" s="181"/>
      <c r="G333" s="183"/>
      <c r="H333" s="252">
        <f t="shared" si="32"/>
        <v>0</v>
      </c>
    </row>
    <row r="334" spans="1:8" ht="13.5" hidden="1" thickBot="1">
      <c r="A334" s="180">
        <v>258</v>
      </c>
      <c r="B334" s="181"/>
      <c r="C334" s="157"/>
      <c r="D334" s="182"/>
      <c r="E334" s="182"/>
      <c r="F334" s="181"/>
      <c r="G334" s="183"/>
      <c r="H334" s="252">
        <f t="shared" ref="H334:H397" si="33">(E334-D334+1)*C334</f>
        <v>0</v>
      </c>
    </row>
    <row r="335" spans="1:8" ht="13.5" hidden="1" thickBot="1">
      <c r="A335" s="180">
        <v>259</v>
      </c>
      <c r="B335" s="181"/>
      <c r="C335" s="157"/>
      <c r="D335" s="182"/>
      <c r="E335" s="182"/>
      <c r="F335" s="181"/>
      <c r="G335" s="183"/>
      <c r="H335" s="252">
        <f t="shared" si="33"/>
        <v>0</v>
      </c>
    </row>
    <row r="336" spans="1:8" ht="13.5" hidden="1" thickBot="1">
      <c r="A336" s="180">
        <v>260</v>
      </c>
      <c r="B336" s="181"/>
      <c r="C336" s="157"/>
      <c r="D336" s="182"/>
      <c r="E336" s="182"/>
      <c r="F336" s="181"/>
      <c r="G336" s="183"/>
      <c r="H336" s="252">
        <f t="shared" si="33"/>
        <v>0</v>
      </c>
    </row>
    <row r="337" spans="1:8" ht="13.5" hidden="1" thickBot="1">
      <c r="A337" s="180">
        <v>261</v>
      </c>
      <c r="B337" s="181"/>
      <c r="C337" s="157"/>
      <c r="D337" s="182"/>
      <c r="E337" s="182"/>
      <c r="F337" s="181"/>
      <c r="G337" s="183"/>
      <c r="H337" s="252">
        <f t="shared" si="33"/>
        <v>0</v>
      </c>
    </row>
    <row r="338" spans="1:8" ht="13.5" hidden="1" thickBot="1">
      <c r="A338" s="180">
        <v>262</v>
      </c>
      <c r="B338" s="181"/>
      <c r="C338" s="157"/>
      <c r="D338" s="182"/>
      <c r="E338" s="182"/>
      <c r="F338" s="181"/>
      <c r="G338" s="183"/>
      <c r="H338" s="252">
        <f t="shared" si="33"/>
        <v>0</v>
      </c>
    </row>
    <row r="339" spans="1:8" ht="13.5" hidden="1" thickBot="1">
      <c r="A339" s="180">
        <v>263</v>
      </c>
      <c r="B339" s="181"/>
      <c r="C339" s="157"/>
      <c r="D339" s="182"/>
      <c r="E339" s="182"/>
      <c r="F339" s="181"/>
      <c r="G339" s="183"/>
      <c r="H339" s="252">
        <f t="shared" si="33"/>
        <v>0</v>
      </c>
    </row>
    <row r="340" spans="1:8" ht="13.5" hidden="1" thickBot="1">
      <c r="A340" s="180">
        <v>264</v>
      </c>
      <c r="B340" s="181"/>
      <c r="C340" s="157"/>
      <c r="D340" s="182"/>
      <c r="E340" s="182"/>
      <c r="F340" s="181"/>
      <c r="G340" s="183"/>
      <c r="H340" s="252">
        <f t="shared" si="33"/>
        <v>0</v>
      </c>
    </row>
    <row r="341" spans="1:8" ht="13.5" hidden="1" thickBot="1">
      <c r="A341" s="180">
        <v>265</v>
      </c>
      <c r="B341" s="181"/>
      <c r="C341" s="157"/>
      <c r="D341" s="182"/>
      <c r="E341" s="182"/>
      <c r="F341" s="181"/>
      <c r="G341" s="183"/>
      <c r="H341" s="252">
        <f t="shared" si="33"/>
        <v>0</v>
      </c>
    </row>
    <row r="342" spans="1:8" ht="13.5" hidden="1" thickBot="1">
      <c r="A342" s="180">
        <v>266</v>
      </c>
      <c r="B342" s="181"/>
      <c r="C342" s="157"/>
      <c r="D342" s="182"/>
      <c r="E342" s="182"/>
      <c r="F342" s="181"/>
      <c r="G342" s="183"/>
      <c r="H342" s="252">
        <f t="shared" si="33"/>
        <v>0</v>
      </c>
    </row>
    <row r="343" spans="1:8" ht="13.5" hidden="1" thickBot="1">
      <c r="A343" s="180">
        <v>267</v>
      </c>
      <c r="B343" s="181"/>
      <c r="C343" s="157"/>
      <c r="D343" s="182"/>
      <c r="E343" s="182"/>
      <c r="F343" s="181"/>
      <c r="G343" s="183"/>
      <c r="H343" s="252">
        <f t="shared" si="33"/>
        <v>0</v>
      </c>
    </row>
    <row r="344" spans="1:8" ht="13.5" hidden="1" thickBot="1">
      <c r="A344" s="180">
        <v>268</v>
      </c>
      <c r="B344" s="181"/>
      <c r="C344" s="157"/>
      <c r="D344" s="182"/>
      <c r="E344" s="182"/>
      <c r="F344" s="181"/>
      <c r="G344" s="183"/>
      <c r="H344" s="252">
        <f t="shared" si="33"/>
        <v>0</v>
      </c>
    </row>
    <row r="345" spans="1:8" ht="13.5" hidden="1" thickBot="1">
      <c r="A345" s="180">
        <v>269</v>
      </c>
      <c r="B345" s="181"/>
      <c r="C345" s="157"/>
      <c r="D345" s="182"/>
      <c r="E345" s="182"/>
      <c r="F345" s="181"/>
      <c r="G345" s="183"/>
      <c r="H345" s="252">
        <f t="shared" si="33"/>
        <v>0</v>
      </c>
    </row>
    <row r="346" spans="1:8" ht="13.5" hidden="1" thickBot="1">
      <c r="A346" s="180">
        <v>270</v>
      </c>
      <c r="B346" s="181"/>
      <c r="C346" s="157"/>
      <c r="D346" s="182"/>
      <c r="E346" s="182"/>
      <c r="F346" s="181"/>
      <c r="G346" s="183"/>
      <c r="H346" s="252">
        <f t="shared" si="33"/>
        <v>0</v>
      </c>
    </row>
    <row r="347" spans="1:8" ht="13.5" hidden="1" thickBot="1">
      <c r="A347" s="180">
        <v>271</v>
      </c>
      <c r="B347" s="181"/>
      <c r="C347" s="157"/>
      <c r="D347" s="182"/>
      <c r="E347" s="182"/>
      <c r="F347" s="181"/>
      <c r="G347" s="183"/>
      <c r="H347" s="252">
        <f t="shared" si="33"/>
        <v>0</v>
      </c>
    </row>
    <row r="348" spans="1:8" ht="13.5" hidden="1" thickBot="1">
      <c r="A348" s="180">
        <v>272</v>
      </c>
      <c r="B348" s="181"/>
      <c r="C348" s="157"/>
      <c r="D348" s="182"/>
      <c r="E348" s="182"/>
      <c r="F348" s="181"/>
      <c r="G348" s="183"/>
      <c r="H348" s="252">
        <f t="shared" si="33"/>
        <v>0</v>
      </c>
    </row>
    <row r="349" spans="1:8" ht="13.5" hidden="1" thickBot="1">
      <c r="A349" s="180">
        <v>273</v>
      </c>
      <c r="B349" s="181"/>
      <c r="C349" s="157"/>
      <c r="D349" s="182"/>
      <c r="E349" s="182"/>
      <c r="F349" s="181"/>
      <c r="G349" s="183"/>
      <c r="H349" s="252">
        <f t="shared" si="33"/>
        <v>0</v>
      </c>
    </row>
    <row r="350" spans="1:8" ht="13.5" hidden="1" thickBot="1">
      <c r="A350" s="180">
        <v>274</v>
      </c>
      <c r="B350" s="181"/>
      <c r="C350" s="157"/>
      <c r="D350" s="182"/>
      <c r="E350" s="182"/>
      <c r="F350" s="181"/>
      <c r="G350" s="183"/>
      <c r="H350" s="252">
        <f t="shared" si="33"/>
        <v>0</v>
      </c>
    </row>
    <row r="351" spans="1:8" ht="13.5" hidden="1" thickBot="1">
      <c r="A351" s="180">
        <v>275</v>
      </c>
      <c r="B351" s="181"/>
      <c r="C351" s="157"/>
      <c r="D351" s="182"/>
      <c r="E351" s="182"/>
      <c r="F351" s="181"/>
      <c r="G351" s="183"/>
      <c r="H351" s="252">
        <f t="shared" si="33"/>
        <v>0</v>
      </c>
    </row>
    <row r="352" spans="1:8" ht="13.5" hidden="1" thickBot="1">
      <c r="A352" s="180">
        <v>276</v>
      </c>
      <c r="B352" s="181"/>
      <c r="C352" s="157"/>
      <c r="D352" s="182"/>
      <c r="E352" s="182"/>
      <c r="F352" s="181"/>
      <c r="G352" s="183"/>
      <c r="H352" s="252">
        <f t="shared" si="33"/>
        <v>0</v>
      </c>
    </row>
    <row r="353" spans="1:8" ht="13.5" hidden="1" thickBot="1">
      <c r="A353" s="180">
        <v>277</v>
      </c>
      <c r="B353" s="181"/>
      <c r="C353" s="157"/>
      <c r="D353" s="182"/>
      <c r="E353" s="182"/>
      <c r="F353" s="181"/>
      <c r="G353" s="183"/>
      <c r="H353" s="252">
        <f t="shared" si="33"/>
        <v>0</v>
      </c>
    </row>
    <row r="354" spans="1:8" ht="13.5" hidden="1" thickBot="1">
      <c r="A354" s="180">
        <v>278</v>
      </c>
      <c r="B354" s="181"/>
      <c r="C354" s="157"/>
      <c r="D354" s="182"/>
      <c r="E354" s="182"/>
      <c r="F354" s="181"/>
      <c r="G354" s="183"/>
      <c r="H354" s="252">
        <f t="shared" si="33"/>
        <v>0</v>
      </c>
    </row>
    <row r="355" spans="1:8" ht="13.5" hidden="1" thickBot="1">
      <c r="A355" s="180">
        <v>279</v>
      </c>
      <c r="B355" s="181"/>
      <c r="C355" s="157"/>
      <c r="D355" s="182"/>
      <c r="E355" s="182"/>
      <c r="F355" s="181"/>
      <c r="G355" s="183"/>
      <c r="H355" s="252">
        <f t="shared" si="33"/>
        <v>0</v>
      </c>
    </row>
    <row r="356" spans="1:8" ht="13.5" hidden="1" thickBot="1">
      <c r="A356" s="180">
        <v>280</v>
      </c>
      <c r="B356" s="181"/>
      <c r="C356" s="157"/>
      <c r="D356" s="182"/>
      <c r="E356" s="182"/>
      <c r="F356" s="181"/>
      <c r="G356" s="183"/>
      <c r="H356" s="252">
        <f t="shared" si="33"/>
        <v>0</v>
      </c>
    </row>
    <row r="357" spans="1:8" ht="13.5" hidden="1" thickBot="1">
      <c r="A357" s="180">
        <v>281</v>
      </c>
      <c r="B357" s="181"/>
      <c r="C357" s="157"/>
      <c r="D357" s="182"/>
      <c r="E357" s="182"/>
      <c r="F357" s="181"/>
      <c r="G357" s="183"/>
      <c r="H357" s="252">
        <f t="shared" si="33"/>
        <v>0</v>
      </c>
    </row>
    <row r="358" spans="1:8" ht="13.5" hidden="1" thickBot="1">
      <c r="A358" s="180">
        <v>282</v>
      </c>
      <c r="B358" s="181"/>
      <c r="C358" s="157"/>
      <c r="D358" s="182"/>
      <c r="E358" s="182"/>
      <c r="F358" s="181"/>
      <c r="G358" s="183"/>
      <c r="H358" s="252">
        <f t="shared" si="33"/>
        <v>0</v>
      </c>
    </row>
    <row r="359" spans="1:8" ht="13.5" hidden="1" thickBot="1">
      <c r="A359" s="180">
        <v>283</v>
      </c>
      <c r="B359" s="181"/>
      <c r="C359" s="157"/>
      <c r="D359" s="182"/>
      <c r="E359" s="182"/>
      <c r="F359" s="181"/>
      <c r="G359" s="183"/>
      <c r="H359" s="252">
        <f t="shared" si="33"/>
        <v>0</v>
      </c>
    </row>
    <row r="360" spans="1:8" ht="13.5" hidden="1" thickBot="1">
      <c r="A360" s="180">
        <v>284</v>
      </c>
      <c r="B360" s="181"/>
      <c r="C360" s="157"/>
      <c r="D360" s="182"/>
      <c r="E360" s="182"/>
      <c r="F360" s="181"/>
      <c r="G360" s="183"/>
      <c r="H360" s="252">
        <f t="shared" si="33"/>
        <v>0</v>
      </c>
    </row>
    <row r="361" spans="1:8" ht="13.5" hidden="1" thickBot="1">
      <c r="A361" s="180">
        <v>285</v>
      </c>
      <c r="B361" s="181"/>
      <c r="C361" s="157"/>
      <c r="D361" s="182"/>
      <c r="E361" s="182"/>
      <c r="F361" s="181"/>
      <c r="G361" s="183"/>
      <c r="H361" s="252">
        <f t="shared" si="33"/>
        <v>0</v>
      </c>
    </row>
    <row r="362" spans="1:8" ht="13.5" hidden="1" thickBot="1">
      <c r="A362" s="180">
        <v>286</v>
      </c>
      <c r="B362" s="181"/>
      <c r="C362" s="157"/>
      <c r="D362" s="182"/>
      <c r="E362" s="182"/>
      <c r="F362" s="181"/>
      <c r="G362" s="183"/>
      <c r="H362" s="252">
        <f t="shared" si="33"/>
        <v>0</v>
      </c>
    </row>
    <row r="363" spans="1:8" ht="13.5" hidden="1" thickBot="1">
      <c r="A363" s="180">
        <v>287</v>
      </c>
      <c r="B363" s="181"/>
      <c r="C363" s="157"/>
      <c r="D363" s="182"/>
      <c r="E363" s="182"/>
      <c r="F363" s="181"/>
      <c r="G363" s="183"/>
      <c r="H363" s="252">
        <f t="shared" si="33"/>
        <v>0</v>
      </c>
    </row>
    <row r="364" spans="1:8" ht="13.5" hidden="1" thickBot="1">
      <c r="A364" s="180">
        <v>288</v>
      </c>
      <c r="B364" s="181"/>
      <c r="C364" s="157"/>
      <c r="D364" s="182"/>
      <c r="E364" s="182"/>
      <c r="F364" s="181"/>
      <c r="G364" s="183"/>
      <c r="H364" s="252">
        <f t="shared" si="33"/>
        <v>0</v>
      </c>
    </row>
    <row r="365" spans="1:8" ht="13.5" hidden="1" thickBot="1">
      <c r="A365" s="180">
        <v>289</v>
      </c>
      <c r="B365" s="181"/>
      <c r="C365" s="157"/>
      <c r="D365" s="182"/>
      <c r="E365" s="182"/>
      <c r="F365" s="181"/>
      <c r="G365" s="183"/>
      <c r="H365" s="252">
        <f t="shared" si="33"/>
        <v>0</v>
      </c>
    </row>
    <row r="366" spans="1:8" ht="13.5" hidden="1" thickBot="1">
      <c r="A366" s="180">
        <v>290</v>
      </c>
      <c r="B366" s="181"/>
      <c r="C366" s="157"/>
      <c r="D366" s="182"/>
      <c r="E366" s="182"/>
      <c r="F366" s="181"/>
      <c r="G366" s="183"/>
      <c r="H366" s="252">
        <f t="shared" si="33"/>
        <v>0</v>
      </c>
    </row>
    <row r="367" spans="1:8" ht="13.5" hidden="1" thickBot="1">
      <c r="A367" s="180">
        <v>291</v>
      </c>
      <c r="B367" s="181"/>
      <c r="C367" s="157"/>
      <c r="D367" s="182"/>
      <c r="E367" s="182"/>
      <c r="F367" s="181"/>
      <c r="G367" s="183"/>
      <c r="H367" s="252">
        <f t="shared" si="33"/>
        <v>0</v>
      </c>
    </row>
    <row r="368" spans="1:8" ht="13.5" hidden="1" thickBot="1">
      <c r="A368" s="180">
        <v>292</v>
      </c>
      <c r="B368" s="181"/>
      <c r="C368" s="157"/>
      <c r="D368" s="182"/>
      <c r="E368" s="182"/>
      <c r="F368" s="181"/>
      <c r="G368" s="183"/>
      <c r="H368" s="252">
        <f t="shared" si="33"/>
        <v>0</v>
      </c>
    </row>
    <row r="369" spans="1:8" ht="13.5" hidden="1" thickBot="1">
      <c r="A369" s="180">
        <v>293</v>
      </c>
      <c r="B369" s="181"/>
      <c r="C369" s="157"/>
      <c r="D369" s="182"/>
      <c r="E369" s="182"/>
      <c r="F369" s="181"/>
      <c r="G369" s="183"/>
      <c r="H369" s="252">
        <f t="shared" si="33"/>
        <v>0</v>
      </c>
    </row>
    <row r="370" spans="1:8" ht="13.5" hidden="1" thickBot="1">
      <c r="A370" s="180">
        <v>294</v>
      </c>
      <c r="B370" s="181"/>
      <c r="C370" s="157"/>
      <c r="D370" s="182"/>
      <c r="E370" s="182"/>
      <c r="F370" s="181"/>
      <c r="G370" s="183"/>
      <c r="H370" s="252">
        <f t="shared" si="33"/>
        <v>0</v>
      </c>
    </row>
    <row r="371" spans="1:8" ht="13.5" hidden="1" thickBot="1">
      <c r="A371" s="180">
        <v>295</v>
      </c>
      <c r="B371" s="181"/>
      <c r="C371" s="157"/>
      <c r="D371" s="182"/>
      <c r="E371" s="182"/>
      <c r="F371" s="181"/>
      <c r="G371" s="183"/>
      <c r="H371" s="252">
        <f t="shared" si="33"/>
        <v>0</v>
      </c>
    </row>
    <row r="372" spans="1:8" ht="13.5" hidden="1" thickBot="1">
      <c r="A372" s="180">
        <v>296</v>
      </c>
      <c r="B372" s="181"/>
      <c r="C372" s="157"/>
      <c r="D372" s="182"/>
      <c r="E372" s="182"/>
      <c r="F372" s="181"/>
      <c r="G372" s="183"/>
      <c r="H372" s="252">
        <f t="shared" si="33"/>
        <v>0</v>
      </c>
    </row>
    <row r="373" spans="1:8" ht="13.5" hidden="1" thickBot="1">
      <c r="A373" s="180">
        <v>297</v>
      </c>
      <c r="B373" s="181"/>
      <c r="C373" s="157"/>
      <c r="D373" s="182"/>
      <c r="E373" s="182"/>
      <c r="F373" s="181"/>
      <c r="G373" s="183"/>
      <c r="H373" s="252">
        <f t="shared" si="33"/>
        <v>0</v>
      </c>
    </row>
    <row r="374" spans="1:8" ht="13.5" hidden="1" thickBot="1">
      <c r="A374" s="180">
        <v>298</v>
      </c>
      <c r="B374" s="181"/>
      <c r="C374" s="157"/>
      <c r="D374" s="182"/>
      <c r="E374" s="182"/>
      <c r="F374" s="181"/>
      <c r="G374" s="183"/>
      <c r="H374" s="252">
        <f t="shared" si="33"/>
        <v>0</v>
      </c>
    </row>
    <row r="375" spans="1:8" ht="13.5" hidden="1" thickBot="1">
      <c r="A375" s="180">
        <v>299</v>
      </c>
      <c r="B375" s="181"/>
      <c r="C375" s="157"/>
      <c r="D375" s="182"/>
      <c r="E375" s="182"/>
      <c r="F375" s="181"/>
      <c r="G375" s="183"/>
      <c r="H375" s="252">
        <f t="shared" si="33"/>
        <v>0</v>
      </c>
    </row>
    <row r="376" spans="1:8" ht="13.5" hidden="1" thickBot="1">
      <c r="A376" s="180">
        <v>300</v>
      </c>
      <c r="B376" s="181"/>
      <c r="C376" s="157"/>
      <c r="D376" s="182"/>
      <c r="E376" s="182"/>
      <c r="F376" s="181"/>
      <c r="G376" s="183"/>
      <c r="H376" s="252">
        <f t="shared" si="33"/>
        <v>0</v>
      </c>
    </row>
    <row r="377" spans="1:8" ht="13.5" hidden="1" thickBot="1">
      <c r="A377" s="180">
        <v>301</v>
      </c>
      <c r="B377" s="181"/>
      <c r="C377" s="157"/>
      <c r="D377" s="182"/>
      <c r="E377" s="182"/>
      <c r="F377" s="181"/>
      <c r="G377" s="183"/>
      <c r="H377" s="252">
        <f t="shared" si="33"/>
        <v>0</v>
      </c>
    </row>
    <row r="378" spans="1:8" ht="13.5" hidden="1" thickBot="1">
      <c r="A378" s="180">
        <v>302</v>
      </c>
      <c r="B378" s="181"/>
      <c r="C378" s="157"/>
      <c r="D378" s="182"/>
      <c r="E378" s="182"/>
      <c r="F378" s="181"/>
      <c r="G378" s="183"/>
      <c r="H378" s="252">
        <f t="shared" si="33"/>
        <v>0</v>
      </c>
    </row>
    <row r="379" spans="1:8" ht="13.5" hidden="1" thickBot="1">
      <c r="A379" s="180">
        <v>303</v>
      </c>
      <c r="B379" s="181"/>
      <c r="C379" s="157"/>
      <c r="D379" s="182"/>
      <c r="E379" s="182"/>
      <c r="F379" s="181"/>
      <c r="G379" s="183"/>
      <c r="H379" s="252">
        <f t="shared" si="33"/>
        <v>0</v>
      </c>
    </row>
    <row r="380" spans="1:8" ht="13.5" hidden="1" thickBot="1">
      <c r="A380" s="180">
        <v>304</v>
      </c>
      <c r="B380" s="181"/>
      <c r="C380" s="157"/>
      <c r="D380" s="182"/>
      <c r="E380" s="182"/>
      <c r="F380" s="181"/>
      <c r="G380" s="183"/>
      <c r="H380" s="252">
        <f t="shared" si="33"/>
        <v>0</v>
      </c>
    </row>
    <row r="381" spans="1:8" ht="13.5" hidden="1" thickBot="1">
      <c r="A381" s="180">
        <v>305</v>
      </c>
      <c r="B381" s="181"/>
      <c r="C381" s="157"/>
      <c r="D381" s="182"/>
      <c r="E381" s="182"/>
      <c r="F381" s="181"/>
      <c r="G381" s="183"/>
      <c r="H381" s="252">
        <f t="shared" si="33"/>
        <v>0</v>
      </c>
    </row>
    <row r="382" spans="1:8" ht="13.5" hidden="1" thickBot="1">
      <c r="A382" s="180">
        <v>306</v>
      </c>
      <c r="B382" s="181"/>
      <c r="C382" s="157"/>
      <c r="D382" s="182"/>
      <c r="E382" s="182"/>
      <c r="F382" s="181"/>
      <c r="G382" s="183"/>
      <c r="H382" s="252">
        <f t="shared" si="33"/>
        <v>0</v>
      </c>
    </row>
    <row r="383" spans="1:8" ht="13.5" hidden="1" thickBot="1">
      <c r="A383" s="180">
        <v>307</v>
      </c>
      <c r="B383" s="181"/>
      <c r="C383" s="157"/>
      <c r="D383" s="182"/>
      <c r="E383" s="182"/>
      <c r="F383" s="181"/>
      <c r="G383" s="183"/>
      <c r="H383" s="252">
        <f t="shared" si="33"/>
        <v>0</v>
      </c>
    </row>
    <row r="384" spans="1:8" ht="13.5" hidden="1" thickBot="1">
      <c r="A384" s="180">
        <v>308</v>
      </c>
      <c r="B384" s="181"/>
      <c r="C384" s="157"/>
      <c r="D384" s="182"/>
      <c r="E384" s="182"/>
      <c r="F384" s="181"/>
      <c r="G384" s="183"/>
      <c r="H384" s="252">
        <f t="shared" si="33"/>
        <v>0</v>
      </c>
    </row>
    <row r="385" spans="1:8" ht="13.5" hidden="1" thickBot="1">
      <c r="A385" s="180">
        <v>309</v>
      </c>
      <c r="B385" s="181"/>
      <c r="C385" s="157"/>
      <c r="D385" s="182"/>
      <c r="E385" s="182"/>
      <c r="F385" s="181"/>
      <c r="G385" s="183"/>
      <c r="H385" s="252">
        <f t="shared" si="33"/>
        <v>0</v>
      </c>
    </row>
    <row r="386" spans="1:8" ht="13.5" hidden="1" thickBot="1">
      <c r="A386" s="180">
        <v>310</v>
      </c>
      <c r="B386" s="181"/>
      <c r="C386" s="157"/>
      <c r="D386" s="182"/>
      <c r="E386" s="182"/>
      <c r="F386" s="181"/>
      <c r="G386" s="183"/>
      <c r="H386" s="252">
        <f t="shared" si="33"/>
        <v>0</v>
      </c>
    </row>
    <row r="387" spans="1:8" ht="13.5" hidden="1" thickBot="1">
      <c r="A387" s="180">
        <v>311</v>
      </c>
      <c r="B387" s="181"/>
      <c r="C387" s="157"/>
      <c r="D387" s="182"/>
      <c r="E387" s="182"/>
      <c r="F387" s="181"/>
      <c r="G387" s="183"/>
      <c r="H387" s="252">
        <f t="shared" si="33"/>
        <v>0</v>
      </c>
    </row>
    <row r="388" spans="1:8" ht="13.5" hidden="1" thickBot="1">
      <c r="A388" s="180">
        <v>312</v>
      </c>
      <c r="B388" s="181"/>
      <c r="C388" s="157"/>
      <c r="D388" s="182"/>
      <c r="E388" s="182"/>
      <c r="F388" s="181"/>
      <c r="G388" s="183"/>
      <c r="H388" s="252">
        <f t="shared" si="33"/>
        <v>0</v>
      </c>
    </row>
    <row r="389" spans="1:8" ht="13.5" hidden="1" thickBot="1">
      <c r="A389" s="180">
        <v>313</v>
      </c>
      <c r="B389" s="181"/>
      <c r="C389" s="157"/>
      <c r="D389" s="182"/>
      <c r="E389" s="182"/>
      <c r="F389" s="181"/>
      <c r="G389" s="183"/>
      <c r="H389" s="252">
        <f t="shared" si="33"/>
        <v>0</v>
      </c>
    </row>
    <row r="390" spans="1:8" ht="13.5" hidden="1" thickBot="1">
      <c r="A390" s="180">
        <v>314</v>
      </c>
      <c r="B390" s="181"/>
      <c r="C390" s="157"/>
      <c r="D390" s="182"/>
      <c r="E390" s="182"/>
      <c r="F390" s="181"/>
      <c r="G390" s="183"/>
      <c r="H390" s="252">
        <f t="shared" si="33"/>
        <v>0</v>
      </c>
    </row>
    <row r="391" spans="1:8" ht="13.5" hidden="1" thickBot="1">
      <c r="A391" s="180">
        <v>315</v>
      </c>
      <c r="B391" s="181"/>
      <c r="C391" s="157"/>
      <c r="D391" s="182"/>
      <c r="E391" s="182"/>
      <c r="F391" s="181"/>
      <c r="G391" s="183"/>
      <c r="H391" s="252">
        <f t="shared" si="33"/>
        <v>0</v>
      </c>
    </row>
    <row r="392" spans="1:8" ht="13.5" hidden="1" thickBot="1">
      <c r="A392" s="180">
        <v>316</v>
      </c>
      <c r="B392" s="181"/>
      <c r="C392" s="157"/>
      <c r="D392" s="182"/>
      <c r="E392" s="182"/>
      <c r="F392" s="181"/>
      <c r="G392" s="183"/>
      <c r="H392" s="252">
        <f t="shared" si="33"/>
        <v>0</v>
      </c>
    </row>
    <row r="393" spans="1:8" ht="13.5" hidden="1" thickBot="1">
      <c r="A393" s="180">
        <v>317</v>
      </c>
      <c r="B393" s="181"/>
      <c r="C393" s="157"/>
      <c r="D393" s="182"/>
      <c r="E393" s="182"/>
      <c r="F393" s="181"/>
      <c r="G393" s="183"/>
      <c r="H393" s="252">
        <f t="shared" si="33"/>
        <v>0</v>
      </c>
    </row>
    <row r="394" spans="1:8" ht="13.5" hidden="1" thickBot="1">
      <c r="A394" s="180">
        <v>318</v>
      </c>
      <c r="B394" s="181"/>
      <c r="C394" s="157"/>
      <c r="D394" s="182"/>
      <c r="E394" s="182"/>
      <c r="F394" s="181"/>
      <c r="G394" s="183"/>
      <c r="H394" s="252">
        <f t="shared" si="33"/>
        <v>0</v>
      </c>
    </row>
    <row r="395" spans="1:8" ht="13.5" hidden="1" thickBot="1">
      <c r="A395" s="180">
        <v>319</v>
      </c>
      <c r="B395" s="181"/>
      <c r="C395" s="157"/>
      <c r="D395" s="182"/>
      <c r="E395" s="182"/>
      <c r="F395" s="181"/>
      <c r="G395" s="183"/>
      <c r="H395" s="252">
        <f t="shared" si="33"/>
        <v>0</v>
      </c>
    </row>
    <row r="396" spans="1:8" ht="13.5" hidden="1" thickBot="1">
      <c r="A396" s="180">
        <v>320</v>
      </c>
      <c r="B396" s="181"/>
      <c r="C396" s="157"/>
      <c r="D396" s="182"/>
      <c r="E396" s="182"/>
      <c r="F396" s="181"/>
      <c r="G396" s="183"/>
      <c r="H396" s="252">
        <f t="shared" si="33"/>
        <v>0</v>
      </c>
    </row>
    <row r="397" spans="1:8" ht="13.5" hidden="1" thickBot="1">
      <c r="A397" s="180">
        <v>321</v>
      </c>
      <c r="B397" s="181"/>
      <c r="C397" s="157"/>
      <c r="D397" s="182"/>
      <c r="E397" s="182"/>
      <c r="F397" s="181"/>
      <c r="G397" s="183"/>
      <c r="H397" s="252">
        <f t="shared" si="33"/>
        <v>0</v>
      </c>
    </row>
    <row r="398" spans="1:8" ht="13.5" hidden="1" thickBot="1">
      <c r="A398" s="180">
        <v>322</v>
      </c>
      <c r="B398" s="181"/>
      <c r="C398" s="157"/>
      <c r="D398" s="182"/>
      <c r="E398" s="182"/>
      <c r="F398" s="181"/>
      <c r="G398" s="183"/>
      <c r="H398" s="252">
        <f t="shared" ref="H398:H461" si="34">(E398-D398+1)*C398</f>
        <v>0</v>
      </c>
    </row>
    <row r="399" spans="1:8" ht="13.5" hidden="1" thickBot="1">
      <c r="A399" s="180">
        <v>323</v>
      </c>
      <c r="B399" s="181"/>
      <c r="C399" s="157"/>
      <c r="D399" s="182"/>
      <c r="E399" s="182"/>
      <c r="F399" s="181"/>
      <c r="G399" s="183"/>
      <c r="H399" s="252">
        <f t="shared" si="34"/>
        <v>0</v>
      </c>
    </row>
    <row r="400" spans="1:8" ht="13.5" hidden="1" thickBot="1">
      <c r="A400" s="180">
        <v>324</v>
      </c>
      <c r="B400" s="181"/>
      <c r="C400" s="157"/>
      <c r="D400" s="182"/>
      <c r="E400" s="182"/>
      <c r="F400" s="181"/>
      <c r="G400" s="183"/>
      <c r="H400" s="252">
        <f t="shared" si="34"/>
        <v>0</v>
      </c>
    </row>
    <row r="401" spans="1:8" ht="13.5" hidden="1" thickBot="1">
      <c r="A401" s="180">
        <v>325</v>
      </c>
      <c r="B401" s="181"/>
      <c r="C401" s="157"/>
      <c r="D401" s="182"/>
      <c r="E401" s="182"/>
      <c r="F401" s="181"/>
      <c r="G401" s="183"/>
      <c r="H401" s="252">
        <f t="shared" si="34"/>
        <v>0</v>
      </c>
    </row>
    <row r="402" spans="1:8" ht="13.5" hidden="1" thickBot="1">
      <c r="A402" s="180">
        <v>326</v>
      </c>
      <c r="B402" s="181"/>
      <c r="C402" s="157"/>
      <c r="D402" s="182"/>
      <c r="E402" s="182"/>
      <c r="F402" s="181"/>
      <c r="G402" s="183"/>
      <c r="H402" s="252">
        <f t="shared" si="34"/>
        <v>0</v>
      </c>
    </row>
    <row r="403" spans="1:8" ht="13.5" hidden="1" thickBot="1">
      <c r="A403" s="180">
        <v>327</v>
      </c>
      <c r="B403" s="181"/>
      <c r="C403" s="157"/>
      <c r="D403" s="182"/>
      <c r="E403" s="182"/>
      <c r="F403" s="181"/>
      <c r="G403" s="183"/>
      <c r="H403" s="252">
        <f t="shared" si="34"/>
        <v>0</v>
      </c>
    </row>
    <row r="404" spans="1:8" ht="13.5" hidden="1" thickBot="1">
      <c r="A404" s="180">
        <v>328</v>
      </c>
      <c r="B404" s="181"/>
      <c r="C404" s="157"/>
      <c r="D404" s="182"/>
      <c r="E404" s="182"/>
      <c r="F404" s="181"/>
      <c r="G404" s="183"/>
      <c r="H404" s="252">
        <f t="shared" si="34"/>
        <v>0</v>
      </c>
    </row>
    <row r="405" spans="1:8" ht="13.5" hidden="1" thickBot="1">
      <c r="A405" s="180">
        <v>329</v>
      </c>
      <c r="B405" s="181"/>
      <c r="C405" s="157"/>
      <c r="D405" s="182"/>
      <c r="E405" s="182"/>
      <c r="F405" s="181"/>
      <c r="G405" s="183"/>
      <c r="H405" s="252">
        <f t="shared" si="34"/>
        <v>0</v>
      </c>
    </row>
    <row r="406" spans="1:8" ht="13.5" hidden="1" thickBot="1">
      <c r="A406" s="180">
        <v>330</v>
      </c>
      <c r="B406" s="181"/>
      <c r="C406" s="157"/>
      <c r="D406" s="182"/>
      <c r="E406" s="182"/>
      <c r="F406" s="181"/>
      <c r="G406" s="183"/>
      <c r="H406" s="252">
        <f t="shared" si="34"/>
        <v>0</v>
      </c>
    </row>
    <row r="407" spans="1:8" ht="13.5" hidden="1" thickBot="1">
      <c r="A407" s="180">
        <v>331</v>
      </c>
      <c r="B407" s="181"/>
      <c r="C407" s="157"/>
      <c r="D407" s="182"/>
      <c r="E407" s="182"/>
      <c r="F407" s="181"/>
      <c r="G407" s="183"/>
      <c r="H407" s="252">
        <f t="shared" si="34"/>
        <v>0</v>
      </c>
    </row>
    <row r="408" spans="1:8" ht="13.5" hidden="1" thickBot="1">
      <c r="A408" s="180">
        <v>332</v>
      </c>
      <c r="B408" s="181"/>
      <c r="C408" s="157"/>
      <c r="D408" s="182"/>
      <c r="E408" s="182"/>
      <c r="F408" s="181"/>
      <c r="G408" s="183"/>
      <c r="H408" s="252">
        <f t="shared" si="34"/>
        <v>0</v>
      </c>
    </row>
    <row r="409" spans="1:8" ht="13.5" hidden="1" thickBot="1">
      <c r="A409" s="180">
        <v>333</v>
      </c>
      <c r="B409" s="181"/>
      <c r="C409" s="157"/>
      <c r="D409" s="182"/>
      <c r="E409" s="182"/>
      <c r="F409" s="181"/>
      <c r="G409" s="183"/>
      <c r="H409" s="252">
        <f t="shared" si="34"/>
        <v>0</v>
      </c>
    </row>
    <row r="410" spans="1:8" ht="13.5" hidden="1" thickBot="1">
      <c r="A410" s="180">
        <v>334</v>
      </c>
      <c r="B410" s="181"/>
      <c r="C410" s="157"/>
      <c r="D410" s="182"/>
      <c r="E410" s="182"/>
      <c r="F410" s="181"/>
      <c r="G410" s="183"/>
      <c r="H410" s="252">
        <f t="shared" si="34"/>
        <v>0</v>
      </c>
    </row>
    <row r="411" spans="1:8" ht="13.5" hidden="1" thickBot="1">
      <c r="A411" s="180">
        <v>335</v>
      </c>
      <c r="B411" s="181"/>
      <c r="C411" s="157"/>
      <c r="D411" s="182"/>
      <c r="E411" s="182"/>
      <c r="F411" s="181"/>
      <c r="G411" s="183"/>
      <c r="H411" s="252">
        <f t="shared" si="34"/>
        <v>0</v>
      </c>
    </row>
    <row r="412" spans="1:8" ht="13.5" hidden="1" thickBot="1">
      <c r="A412" s="180">
        <v>336</v>
      </c>
      <c r="B412" s="181"/>
      <c r="C412" s="157"/>
      <c r="D412" s="182"/>
      <c r="E412" s="182"/>
      <c r="F412" s="181"/>
      <c r="G412" s="183"/>
      <c r="H412" s="252">
        <f t="shared" si="34"/>
        <v>0</v>
      </c>
    </row>
    <row r="413" spans="1:8" ht="13.5" hidden="1" thickBot="1">
      <c r="A413" s="180">
        <v>337</v>
      </c>
      <c r="B413" s="181"/>
      <c r="C413" s="157"/>
      <c r="D413" s="182"/>
      <c r="E413" s="182"/>
      <c r="F413" s="181"/>
      <c r="G413" s="183"/>
      <c r="H413" s="252">
        <f t="shared" si="34"/>
        <v>0</v>
      </c>
    </row>
    <row r="414" spans="1:8" ht="13.5" hidden="1" thickBot="1">
      <c r="A414" s="180">
        <v>338</v>
      </c>
      <c r="B414" s="181"/>
      <c r="C414" s="157"/>
      <c r="D414" s="182"/>
      <c r="E414" s="182"/>
      <c r="F414" s="181"/>
      <c r="G414" s="183"/>
      <c r="H414" s="252">
        <f t="shared" si="34"/>
        <v>0</v>
      </c>
    </row>
    <row r="415" spans="1:8" ht="13.5" hidden="1" thickBot="1">
      <c r="A415" s="180">
        <v>339</v>
      </c>
      <c r="B415" s="181"/>
      <c r="C415" s="157"/>
      <c r="D415" s="182"/>
      <c r="E415" s="182"/>
      <c r="F415" s="181"/>
      <c r="G415" s="183"/>
      <c r="H415" s="252">
        <f t="shared" si="34"/>
        <v>0</v>
      </c>
    </row>
    <row r="416" spans="1:8" ht="13.5" hidden="1" thickBot="1">
      <c r="A416" s="180">
        <v>340</v>
      </c>
      <c r="B416" s="181"/>
      <c r="C416" s="157"/>
      <c r="D416" s="182"/>
      <c r="E416" s="182"/>
      <c r="F416" s="181"/>
      <c r="G416" s="183"/>
      <c r="H416" s="252">
        <f t="shared" si="34"/>
        <v>0</v>
      </c>
    </row>
    <row r="417" spans="1:8" ht="13.5" hidden="1" thickBot="1">
      <c r="A417" s="180">
        <v>341</v>
      </c>
      <c r="B417" s="181"/>
      <c r="C417" s="157"/>
      <c r="D417" s="182"/>
      <c r="E417" s="182"/>
      <c r="F417" s="181"/>
      <c r="G417" s="183"/>
      <c r="H417" s="252">
        <f t="shared" si="34"/>
        <v>0</v>
      </c>
    </row>
    <row r="418" spans="1:8" ht="13.5" hidden="1" thickBot="1">
      <c r="A418" s="180">
        <v>342</v>
      </c>
      <c r="B418" s="181"/>
      <c r="C418" s="157"/>
      <c r="D418" s="182"/>
      <c r="E418" s="182"/>
      <c r="F418" s="181"/>
      <c r="G418" s="183"/>
      <c r="H418" s="252">
        <f t="shared" si="34"/>
        <v>0</v>
      </c>
    </row>
    <row r="419" spans="1:8" ht="13.5" hidden="1" thickBot="1">
      <c r="A419" s="180">
        <v>343</v>
      </c>
      <c r="B419" s="181"/>
      <c r="C419" s="157"/>
      <c r="D419" s="182"/>
      <c r="E419" s="182"/>
      <c r="F419" s="181"/>
      <c r="G419" s="183"/>
      <c r="H419" s="252">
        <f t="shared" si="34"/>
        <v>0</v>
      </c>
    </row>
    <row r="420" spans="1:8" ht="13.5" hidden="1" thickBot="1">
      <c r="A420" s="180">
        <v>344</v>
      </c>
      <c r="B420" s="181"/>
      <c r="C420" s="157"/>
      <c r="D420" s="182"/>
      <c r="E420" s="182"/>
      <c r="F420" s="181"/>
      <c r="G420" s="183"/>
      <c r="H420" s="252">
        <f t="shared" si="34"/>
        <v>0</v>
      </c>
    </row>
    <row r="421" spans="1:8" ht="13.5" hidden="1" thickBot="1">
      <c r="A421" s="180">
        <v>345</v>
      </c>
      <c r="B421" s="181"/>
      <c r="C421" s="157"/>
      <c r="D421" s="182"/>
      <c r="E421" s="182"/>
      <c r="F421" s="181"/>
      <c r="G421" s="183"/>
      <c r="H421" s="252">
        <f t="shared" si="34"/>
        <v>0</v>
      </c>
    </row>
    <row r="422" spans="1:8" ht="13.5" hidden="1" thickBot="1">
      <c r="A422" s="180">
        <v>346</v>
      </c>
      <c r="B422" s="181"/>
      <c r="C422" s="157"/>
      <c r="D422" s="182"/>
      <c r="E422" s="182"/>
      <c r="F422" s="181"/>
      <c r="G422" s="183"/>
      <c r="H422" s="252">
        <f t="shared" si="34"/>
        <v>0</v>
      </c>
    </row>
    <row r="423" spans="1:8" ht="13.5" hidden="1" thickBot="1">
      <c r="A423" s="180">
        <v>347</v>
      </c>
      <c r="B423" s="181"/>
      <c r="C423" s="157"/>
      <c r="D423" s="182"/>
      <c r="E423" s="182"/>
      <c r="F423" s="181"/>
      <c r="G423" s="183"/>
      <c r="H423" s="252">
        <f t="shared" si="34"/>
        <v>0</v>
      </c>
    </row>
    <row r="424" spans="1:8" ht="13.5" hidden="1" thickBot="1">
      <c r="A424" s="180">
        <v>348</v>
      </c>
      <c r="B424" s="181"/>
      <c r="C424" s="157"/>
      <c r="D424" s="182"/>
      <c r="E424" s="182"/>
      <c r="F424" s="181"/>
      <c r="G424" s="183"/>
      <c r="H424" s="252">
        <f t="shared" si="34"/>
        <v>0</v>
      </c>
    </row>
    <row r="425" spans="1:8" ht="13.5" hidden="1" thickBot="1">
      <c r="A425" s="180">
        <v>349</v>
      </c>
      <c r="B425" s="181"/>
      <c r="C425" s="157"/>
      <c r="D425" s="182"/>
      <c r="E425" s="182"/>
      <c r="F425" s="181"/>
      <c r="G425" s="183"/>
      <c r="H425" s="252">
        <f t="shared" si="34"/>
        <v>0</v>
      </c>
    </row>
    <row r="426" spans="1:8" ht="13.5" hidden="1" thickBot="1">
      <c r="A426" s="180">
        <v>350</v>
      </c>
      <c r="B426" s="181"/>
      <c r="C426" s="157"/>
      <c r="D426" s="182"/>
      <c r="E426" s="182"/>
      <c r="F426" s="181"/>
      <c r="G426" s="183"/>
      <c r="H426" s="252">
        <f t="shared" si="34"/>
        <v>0</v>
      </c>
    </row>
    <row r="427" spans="1:8" ht="13.5" hidden="1" thickBot="1">
      <c r="A427" s="180">
        <v>351</v>
      </c>
      <c r="B427" s="181"/>
      <c r="C427" s="157"/>
      <c r="D427" s="182"/>
      <c r="E427" s="182"/>
      <c r="F427" s="181"/>
      <c r="G427" s="183"/>
      <c r="H427" s="252">
        <f t="shared" si="34"/>
        <v>0</v>
      </c>
    </row>
    <row r="428" spans="1:8" ht="13.5" hidden="1" thickBot="1">
      <c r="A428" s="180">
        <v>352</v>
      </c>
      <c r="B428" s="181"/>
      <c r="C428" s="157"/>
      <c r="D428" s="182"/>
      <c r="E428" s="182"/>
      <c r="F428" s="181"/>
      <c r="G428" s="183"/>
      <c r="H428" s="252">
        <f t="shared" si="34"/>
        <v>0</v>
      </c>
    </row>
    <row r="429" spans="1:8" ht="13.5" hidden="1" thickBot="1">
      <c r="A429" s="180">
        <v>353</v>
      </c>
      <c r="B429" s="181"/>
      <c r="C429" s="157"/>
      <c r="D429" s="182"/>
      <c r="E429" s="182"/>
      <c r="F429" s="181"/>
      <c r="G429" s="183"/>
      <c r="H429" s="252">
        <f t="shared" si="34"/>
        <v>0</v>
      </c>
    </row>
    <row r="430" spans="1:8" ht="13.5" hidden="1" thickBot="1">
      <c r="A430" s="180">
        <v>354</v>
      </c>
      <c r="B430" s="181"/>
      <c r="C430" s="157"/>
      <c r="D430" s="182"/>
      <c r="E430" s="182"/>
      <c r="F430" s="181"/>
      <c r="G430" s="183"/>
      <c r="H430" s="252">
        <f t="shared" si="34"/>
        <v>0</v>
      </c>
    </row>
    <row r="431" spans="1:8" ht="13.5" hidden="1" thickBot="1">
      <c r="A431" s="180">
        <v>355</v>
      </c>
      <c r="B431" s="181"/>
      <c r="C431" s="157"/>
      <c r="D431" s="182"/>
      <c r="E431" s="182"/>
      <c r="F431" s="181"/>
      <c r="G431" s="183"/>
      <c r="H431" s="252">
        <f t="shared" si="34"/>
        <v>0</v>
      </c>
    </row>
    <row r="432" spans="1:8" ht="13.5" hidden="1" thickBot="1">
      <c r="A432" s="180">
        <v>356</v>
      </c>
      <c r="B432" s="181"/>
      <c r="C432" s="157"/>
      <c r="D432" s="182"/>
      <c r="E432" s="182"/>
      <c r="F432" s="181"/>
      <c r="G432" s="183"/>
      <c r="H432" s="252">
        <f t="shared" si="34"/>
        <v>0</v>
      </c>
    </row>
    <row r="433" spans="1:8" ht="13.5" hidden="1" thickBot="1">
      <c r="A433" s="180">
        <v>357</v>
      </c>
      <c r="B433" s="181"/>
      <c r="C433" s="157"/>
      <c r="D433" s="182"/>
      <c r="E433" s="182"/>
      <c r="F433" s="181"/>
      <c r="G433" s="183"/>
      <c r="H433" s="252">
        <f t="shared" si="34"/>
        <v>0</v>
      </c>
    </row>
    <row r="434" spans="1:8" ht="13.5" hidden="1" thickBot="1">
      <c r="A434" s="180">
        <v>358</v>
      </c>
      <c r="B434" s="181"/>
      <c r="C434" s="157"/>
      <c r="D434" s="182"/>
      <c r="E434" s="182"/>
      <c r="F434" s="181"/>
      <c r="G434" s="183"/>
      <c r="H434" s="252">
        <f t="shared" si="34"/>
        <v>0</v>
      </c>
    </row>
    <row r="435" spans="1:8" ht="13.5" hidden="1" thickBot="1">
      <c r="A435" s="180">
        <v>359</v>
      </c>
      <c r="B435" s="181"/>
      <c r="C435" s="157"/>
      <c r="D435" s="182"/>
      <c r="E435" s="182"/>
      <c r="F435" s="181"/>
      <c r="G435" s="183"/>
      <c r="H435" s="252">
        <f t="shared" si="34"/>
        <v>0</v>
      </c>
    </row>
    <row r="436" spans="1:8" ht="13.5" hidden="1" thickBot="1">
      <c r="A436" s="180">
        <v>360</v>
      </c>
      <c r="B436" s="181"/>
      <c r="C436" s="157"/>
      <c r="D436" s="182"/>
      <c r="E436" s="182"/>
      <c r="F436" s="181"/>
      <c r="G436" s="183"/>
      <c r="H436" s="252">
        <f t="shared" si="34"/>
        <v>0</v>
      </c>
    </row>
    <row r="437" spans="1:8" ht="13.5" hidden="1" thickBot="1">
      <c r="A437" s="180">
        <v>361</v>
      </c>
      <c r="B437" s="181"/>
      <c r="C437" s="157"/>
      <c r="D437" s="182"/>
      <c r="E437" s="182"/>
      <c r="F437" s="181"/>
      <c r="G437" s="183"/>
      <c r="H437" s="252">
        <f t="shared" si="34"/>
        <v>0</v>
      </c>
    </row>
    <row r="438" spans="1:8" ht="13.5" hidden="1" thickBot="1">
      <c r="A438" s="180">
        <v>362</v>
      </c>
      <c r="B438" s="181"/>
      <c r="C438" s="157"/>
      <c r="D438" s="182"/>
      <c r="E438" s="182"/>
      <c r="F438" s="181"/>
      <c r="G438" s="183"/>
      <c r="H438" s="252">
        <f t="shared" si="34"/>
        <v>0</v>
      </c>
    </row>
    <row r="439" spans="1:8" ht="13.5" hidden="1" thickBot="1">
      <c r="A439" s="180">
        <v>363</v>
      </c>
      <c r="B439" s="181"/>
      <c r="C439" s="157"/>
      <c r="D439" s="182"/>
      <c r="E439" s="182"/>
      <c r="F439" s="181"/>
      <c r="G439" s="183"/>
      <c r="H439" s="252">
        <f t="shared" si="34"/>
        <v>0</v>
      </c>
    </row>
    <row r="440" spans="1:8" ht="13.5" hidden="1" thickBot="1">
      <c r="A440" s="180">
        <v>364</v>
      </c>
      <c r="B440" s="181"/>
      <c r="C440" s="157"/>
      <c r="D440" s="182"/>
      <c r="E440" s="182"/>
      <c r="F440" s="181"/>
      <c r="G440" s="183"/>
      <c r="H440" s="252">
        <f t="shared" si="34"/>
        <v>0</v>
      </c>
    </row>
    <row r="441" spans="1:8" ht="13.5" hidden="1" thickBot="1">
      <c r="A441" s="180">
        <v>365</v>
      </c>
      <c r="B441" s="181"/>
      <c r="C441" s="157"/>
      <c r="D441" s="182"/>
      <c r="E441" s="182"/>
      <c r="F441" s="181"/>
      <c r="G441" s="183"/>
      <c r="H441" s="252">
        <f t="shared" si="34"/>
        <v>0</v>
      </c>
    </row>
    <row r="442" spans="1:8" ht="13.5" hidden="1" thickBot="1">
      <c r="A442" s="180">
        <v>366</v>
      </c>
      <c r="B442" s="181"/>
      <c r="C442" s="157"/>
      <c r="D442" s="182"/>
      <c r="E442" s="182"/>
      <c r="F442" s="181"/>
      <c r="G442" s="183"/>
      <c r="H442" s="252">
        <f t="shared" si="34"/>
        <v>0</v>
      </c>
    </row>
    <row r="443" spans="1:8" ht="13.5" hidden="1" thickBot="1">
      <c r="A443" s="180">
        <v>367</v>
      </c>
      <c r="B443" s="181"/>
      <c r="C443" s="157"/>
      <c r="D443" s="182"/>
      <c r="E443" s="182"/>
      <c r="F443" s="181"/>
      <c r="G443" s="183"/>
      <c r="H443" s="252">
        <f t="shared" si="34"/>
        <v>0</v>
      </c>
    </row>
    <row r="444" spans="1:8" ht="13.5" hidden="1" thickBot="1">
      <c r="A444" s="180">
        <v>368</v>
      </c>
      <c r="B444" s="181"/>
      <c r="C444" s="157"/>
      <c r="D444" s="182"/>
      <c r="E444" s="182"/>
      <c r="F444" s="181"/>
      <c r="G444" s="183"/>
      <c r="H444" s="252">
        <f t="shared" si="34"/>
        <v>0</v>
      </c>
    </row>
    <row r="445" spans="1:8" ht="13.5" hidden="1" thickBot="1">
      <c r="A445" s="180">
        <v>369</v>
      </c>
      <c r="B445" s="181"/>
      <c r="C445" s="157"/>
      <c r="D445" s="182"/>
      <c r="E445" s="182"/>
      <c r="F445" s="181"/>
      <c r="G445" s="183"/>
      <c r="H445" s="252">
        <f t="shared" si="34"/>
        <v>0</v>
      </c>
    </row>
    <row r="446" spans="1:8" ht="13.5" hidden="1" thickBot="1">
      <c r="A446" s="180">
        <v>370</v>
      </c>
      <c r="B446" s="181"/>
      <c r="C446" s="157"/>
      <c r="D446" s="182"/>
      <c r="E446" s="182"/>
      <c r="F446" s="181"/>
      <c r="G446" s="183"/>
      <c r="H446" s="252">
        <f t="shared" si="34"/>
        <v>0</v>
      </c>
    </row>
    <row r="447" spans="1:8" ht="13.5" hidden="1" thickBot="1">
      <c r="A447" s="180">
        <v>371</v>
      </c>
      <c r="B447" s="181"/>
      <c r="C447" s="157"/>
      <c r="D447" s="182"/>
      <c r="E447" s="182"/>
      <c r="F447" s="181"/>
      <c r="G447" s="183"/>
      <c r="H447" s="252">
        <f t="shared" si="34"/>
        <v>0</v>
      </c>
    </row>
    <row r="448" spans="1:8" ht="13.5" hidden="1" thickBot="1">
      <c r="A448" s="180">
        <v>372</v>
      </c>
      <c r="B448" s="181"/>
      <c r="C448" s="157"/>
      <c r="D448" s="182"/>
      <c r="E448" s="182"/>
      <c r="F448" s="181"/>
      <c r="G448" s="183"/>
      <c r="H448" s="252">
        <f t="shared" si="34"/>
        <v>0</v>
      </c>
    </row>
    <row r="449" spans="1:8" ht="13.5" hidden="1" thickBot="1">
      <c r="A449" s="180">
        <v>373</v>
      </c>
      <c r="B449" s="181"/>
      <c r="C449" s="157"/>
      <c r="D449" s="182"/>
      <c r="E449" s="182"/>
      <c r="F449" s="181"/>
      <c r="G449" s="183"/>
      <c r="H449" s="252">
        <f t="shared" si="34"/>
        <v>0</v>
      </c>
    </row>
    <row r="450" spans="1:8" ht="13.5" hidden="1" thickBot="1">
      <c r="A450" s="180">
        <v>374</v>
      </c>
      <c r="B450" s="181"/>
      <c r="C450" s="157"/>
      <c r="D450" s="182"/>
      <c r="E450" s="182"/>
      <c r="F450" s="181"/>
      <c r="G450" s="183"/>
      <c r="H450" s="252">
        <f t="shared" si="34"/>
        <v>0</v>
      </c>
    </row>
    <row r="451" spans="1:8" ht="13.5" hidden="1" thickBot="1">
      <c r="A451" s="180">
        <v>375</v>
      </c>
      <c r="B451" s="181"/>
      <c r="C451" s="157"/>
      <c r="D451" s="182"/>
      <c r="E451" s="182"/>
      <c r="F451" s="181"/>
      <c r="G451" s="183"/>
      <c r="H451" s="252">
        <f t="shared" si="34"/>
        <v>0</v>
      </c>
    </row>
    <row r="452" spans="1:8" ht="13.5" hidden="1" thickBot="1">
      <c r="A452" s="180">
        <v>376</v>
      </c>
      <c r="B452" s="181"/>
      <c r="C452" s="157"/>
      <c r="D452" s="182"/>
      <c r="E452" s="182"/>
      <c r="F452" s="181"/>
      <c r="G452" s="183"/>
      <c r="H452" s="252">
        <f t="shared" si="34"/>
        <v>0</v>
      </c>
    </row>
    <row r="453" spans="1:8" ht="13.5" hidden="1" thickBot="1">
      <c r="A453" s="180">
        <v>377</v>
      </c>
      <c r="B453" s="181"/>
      <c r="C453" s="157"/>
      <c r="D453" s="182"/>
      <c r="E453" s="182"/>
      <c r="F453" s="181"/>
      <c r="G453" s="183"/>
      <c r="H453" s="252">
        <f t="shared" si="34"/>
        <v>0</v>
      </c>
    </row>
    <row r="454" spans="1:8" ht="13.5" hidden="1" thickBot="1">
      <c r="A454" s="180">
        <v>378</v>
      </c>
      <c r="B454" s="181"/>
      <c r="C454" s="157"/>
      <c r="D454" s="182"/>
      <c r="E454" s="182"/>
      <c r="F454" s="181"/>
      <c r="G454" s="183"/>
      <c r="H454" s="252">
        <f t="shared" si="34"/>
        <v>0</v>
      </c>
    </row>
    <row r="455" spans="1:8" ht="13.5" hidden="1" thickBot="1">
      <c r="A455" s="180">
        <v>379</v>
      </c>
      <c r="B455" s="181"/>
      <c r="C455" s="157"/>
      <c r="D455" s="182"/>
      <c r="E455" s="182"/>
      <c r="F455" s="181"/>
      <c r="G455" s="183"/>
      <c r="H455" s="252">
        <f t="shared" si="34"/>
        <v>0</v>
      </c>
    </row>
    <row r="456" spans="1:8" ht="13.5" hidden="1" thickBot="1">
      <c r="A456" s="180">
        <v>380</v>
      </c>
      <c r="B456" s="181"/>
      <c r="C456" s="157"/>
      <c r="D456" s="182"/>
      <c r="E456" s="182"/>
      <c r="F456" s="181"/>
      <c r="G456" s="183"/>
      <c r="H456" s="252">
        <f t="shared" si="34"/>
        <v>0</v>
      </c>
    </row>
    <row r="457" spans="1:8" ht="13.5" hidden="1" thickBot="1">
      <c r="A457" s="180">
        <v>381</v>
      </c>
      <c r="B457" s="181"/>
      <c r="C457" s="157"/>
      <c r="D457" s="182"/>
      <c r="E457" s="182"/>
      <c r="F457" s="181"/>
      <c r="G457" s="183"/>
      <c r="H457" s="252">
        <f t="shared" si="34"/>
        <v>0</v>
      </c>
    </row>
    <row r="458" spans="1:8" ht="13.5" hidden="1" thickBot="1">
      <c r="A458" s="180">
        <v>382</v>
      </c>
      <c r="B458" s="181"/>
      <c r="C458" s="157"/>
      <c r="D458" s="182"/>
      <c r="E458" s="182"/>
      <c r="F458" s="181"/>
      <c r="G458" s="183"/>
      <c r="H458" s="252">
        <f t="shared" si="34"/>
        <v>0</v>
      </c>
    </row>
    <row r="459" spans="1:8" ht="13.5" hidden="1" thickBot="1">
      <c r="A459" s="180">
        <v>383</v>
      </c>
      <c r="B459" s="181"/>
      <c r="C459" s="157"/>
      <c r="D459" s="182"/>
      <c r="E459" s="182"/>
      <c r="F459" s="181"/>
      <c r="G459" s="183"/>
      <c r="H459" s="252">
        <f t="shared" si="34"/>
        <v>0</v>
      </c>
    </row>
    <row r="460" spans="1:8" ht="13.5" hidden="1" thickBot="1">
      <c r="A460" s="180">
        <v>384</v>
      </c>
      <c r="B460" s="181"/>
      <c r="C460" s="157"/>
      <c r="D460" s="182"/>
      <c r="E460" s="182"/>
      <c r="F460" s="181"/>
      <c r="G460" s="183"/>
      <c r="H460" s="252">
        <f t="shared" si="34"/>
        <v>0</v>
      </c>
    </row>
    <row r="461" spans="1:8" ht="13.5" hidden="1" thickBot="1">
      <c r="A461" s="180">
        <v>385</v>
      </c>
      <c r="B461" s="181"/>
      <c r="C461" s="157"/>
      <c r="D461" s="182"/>
      <c r="E461" s="182"/>
      <c r="F461" s="181"/>
      <c r="G461" s="183"/>
      <c r="H461" s="252">
        <f t="shared" si="34"/>
        <v>0</v>
      </c>
    </row>
    <row r="462" spans="1:8" ht="13.5" hidden="1" thickBot="1">
      <c r="A462" s="180">
        <v>386</v>
      </c>
      <c r="B462" s="181"/>
      <c r="C462" s="157"/>
      <c r="D462" s="182"/>
      <c r="E462" s="182"/>
      <c r="F462" s="181"/>
      <c r="G462" s="183"/>
      <c r="H462" s="252">
        <f t="shared" ref="H462:H525" si="35">(E462-D462+1)*C462</f>
        <v>0</v>
      </c>
    </row>
    <row r="463" spans="1:8" ht="13.5" hidden="1" thickBot="1">
      <c r="A463" s="180">
        <v>387</v>
      </c>
      <c r="B463" s="181"/>
      <c r="C463" s="157"/>
      <c r="D463" s="182"/>
      <c r="E463" s="182"/>
      <c r="F463" s="181"/>
      <c r="G463" s="183"/>
      <c r="H463" s="252">
        <f t="shared" si="35"/>
        <v>0</v>
      </c>
    </row>
    <row r="464" spans="1:8" ht="13.5" hidden="1" thickBot="1">
      <c r="A464" s="180">
        <v>388</v>
      </c>
      <c r="B464" s="181"/>
      <c r="C464" s="157"/>
      <c r="D464" s="182"/>
      <c r="E464" s="182"/>
      <c r="F464" s="181"/>
      <c r="G464" s="183"/>
      <c r="H464" s="252">
        <f t="shared" si="35"/>
        <v>0</v>
      </c>
    </row>
    <row r="465" spans="1:8" ht="13.5" hidden="1" thickBot="1">
      <c r="A465" s="180">
        <v>389</v>
      </c>
      <c r="B465" s="181"/>
      <c r="C465" s="157"/>
      <c r="D465" s="182"/>
      <c r="E465" s="182"/>
      <c r="F465" s="181"/>
      <c r="G465" s="183"/>
      <c r="H465" s="252">
        <f t="shared" si="35"/>
        <v>0</v>
      </c>
    </row>
    <row r="466" spans="1:8" ht="13.5" hidden="1" thickBot="1">
      <c r="A466" s="180">
        <v>390</v>
      </c>
      <c r="B466" s="181"/>
      <c r="C466" s="157"/>
      <c r="D466" s="182"/>
      <c r="E466" s="182"/>
      <c r="F466" s="181"/>
      <c r="G466" s="183"/>
      <c r="H466" s="252">
        <f t="shared" si="35"/>
        <v>0</v>
      </c>
    </row>
    <row r="467" spans="1:8" ht="13.5" hidden="1" thickBot="1">
      <c r="A467" s="180">
        <v>391</v>
      </c>
      <c r="B467" s="181"/>
      <c r="C467" s="157"/>
      <c r="D467" s="182"/>
      <c r="E467" s="182"/>
      <c r="F467" s="181"/>
      <c r="G467" s="183"/>
      <c r="H467" s="252">
        <f t="shared" si="35"/>
        <v>0</v>
      </c>
    </row>
    <row r="468" spans="1:8" ht="13.5" hidden="1" thickBot="1">
      <c r="A468" s="180">
        <v>392</v>
      </c>
      <c r="B468" s="181"/>
      <c r="C468" s="157"/>
      <c r="D468" s="182"/>
      <c r="E468" s="182"/>
      <c r="F468" s="181"/>
      <c r="G468" s="183"/>
      <c r="H468" s="252">
        <f t="shared" si="35"/>
        <v>0</v>
      </c>
    </row>
    <row r="469" spans="1:8" ht="13.5" hidden="1" thickBot="1">
      <c r="A469" s="180">
        <v>393</v>
      </c>
      <c r="B469" s="181"/>
      <c r="C469" s="157"/>
      <c r="D469" s="182"/>
      <c r="E469" s="182"/>
      <c r="F469" s="181"/>
      <c r="G469" s="183"/>
      <c r="H469" s="252">
        <f t="shared" si="35"/>
        <v>0</v>
      </c>
    </row>
    <row r="470" spans="1:8" ht="13.5" hidden="1" thickBot="1">
      <c r="A470" s="180">
        <v>394</v>
      </c>
      <c r="B470" s="181"/>
      <c r="C470" s="157"/>
      <c r="D470" s="182"/>
      <c r="E470" s="182"/>
      <c r="F470" s="181"/>
      <c r="G470" s="183"/>
      <c r="H470" s="252">
        <f t="shared" si="35"/>
        <v>0</v>
      </c>
    </row>
    <row r="471" spans="1:8" ht="13.5" hidden="1" thickBot="1">
      <c r="A471" s="180">
        <v>395</v>
      </c>
      <c r="B471" s="181"/>
      <c r="C471" s="157"/>
      <c r="D471" s="182"/>
      <c r="E471" s="182"/>
      <c r="F471" s="181"/>
      <c r="G471" s="183"/>
      <c r="H471" s="252">
        <f t="shared" si="35"/>
        <v>0</v>
      </c>
    </row>
    <row r="472" spans="1:8" ht="13.5" hidden="1" thickBot="1">
      <c r="A472" s="180">
        <v>396</v>
      </c>
      <c r="B472" s="181"/>
      <c r="C472" s="157"/>
      <c r="D472" s="182"/>
      <c r="E472" s="182"/>
      <c r="F472" s="181"/>
      <c r="G472" s="183"/>
      <c r="H472" s="252">
        <f t="shared" si="35"/>
        <v>0</v>
      </c>
    </row>
    <row r="473" spans="1:8" ht="13.5" hidden="1" thickBot="1">
      <c r="A473" s="180">
        <v>397</v>
      </c>
      <c r="B473" s="181"/>
      <c r="C473" s="157"/>
      <c r="D473" s="182"/>
      <c r="E473" s="182"/>
      <c r="F473" s="181"/>
      <c r="G473" s="183"/>
      <c r="H473" s="252">
        <f t="shared" si="35"/>
        <v>0</v>
      </c>
    </row>
    <row r="474" spans="1:8" ht="13.5" hidden="1" thickBot="1">
      <c r="A474" s="180">
        <v>398</v>
      </c>
      <c r="B474" s="181"/>
      <c r="C474" s="157"/>
      <c r="D474" s="182"/>
      <c r="E474" s="182"/>
      <c r="F474" s="181"/>
      <c r="G474" s="183"/>
      <c r="H474" s="252">
        <f t="shared" si="35"/>
        <v>0</v>
      </c>
    </row>
    <row r="475" spans="1:8" ht="13.5" hidden="1" thickBot="1">
      <c r="A475" s="180">
        <v>399</v>
      </c>
      <c r="B475" s="181"/>
      <c r="C475" s="157"/>
      <c r="D475" s="182"/>
      <c r="E475" s="182"/>
      <c r="F475" s="181"/>
      <c r="G475" s="183"/>
      <c r="H475" s="252">
        <f t="shared" si="35"/>
        <v>0</v>
      </c>
    </row>
    <row r="476" spans="1:8" ht="13.5" hidden="1" thickBot="1">
      <c r="A476" s="180">
        <v>400</v>
      </c>
      <c r="B476" s="181"/>
      <c r="C476" s="157"/>
      <c r="D476" s="182"/>
      <c r="E476" s="182"/>
      <c r="F476" s="181"/>
      <c r="G476" s="183"/>
      <c r="H476" s="252">
        <f t="shared" si="35"/>
        <v>0</v>
      </c>
    </row>
    <row r="477" spans="1:8" ht="13.5" hidden="1" thickBot="1">
      <c r="A477" s="180">
        <v>401</v>
      </c>
      <c r="B477" s="181"/>
      <c r="C477" s="157"/>
      <c r="D477" s="182"/>
      <c r="E477" s="182"/>
      <c r="F477" s="181"/>
      <c r="G477" s="183"/>
      <c r="H477" s="252">
        <f t="shared" si="35"/>
        <v>0</v>
      </c>
    </row>
    <row r="478" spans="1:8" ht="13.5" hidden="1" thickBot="1">
      <c r="A478" s="180">
        <v>402</v>
      </c>
      <c r="B478" s="181"/>
      <c r="C478" s="157"/>
      <c r="D478" s="182"/>
      <c r="E478" s="182"/>
      <c r="F478" s="181"/>
      <c r="G478" s="183"/>
      <c r="H478" s="252">
        <f t="shared" si="35"/>
        <v>0</v>
      </c>
    </row>
    <row r="479" spans="1:8" ht="13.5" hidden="1" thickBot="1">
      <c r="A479" s="180">
        <v>403</v>
      </c>
      <c r="B479" s="181"/>
      <c r="C479" s="157"/>
      <c r="D479" s="182"/>
      <c r="E479" s="182"/>
      <c r="F479" s="181"/>
      <c r="G479" s="183"/>
      <c r="H479" s="252">
        <f t="shared" si="35"/>
        <v>0</v>
      </c>
    </row>
    <row r="480" spans="1:8" ht="13.5" hidden="1" thickBot="1">
      <c r="A480" s="180">
        <v>404</v>
      </c>
      <c r="B480" s="181"/>
      <c r="C480" s="157"/>
      <c r="D480" s="182"/>
      <c r="E480" s="182"/>
      <c r="F480" s="181"/>
      <c r="G480" s="183"/>
      <c r="H480" s="252">
        <f t="shared" si="35"/>
        <v>0</v>
      </c>
    </row>
    <row r="481" spans="1:8" ht="13.5" hidden="1" thickBot="1">
      <c r="A481" s="180">
        <v>405</v>
      </c>
      <c r="B481" s="181"/>
      <c r="C481" s="157"/>
      <c r="D481" s="182"/>
      <c r="E481" s="182"/>
      <c r="F481" s="181"/>
      <c r="G481" s="183"/>
      <c r="H481" s="252">
        <f t="shared" si="35"/>
        <v>0</v>
      </c>
    </row>
    <row r="482" spans="1:8" ht="13.5" hidden="1" thickBot="1">
      <c r="A482" s="180">
        <v>406</v>
      </c>
      <c r="B482" s="181"/>
      <c r="C482" s="157"/>
      <c r="D482" s="182"/>
      <c r="E482" s="182"/>
      <c r="F482" s="181"/>
      <c r="G482" s="183"/>
      <c r="H482" s="252">
        <f t="shared" si="35"/>
        <v>0</v>
      </c>
    </row>
    <row r="483" spans="1:8" ht="13.5" hidden="1" thickBot="1">
      <c r="A483" s="180">
        <v>407</v>
      </c>
      <c r="B483" s="181"/>
      <c r="C483" s="157"/>
      <c r="D483" s="182"/>
      <c r="E483" s="182"/>
      <c r="F483" s="181"/>
      <c r="G483" s="183"/>
      <c r="H483" s="252">
        <f t="shared" si="35"/>
        <v>0</v>
      </c>
    </row>
    <row r="484" spans="1:8" ht="13.5" hidden="1" thickBot="1">
      <c r="A484" s="180">
        <v>408</v>
      </c>
      <c r="B484" s="181"/>
      <c r="C484" s="157"/>
      <c r="D484" s="182"/>
      <c r="E484" s="182"/>
      <c r="F484" s="181"/>
      <c r="G484" s="183"/>
      <c r="H484" s="252">
        <f t="shared" si="35"/>
        <v>0</v>
      </c>
    </row>
    <row r="485" spans="1:8" ht="13.5" hidden="1" thickBot="1">
      <c r="A485" s="180">
        <v>409</v>
      </c>
      <c r="B485" s="181"/>
      <c r="C485" s="157"/>
      <c r="D485" s="182"/>
      <c r="E485" s="182"/>
      <c r="F485" s="181"/>
      <c r="G485" s="183"/>
      <c r="H485" s="252">
        <f t="shared" si="35"/>
        <v>0</v>
      </c>
    </row>
    <row r="486" spans="1:8" ht="13.5" hidden="1" thickBot="1">
      <c r="A486" s="180">
        <v>410</v>
      </c>
      <c r="B486" s="181"/>
      <c r="C486" s="157"/>
      <c r="D486" s="182"/>
      <c r="E486" s="182"/>
      <c r="F486" s="181"/>
      <c r="G486" s="183"/>
      <c r="H486" s="252">
        <f t="shared" si="35"/>
        <v>0</v>
      </c>
    </row>
    <row r="487" spans="1:8" ht="13.5" hidden="1" thickBot="1">
      <c r="A487" s="180">
        <v>411</v>
      </c>
      <c r="B487" s="181"/>
      <c r="C487" s="157"/>
      <c r="D487" s="182"/>
      <c r="E487" s="182"/>
      <c r="F487" s="181"/>
      <c r="G487" s="183"/>
      <c r="H487" s="252">
        <f t="shared" si="35"/>
        <v>0</v>
      </c>
    </row>
    <row r="488" spans="1:8" ht="13.5" hidden="1" thickBot="1">
      <c r="A488" s="180">
        <v>412</v>
      </c>
      <c r="B488" s="181"/>
      <c r="C488" s="157"/>
      <c r="D488" s="182"/>
      <c r="E488" s="182"/>
      <c r="F488" s="181"/>
      <c r="G488" s="183"/>
      <c r="H488" s="252">
        <f t="shared" si="35"/>
        <v>0</v>
      </c>
    </row>
    <row r="489" spans="1:8" ht="13.5" hidden="1" thickBot="1">
      <c r="A489" s="180">
        <v>413</v>
      </c>
      <c r="B489" s="181"/>
      <c r="C489" s="157"/>
      <c r="D489" s="182"/>
      <c r="E489" s="182"/>
      <c r="F489" s="181"/>
      <c r="G489" s="183"/>
      <c r="H489" s="252">
        <f t="shared" si="35"/>
        <v>0</v>
      </c>
    </row>
    <row r="490" spans="1:8" ht="13.5" hidden="1" thickBot="1">
      <c r="A490" s="180">
        <v>414</v>
      </c>
      <c r="B490" s="181"/>
      <c r="C490" s="157"/>
      <c r="D490" s="182"/>
      <c r="E490" s="182"/>
      <c r="F490" s="181"/>
      <c r="G490" s="183"/>
      <c r="H490" s="252">
        <f t="shared" si="35"/>
        <v>0</v>
      </c>
    </row>
    <row r="491" spans="1:8" ht="13.5" hidden="1" thickBot="1">
      <c r="A491" s="180">
        <v>415</v>
      </c>
      <c r="B491" s="181"/>
      <c r="C491" s="157"/>
      <c r="D491" s="182"/>
      <c r="E491" s="182"/>
      <c r="F491" s="181"/>
      <c r="G491" s="183"/>
      <c r="H491" s="252">
        <f t="shared" si="35"/>
        <v>0</v>
      </c>
    </row>
    <row r="492" spans="1:8" ht="13.5" hidden="1" thickBot="1">
      <c r="A492" s="180">
        <v>416</v>
      </c>
      <c r="B492" s="181"/>
      <c r="C492" s="157"/>
      <c r="D492" s="182"/>
      <c r="E492" s="182"/>
      <c r="F492" s="181"/>
      <c r="G492" s="183"/>
      <c r="H492" s="252">
        <f t="shared" si="35"/>
        <v>0</v>
      </c>
    </row>
    <row r="493" spans="1:8" ht="13.5" hidden="1" thickBot="1">
      <c r="A493" s="180">
        <v>417</v>
      </c>
      <c r="B493" s="181"/>
      <c r="C493" s="157"/>
      <c r="D493" s="182"/>
      <c r="E493" s="182"/>
      <c r="F493" s="181"/>
      <c r="G493" s="183"/>
      <c r="H493" s="252">
        <f t="shared" si="35"/>
        <v>0</v>
      </c>
    </row>
    <row r="494" spans="1:8" ht="13.5" hidden="1" thickBot="1">
      <c r="A494" s="180">
        <v>418</v>
      </c>
      <c r="B494" s="181"/>
      <c r="C494" s="157"/>
      <c r="D494" s="182"/>
      <c r="E494" s="182"/>
      <c r="F494" s="181"/>
      <c r="G494" s="183"/>
      <c r="H494" s="252">
        <f t="shared" si="35"/>
        <v>0</v>
      </c>
    </row>
    <row r="495" spans="1:8" ht="13.5" hidden="1" thickBot="1">
      <c r="A495" s="180">
        <v>419</v>
      </c>
      <c r="B495" s="181"/>
      <c r="C495" s="157"/>
      <c r="D495" s="182"/>
      <c r="E495" s="182"/>
      <c r="F495" s="181"/>
      <c r="G495" s="183"/>
      <c r="H495" s="252">
        <f t="shared" si="35"/>
        <v>0</v>
      </c>
    </row>
    <row r="496" spans="1:8" ht="13.5" hidden="1" thickBot="1">
      <c r="A496" s="180">
        <v>420</v>
      </c>
      <c r="B496" s="181"/>
      <c r="C496" s="157"/>
      <c r="D496" s="182"/>
      <c r="E496" s="182"/>
      <c r="F496" s="181"/>
      <c r="G496" s="183"/>
      <c r="H496" s="252">
        <f t="shared" si="35"/>
        <v>0</v>
      </c>
    </row>
    <row r="497" spans="1:8" ht="13.5" hidden="1" thickBot="1">
      <c r="A497" s="180">
        <v>421</v>
      </c>
      <c r="B497" s="181"/>
      <c r="C497" s="157"/>
      <c r="D497" s="182"/>
      <c r="E497" s="182"/>
      <c r="F497" s="181"/>
      <c r="G497" s="183"/>
      <c r="H497" s="252">
        <f t="shared" si="35"/>
        <v>0</v>
      </c>
    </row>
    <row r="498" spans="1:8" ht="13.5" hidden="1" thickBot="1">
      <c r="A498" s="180">
        <v>422</v>
      </c>
      <c r="B498" s="181"/>
      <c r="C498" s="157"/>
      <c r="D498" s="182"/>
      <c r="E498" s="182"/>
      <c r="F498" s="181"/>
      <c r="G498" s="183"/>
      <c r="H498" s="252">
        <f t="shared" si="35"/>
        <v>0</v>
      </c>
    </row>
    <row r="499" spans="1:8" ht="13.5" hidden="1" thickBot="1">
      <c r="A499" s="180">
        <v>423</v>
      </c>
      <c r="B499" s="181"/>
      <c r="C499" s="157"/>
      <c r="D499" s="182"/>
      <c r="E499" s="182"/>
      <c r="F499" s="181"/>
      <c r="G499" s="183"/>
      <c r="H499" s="252">
        <f t="shared" si="35"/>
        <v>0</v>
      </c>
    </row>
    <row r="500" spans="1:8" ht="13.5" hidden="1" thickBot="1">
      <c r="A500" s="180">
        <v>424</v>
      </c>
      <c r="B500" s="181"/>
      <c r="C500" s="157"/>
      <c r="D500" s="182"/>
      <c r="E500" s="182"/>
      <c r="F500" s="181"/>
      <c r="G500" s="183"/>
      <c r="H500" s="252">
        <f t="shared" si="35"/>
        <v>0</v>
      </c>
    </row>
    <row r="501" spans="1:8" ht="13.5" hidden="1" thickBot="1">
      <c r="A501" s="180">
        <v>425</v>
      </c>
      <c r="B501" s="181"/>
      <c r="C501" s="157"/>
      <c r="D501" s="182"/>
      <c r="E501" s="182"/>
      <c r="F501" s="181"/>
      <c r="G501" s="183"/>
      <c r="H501" s="252">
        <f t="shared" si="35"/>
        <v>0</v>
      </c>
    </row>
    <row r="502" spans="1:8" ht="13.5" hidden="1" thickBot="1">
      <c r="A502" s="180">
        <v>426</v>
      </c>
      <c r="B502" s="181"/>
      <c r="C502" s="157"/>
      <c r="D502" s="182"/>
      <c r="E502" s="182"/>
      <c r="F502" s="181"/>
      <c r="G502" s="183"/>
      <c r="H502" s="252">
        <f t="shared" si="35"/>
        <v>0</v>
      </c>
    </row>
    <row r="503" spans="1:8" ht="13.5" hidden="1" thickBot="1">
      <c r="A503" s="180">
        <v>427</v>
      </c>
      <c r="B503" s="181"/>
      <c r="C503" s="157"/>
      <c r="D503" s="182"/>
      <c r="E503" s="182"/>
      <c r="F503" s="181"/>
      <c r="G503" s="183"/>
      <c r="H503" s="252">
        <f t="shared" si="35"/>
        <v>0</v>
      </c>
    </row>
    <row r="504" spans="1:8" ht="13.5" hidden="1" thickBot="1">
      <c r="A504" s="180">
        <v>428</v>
      </c>
      <c r="B504" s="181"/>
      <c r="C504" s="157"/>
      <c r="D504" s="182"/>
      <c r="E504" s="182"/>
      <c r="F504" s="181"/>
      <c r="G504" s="183"/>
      <c r="H504" s="252">
        <f t="shared" si="35"/>
        <v>0</v>
      </c>
    </row>
    <row r="505" spans="1:8" ht="13.5" hidden="1" thickBot="1">
      <c r="A505" s="180">
        <v>429</v>
      </c>
      <c r="B505" s="181"/>
      <c r="C505" s="157"/>
      <c r="D505" s="182"/>
      <c r="E505" s="182"/>
      <c r="F505" s="181"/>
      <c r="G505" s="183"/>
      <c r="H505" s="252">
        <f t="shared" si="35"/>
        <v>0</v>
      </c>
    </row>
    <row r="506" spans="1:8" ht="13.5" hidden="1" thickBot="1">
      <c r="A506" s="180">
        <v>430</v>
      </c>
      <c r="B506" s="181"/>
      <c r="C506" s="157"/>
      <c r="D506" s="182"/>
      <c r="E506" s="182"/>
      <c r="F506" s="181"/>
      <c r="G506" s="183"/>
      <c r="H506" s="252">
        <f t="shared" si="35"/>
        <v>0</v>
      </c>
    </row>
    <row r="507" spans="1:8" ht="13.5" hidden="1" thickBot="1">
      <c r="A507" s="180">
        <v>431</v>
      </c>
      <c r="B507" s="181"/>
      <c r="C507" s="157"/>
      <c r="D507" s="182"/>
      <c r="E507" s="182"/>
      <c r="F507" s="181"/>
      <c r="G507" s="183"/>
      <c r="H507" s="252">
        <f t="shared" si="35"/>
        <v>0</v>
      </c>
    </row>
    <row r="508" spans="1:8" ht="13.5" hidden="1" thickBot="1">
      <c r="A508" s="180">
        <v>432</v>
      </c>
      <c r="B508" s="181"/>
      <c r="C508" s="157"/>
      <c r="D508" s="182"/>
      <c r="E508" s="182"/>
      <c r="F508" s="181"/>
      <c r="G508" s="183"/>
      <c r="H508" s="252">
        <f t="shared" si="35"/>
        <v>0</v>
      </c>
    </row>
    <row r="509" spans="1:8" ht="13.5" hidden="1" thickBot="1">
      <c r="A509" s="180">
        <v>433</v>
      </c>
      <c r="B509" s="181"/>
      <c r="C509" s="157"/>
      <c r="D509" s="182"/>
      <c r="E509" s="182"/>
      <c r="F509" s="181"/>
      <c r="G509" s="183"/>
      <c r="H509" s="252">
        <f t="shared" si="35"/>
        <v>0</v>
      </c>
    </row>
    <row r="510" spans="1:8" ht="13.5" hidden="1" thickBot="1">
      <c r="A510" s="180">
        <v>434</v>
      </c>
      <c r="B510" s="181"/>
      <c r="C510" s="157"/>
      <c r="D510" s="182"/>
      <c r="E510" s="182"/>
      <c r="F510" s="181"/>
      <c r="G510" s="183"/>
      <c r="H510" s="252">
        <f t="shared" si="35"/>
        <v>0</v>
      </c>
    </row>
    <row r="511" spans="1:8" ht="13.5" hidden="1" thickBot="1">
      <c r="A511" s="180">
        <v>435</v>
      </c>
      <c r="B511" s="181"/>
      <c r="C511" s="157"/>
      <c r="D511" s="182"/>
      <c r="E511" s="182"/>
      <c r="F511" s="181"/>
      <c r="G511" s="183"/>
      <c r="H511" s="252">
        <f t="shared" si="35"/>
        <v>0</v>
      </c>
    </row>
    <row r="512" spans="1:8" ht="13.5" hidden="1" thickBot="1">
      <c r="A512" s="180">
        <v>436</v>
      </c>
      <c r="B512" s="181"/>
      <c r="C512" s="157"/>
      <c r="D512" s="182"/>
      <c r="E512" s="182"/>
      <c r="F512" s="181"/>
      <c r="G512" s="183"/>
      <c r="H512" s="252">
        <f t="shared" si="35"/>
        <v>0</v>
      </c>
    </row>
    <row r="513" spans="1:8" ht="13.5" hidden="1" thickBot="1">
      <c r="A513" s="180">
        <v>437</v>
      </c>
      <c r="B513" s="181"/>
      <c r="C513" s="157"/>
      <c r="D513" s="182"/>
      <c r="E513" s="182"/>
      <c r="F513" s="181"/>
      <c r="G513" s="183"/>
      <c r="H513" s="252">
        <f t="shared" si="35"/>
        <v>0</v>
      </c>
    </row>
    <row r="514" spans="1:8" ht="13.5" hidden="1" thickBot="1">
      <c r="A514" s="180">
        <v>438</v>
      </c>
      <c r="B514" s="181"/>
      <c r="C514" s="157"/>
      <c r="D514" s="182"/>
      <c r="E514" s="182"/>
      <c r="F514" s="181"/>
      <c r="G514" s="183"/>
      <c r="H514" s="252">
        <f t="shared" si="35"/>
        <v>0</v>
      </c>
    </row>
    <row r="515" spans="1:8" ht="13.5" hidden="1" thickBot="1">
      <c r="A515" s="180">
        <v>439</v>
      </c>
      <c r="B515" s="181"/>
      <c r="C515" s="157"/>
      <c r="D515" s="182"/>
      <c r="E515" s="182"/>
      <c r="F515" s="181"/>
      <c r="G515" s="183"/>
      <c r="H515" s="252">
        <f t="shared" si="35"/>
        <v>0</v>
      </c>
    </row>
    <row r="516" spans="1:8" ht="13.5" hidden="1" thickBot="1">
      <c r="A516" s="180">
        <v>440</v>
      </c>
      <c r="B516" s="181"/>
      <c r="C516" s="157"/>
      <c r="D516" s="182"/>
      <c r="E516" s="182"/>
      <c r="F516" s="181"/>
      <c r="G516" s="183"/>
      <c r="H516" s="252">
        <f t="shared" si="35"/>
        <v>0</v>
      </c>
    </row>
    <row r="517" spans="1:8" ht="13.5" hidden="1" thickBot="1">
      <c r="A517" s="180">
        <v>441</v>
      </c>
      <c r="B517" s="181"/>
      <c r="C517" s="157"/>
      <c r="D517" s="182"/>
      <c r="E517" s="182"/>
      <c r="F517" s="181"/>
      <c r="G517" s="183"/>
      <c r="H517" s="252">
        <f t="shared" si="35"/>
        <v>0</v>
      </c>
    </row>
    <row r="518" spans="1:8" ht="13.5" hidden="1" thickBot="1">
      <c r="A518" s="180">
        <v>442</v>
      </c>
      <c r="B518" s="181"/>
      <c r="C518" s="157"/>
      <c r="D518" s="182"/>
      <c r="E518" s="182"/>
      <c r="F518" s="181"/>
      <c r="G518" s="183"/>
      <c r="H518" s="252">
        <f t="shared" si="35"/>
        <v>0</v>
      </c>
    </row>
    <row r="519" spans="1:8" ht="13.5" hidden="1" thickBot="1">
      <c r="A519" s="180">
        <v>443</v>
      </c>
      <c r="B519" s="181"/>
      <c r="C519" s="157"/>
      <c r="D519" s="182"/>
      <c r="E519" s="182"/>
      <c r="F519" s="181"/>
      <c r="G519" s="183"/>
      <c r="H519" s="252">
        <f t="shared" si="35"/>
        <v>0</v>
      </c>
    </row>
    <row r="520" spans="1:8" ht="13.5" hidden="1" thickBot="1">
      <c r="A520" s="180">
        <v>444</v>
      </c>
      <c r="B520" s="181"/>
      <c r="C520" s="157"/>
      <c r="D520" s="182"/>
      <c r="E520" s="182"/>
      <c r="F520" s="181"/>
      <c r="G520" s="183"/>
      <c r="H520" s="252">
        <f t="shared" si="35"/>
        <v>0</v>
      </c>
    </row>
    <row r="521" spans="1:8" ht="13.5" hidden="1" thickBot="1">
      <c r="A521" s="180">
        <v>445</v>
      </c>
      <c r="B521" s="181"/>
      <c r="C521" s="157"/>
      <c r="D521" s="182"/>
      <c r="E521" s="182"/>
      <c r="F521" s="181"/>
      <c r="G521" s="183"/>
      <c r="H521" s="252">
        <f t="shared" si="35"/>
        <v>0</v>
      </c>
    </row>
    <row r="522" spans="1:8" ht="13.5" hidden="1" thickBot="1">
      <c r="A522" s="180">
        <v>446</v>
      </c>
      <c r="B522" s="181"/>
      <c r="C522" s="157"/>
      <c r="D522" s="182"/>
      <c r="E522" s="182"/>
      <c r="F522" s="181"/>
      <c r="G522" s="183"/>
      <c r="H522" s="252">
        <f t="shared" si="35"/>
        <v>0</v>
      </c>
    </row>
    <row r="523" spans="1:8" ht="13.5" hidden="1" thickBot="1">
      <c r="A523" s="180">
        <v>447</v>
      </c>
      <c r="B523" s="181"/>
      <c r="C523" s="157"/>
      <c r="D523" s="182"/>
      <c r="E523" s="182"/>
      <c r="F523" s="181"/>
      <c r="G523" s="183"/>
      <c r="H523" s="252">
        <f t="shared" si="35"/>
        <v>0</v>
      </c>
    </row>
    <row r="524" spans="1:8" ht="13.5" hidden="1" thickBot="1">
      <c r="A524" s="180">
        <v>448</v>
      </c>
      <c r="B524" s="181"/>
      <c r="C524" s="157"/>
      <c r="D524" s="182"/>
      <c r="E524" s="182"/>
      <c r="F524" s="181"/>
      <c r="G524" s="183"/>
      <c r="H524" s="252">
        <f t="shared" si="35"/>
        <v>0</v>
      </c>
    </row>
    <row r="525" spans="1:8" ht="13.5" hidden="1" thickBot="1">
      <c r="A525" s="180">
        <v>449</v>
      </c>
      <c r="B525" s="181"/>
      <c r="C525" s="157"/>
      <c r="D525" s="182"/>
      <c r="E525" s="182"/>
      <c r="F525" s="181"/>
      <c r="G525" s="183"/>
      <c r="H525" s="252">
        <f t="shared" si="35"/>
        <v>0</v>
      </c>
    </row>
    <row r="526" spans="1:8" ht="13.5" hidden="1" thickBot="1">
      <c r="A526" s="180">
        <v>450</v>
      </c>
      <c r="B526" s="181"/>
      <c r="C526" s="157"/>
      <c r="D526" s="182"/>
      <c r="E526" s="182"/>
      <c r="F526" s="181"/>
      <c r="G526" s="183"/>
      <c r="H526" s="252">
        <f t="shared" ref="H526:H589" si="36">(E526-D526+1)*C526</f>
        <v>0</v>
      </c>
    </row>
    <row r="527" spans="1:8" ht="13.5" hidden="1" thickBot="1">
      <c r="A527" s="180">
        <v>451</v>
      </c>
      <c r="B527" s="181"/>
      <c r="C527" s="157"/>
      <c r="D527" s="182"/>
      <c r="E527" s="182"/>
      <c r="F527" s="181"/>
      <c r="G527" s="183"/>
      <c r="H527" s="252">
        <f t="shared" si="36"/>
        <v>0</v>
      </c>
    </row>
    <row r="528" spans="1:8" ht="13.5" hidden="1" thickBot="1">
      <c r="A528" s="180">
        <v>452</v>
      </c>
      <c r="B528" s="181"/>
      <c r="C528" s="157"/>
      <c r="D528" s="182"/>
      <c r="E528" s="182"/>
      <c r="F528" s="181"/>
      <c r="G528" s="183"/>
      <c r="H528" s="252">
        <f t="shared" si="36"/>
        <v>0</v>
      </c>
    </row>
    <row r="529" spans="1:8" ht="13.5" hidden="1" thickBot="1">
      <c r="A529" s="180">
        <v>453</v>
      </c>
      <c r="B529" s="181"/>
      <c r="C529" s="157"/>
      <c r="D529" s="182"/>
      <c r="E529" s="182"/>
      <c r="F529" s="181"/>
      <c r="G529" s="183"/>
      <c r="H529" s="252">
        <f t="shared" si="36"/>
        <v>0</v>
      </c>
    </row>
    <row r="530" spans="1:8" ht="13.5" hidden="1" thickBot="1">
      <c r="A530" s="180">
        <v>454</v>
      </c>
      <c r="B530" s="181"/>
      <c r="C530" s="157"/>
      <c r="D530" s="182"/>
      <c r="E530" s="182"/>
      <c r="F530" s="181"/>
      <c r="G530" s="183"/>
      <c r="H530" s="252">
        <f t="shared" si="36"/>
        <v>0</v>
      </c>
    </row>
    <row r="531" spans="1:8" ht="13.5" hidden="1" thickBot="1">
      <c r="A531" s="180">
        <v>455</v>
      </c>
      <c r="B531" s="181"/>
      <c r="C531" s="157"/>
      <c r="D531" s="182"/>
      <c r="E531" s="182"/>
      <c r="F531" s="181"/>
      <c r="G531" s="183"/>
      <c r="H531" s="252">
        <f t="shared" si="36"/>
        <v>0</v>
      </c>
    </row>
    <row r="532" spans="1:8" ht="13.5" hidden="1" thickBot="1">
      <c r="A532" s="180">
        <v>456</v>
      </c>
      <c r="B532" s="181"/>
      <c r="C532" s="157"/>
      <c r="D532" s="182"/>
      <c r="E532" s="182"/>
      <c r="F532" s="181"/>
      <c r="G532" s="183"/>
      <c r="H532" s="252">
        <f t="shared" si="36"/>
        <v>0</v>
      </c>
    </row>
    <row r="533" spans="1:8" ht="13.5" hidden="1" thickBot="1">
      <c r="A533" s="180">
        <v>457</v>
      </c>
      <c r="B533" s="181"/>
      <c r="C533" s="157"/>
      <c r="D533" s="182"/>
      <c r="E533" s="182"/>
      <c r="F533" s="181"/>
      <c r="G533" s="183"/>
      <c r="H533" s="252">
        <f t="shared" si="36"/>
        <v>0</v>
      </c>
    </row>
    <row r="534" spans="1:8" ht="13.5" hidden="1" thickBot="1">
      <c r="A534" s="180">
        <v>458</v>
      </c>
      <c r="B534" s="181"/>
      <c r="C534" s="157"/>
      <c r="D534" s="182"/>
      <c r="E534" s="182"/>
      <c r="F534" s="181"/>
      <c r="G534" s="183"/>
      <c r="H534" s="252">
        <f t="shared" si="36"/>
        <v>0</v>
      </c>
    </row>
    <row r="535" spans="1:8" ht="13.5" hidden="1" thickBot="1">
      <c r="A535" s="180">
        <v>459</v>
      </c>
      <c r="B535" s="181"/>
      <c r="C535" s="157"/>
      <c r="D535" s="182"/>
      <c r="E535" s="182"/>
      <c r="F535" s="181"/>
      <c r="G535" s="183"/>
      <c r="H535" s="252">
        <f t="shared" si="36"/>
        <v>0</v>
      </c>
    </row>
    <row r="536" spans="1:8" ht="13.5" hidden="1" thickBot="1">
      <c r="A536" s="180">
        <v>460</v>
      </c>
      <c r="B536" s="181"/>
      <c r="C536" s="157"/>
      <c r="D536" s="182"/>
      <c r="E536" s="182"/>
      <c r="F536" s="181"/>
      <c r="G536" s="183"/>
      <c r="H536" s="252">
        <f t="shared" si="36"/>
        <v>0</v>
      </c>
    </row>
    <row r="537" spans="1:8" ht="13.5" hidden="1" thickBot="1">
      <c r="A537" s="180">
        <v>461</v>
      </c>
      <c r="B537" s="181"/>
      <c r="C537" s="157"/>
      <c r="D537" s="182"/>
      <c r="E537" s="182"/>
      <c r="F537" s="181"/>
      <c r="G537" s="183"/>
      <c r="H537" s="252">
        <f t="shared" si="36"/>
        <v>0</v>
      </c>
    </row>
    <row r="538" spans="1:8" ht="13.5" hidden="1" thickBot="1">
      <c r="A538" s="180">
        <v>462</v>
      </c>
      <c r="B538" s="181"/>
      <c r="C538" s="157"/>
      <c r="D538" s="182"/>
      <c r="E538" s="182"/>
      <c r="F538" s="181"/>
      <c r="G538" s="183"/>
      <c r="H538" s="252">
        <f t="shared" si="36"/>
        <v>0</v>
      </c>
    </row>
    <row r="539" spans="1:8" ht="13.5" hidden="1" thickBot="1">
      <c r="A539" s="180">
        <v>463</v>
      </c>
      <c r="B539" s="181"/>
      <c r="C539" s="157"/>
      <c r="D539" s="182"/>
      <c r="E539" s="182"/>
      <c r="F539" s="181"/>
      <c r="G539" s="183"/>
      <c r="H539" s="252">
        <f t="shared" si="36"/>
        <v>0</v>
      </c>
    </row>
    <row r="540" spans="1:8" ht="13.5" hidden="1" thickBot="1">
      <c r="A540" s="180">
        <v>464</v>
      </c>
      <c r="B540" s="181"/>
      <c r="C540" s="157"/>
      <c r="D540" s="182"/>
      <c r="E540" s="182"/>
      <c r="F540" s="181"/>
      <c r="G540" s="183"/>
      <c r="H540" s="252">
        <f t="shared" si="36"/>
        <v>0</v>
      </c>
    </row>
    <row r="541" spans="1:8" ht="13.5" hidden="1" thickBot="1">
      <c r="A541" s="180">
        <v>465</v>
      </c>
      <c r="B541" s="181"/>
      <c r="C541" s="157"/>
      <c r="D541" s="182"/>
      <c r="E541" s="182"/>
      <c r="F541" s="181"/>
      <c r="G541" s="183"/>
      <c r="H541" s="252">
        <f t="shared" si="36"/>
        <v>0</v>
      </c>
    </row>
    <row r="542" spans="1:8" ht="13.5" hidden="1" thickBot="1">
      <c r="A542" s="180">
        <v>466</v>
      </c>
      <c r="B542" s="181"/>
      <c r="C542" s="157"/>
      <c r="D542" s="182"/>
      <c r="E542" s="182"/>
      <c r="F542" s="181"/>
      <c r="G542" s="183"/>
      <c r="H542" s="252">
        <f t="shared" si="36"/>
        <v>0</v>
      </c>
    </row>
    <row r="543" spans="1:8" ht="13.5" hidden="1" thickBot="1">
      <c r="A543" s="180">
        <v>467</v>
      </c>
      <c r="B543" s="181"/>
      <c r="C543" s="157"/>
      <c r="D543" s="182"/>
      <c r="E543" s="182"/>
      <c r="F543" s="181"/>
      <c r="G543" s="183"/>
      <c r="H543" s="252">
        <f t="shared" si="36"/>
        <v>0</v>
      </c>
    </row>
    <row r="544" spans="1:8" ht="13.5" hidden="1" thickBot="1">
      <c r="A544" s="180">
        <v>468</v>
      </c>
      <c r="B544" s="181"/>
      <c r="C544" s="157"/>
      <c r="D544" s="182"/>
      <c r="E544" s="182"/>
      <c r="F544" s="181"/>
      <c r="G544" s="183"/>
      <c r="H544" s="252">
        <f t="shared" si="36"/>
        <v>0</v>
      </c>
    </row>
    <row r="545" spans="1:8" ht="13.5" hidden="1" thickBot="1">
      <c r="A545" s="180">
        <v>469</v>
      </c>
      <c r="B545" s="181"/>
      <c r="C545" s="157"/>
      <c r="D545" s="182"/>
      <c r="E545" s="182"/>
      <c r="F545" s="181"/>
      <c r="G545" s="183"/>
      <c r="H545" s="252">
        <f t="shared" si="36"/>
        <v>0</v>
      </c>
    </row>
    <row r="546" spans="1:8" ht="13.5" hidden="1" thickBot="1">
      <c r="A546" s="180">
        <v>470</v>
      </c>
      <c r="B546" s="181"/>
      <c r="C546" s="157"/>
      <c r="D546" s="182"/>
      <c r="E546" s="182"/>
      <c r="F546" s="181"/>
      <c r="G546" s="183"/>
      <c r="H546" s="252">
        <f t="shared" si="36"/>
        <v>0</v>
      </c>
    </row>
    <row r="547" spans="1:8" ht="13.5" hidden="1" thickBot="1">
      <c r="A547" s="180">
        <v>471</v>
      </c>
      <c r="B547" s="181"/>
      <c r="C547" s="157"/>
      <c r="D547" s="182"/>
      <c r="E547" s="182"/>
      <c r="F547" s="181"/>
      <c r="G547" s="183"/>
      <c r="H547" s="252">
        <f t="shared" si="36"/>
        <v>0</v>
      </c>
    </row>
    <row r="548" spans="1:8" ht="13.5" hidden="1" thickBot="1">
      <c r="A548" s="180">
        <v>472</v>
      </c>
      <c r="B548" s="181"/>
      <c r="C548" s="157"/>
      <c r="D548" s="182"/>
      <c r="E548" s="182"/>
      <c r="F548" s="181"/>
      <c r="G548" s="183"/>
      <c r="H548" s="252">
        <f t="shared" si="36"/>
        <v>0</v>
      </c>
    </row>
    <row r="549" spans="1:8" ht="13.5" hidden="1" thickBot="1">
      <c r="A549" s="180">
        <v>473</v>
      </c>
      <c r="B549" s="181"/>
      <c r="C549" s="157"/>
      <c r="D549" s="182"/>
      <c r="E549" s="182"/>
      <c r="F549" s="181"/>
      <c r="G549" s="183"/>
      <c r="H549" s="252">
        <f t="shared" si="36"/>
        <v>0</v>
      </c>
    </row>
    <row r="550" spans="1:8" ht="13.5" hidden="1" thickBot="1">
      <c r="A550" s="180">
        <v>474</v>
      </c>
      <c r="B550" s="181"/>
      <c r="C550" s="157"/>
      <c r="D550" s="182"/>
      <c r="E550" s="182"/>
      <c r="F550" s="181"/>
      <c r="G550" s="183"/>
      <c r="H550" s="252">
        <f t="shared" si="36"/>
        <v>0</v>
      </c>
    </row>
    <row r="551" spans="1:8" ht="13.5" hidden="1" thickBot="1">
      <c r="A551" s="180">
        <v>475</v>
      </c>
      <c r="B551" s="181"/>
      <c r="C551" s="157"/>
      <c r="D551" s="182"/>
      <c r="E551" s="182"/>
      <c r="F551" s="181"/>
      <c r="G551" s="183"/>
      <c r="H551" s="252">
        <f t="shared" si="36"/>
        <v>0</v>
      </c>
    </row>
    <row r="552" spans="1:8" ht="13.5" hidden="1" thickBot="1">
      <c r="A552" s="180">
        <v>476</v>
      </c>
      <c r="B552" s="181"/>
      <c r="C552" s="157"/>
      <c r="D552" s="182"/>
      <c r="E552" s="182"/>
      <c r="F552" s="181"/>
      <c r="G552" s="183"/>
      <c r="H552" s="252">
        <f t="shared" si="36"/>
        <v>0</v>
      </c>
    </row>
    <row r="553" spans="1:8" ht="13.5" hidden="1" thickBot="1">
      <c r="A553" s="180">
        <v>477</v>
      </c>
      <c r="B553" s="181"/>
      <c r="C553" s="157"/>
      <c r="D553" s="182"/>
      <c r="E553" s="182"/>
      <c r="F553" s="181"/>
      <c r="G553" s="183"/>
      <c r="H553" s="252">
        <f t="shared" si="36"/>
        <v>0</v>
      </c>
    </row>
    <row r="554" spans="1:8" ht="13.5" hidden="1" thickBot="1">
      <c r="A554" s="180">
        <v>478</v>
      </c>
      <c r="B554" s="181"/>
      <c r="C554" s="157"/>
      <c r="D554" s="182"/>
      <c r="E554" s="182"/>
      <c r="F554" s="181"/>
      <c r="G554" s="183"/>
      <c r="H554" s="252">
        <f t="shared" si="36"/>
        <v>0</v>
      </c>
    </row>
    <row r="555" spans="1:8" ht="13.5" hidden="1" thickBot="1">
      <c r="A555" s="180">
        <v>479</v>
      </c>
      <c r="B555" s="181"/>
      <c r="C555" s="157"/>
      <c r="D555" s="182"/>
      <c r="E555" s="182"/>
      <c r="F555" s="181"/>
      <c r="G555" s="183"/>
      <c r="H555" s="252">
        <f t="shared" si="36"/>
        <v>0</v>
      </c>
    </row>
    <row r="556" spans="1:8" ht="13.5" hidden="1" thickBot="1">
      <c r="A556" s="180">
        <v>480</v>
      </c>
      <c r="B556" s="181"/>
      <c r="C556" s="157"/>
      <c r="D556" s="182"/>
      <c r="E556" s="182"/>
      <c r="F556" s="181"/>
      <c r="G556" s="183"/>
      <c r="H556" s="252">
        <f t="shared" si="36"/>
        <v>0</v>
      </c>
    </row>
    <row r="557" spans="1:8" ht="13.5" hidden="1" thickBot="1">
      <c r="A557" s="180">
        <v>481</v>
      </c>
      <c r="B557" s="181"/>
      <c r="C557" s="157"/>
      <c r="D557" s="182"/>
      <c r="E557" s="182"/>
      <c r="F557" s="181"/>
      <c r="G557" s="183"/>
      <c r="H557" s="252">
        <f t="shared" si="36"/>
        <v>0</v>
      </c>
    </row>
    <row r="558" spans="1:8" ht="13.5" hidden="1" thickBot="1">
      <c r="A558" s="180">
        <v>482</v>
      </c>
      <c r="B558" s="181"/>
      <c r="C558" s="157"/>
      <c r="D558" s="182"/>
      <c r="E558" s="182"/>
      <c r="F558" s="181"/>
      <c r="G558" s="183"/>
      <c r="H558" s="252">
        <f t="shared" si="36"/>
        <v>0</v>
      </c>
    </row>
    <row r="559" spans="1:8" ht="13.5" hidden="1" thickBot="1">
      <c r="A559" s="180">
        <v>483</v>
      </c>
      <c r="B559" s="181"/>
      <c r="C559" s="157"/>
      <c r="D559" s="182"/>
      <c r="E559" s="182"/>
      <c r="F559" s="181"/>
      <c r="G559" s="183"/>
      <c r="H559" s="252">
        <f t="shared" si="36"/>
        <v>0</v>
      </c>
    </row>
    <row r="560" spans="1:8" ht="13.5" hidden="1" thickBot="1">
      <c r="A560" s="180">
        <v>484</v>
      </c>
      <c r="B560" s="181"/>
      <c r="C560" s="157"/>
      <c r="D560" s="182"/>
      <c r="E560" s="182"/>
      <c r="F560" s="181"/>
      <c r="G560" s="183"/>
      <c r="H560" s="252">
        <f t="shared" si="36"/>
        <v>0</v>
      </c>
    </row>
    <row r="561" spans="1:8" ht="13.5" hidden="1" thickBot="1">
      <c r="A561" s="180">
        <v>485</v>
      </c>
      <c r="B561" s="181"/>
      <c r="C561" s="157"/>
      <c r="D561" s="182"/>
      <c r="E561" s="182"/>
      <c r="F561" s="181"/>
      <c r="G561" s="183"/>
      <c r="H561" s="252">
        <f t="shared" si="36"/>
        <v>0</v>
      </c>
    </row>
    <row r="562" spans="1:8" ht="13.5" hidden="1" thickBot="1">
      <c r="A562" s="180">
        <v>486</v>
      </c>
      <c r="B562" s="181"/>
      <c r="C562" s="157"/>
      <c r="D562" s="182"/>
      <c r="E562" s="182"/>
      <c r="F562" s="181"/>
      <c r="G562" s="183"/>
      <c r="H562" s="252">
        <f t="shared" si="36"/>
        <v>0</v>
      </c>
    </row>
    <row r="563" spans="1:8" ht="13.5" hidden="1" thickBot="1">
      <c r="A563" s="180">
        <v>487</v>
      </c>
      <c r="B563" s="181"/>
      <c r="C563" s="157"/>
      <c r="D563" s="182"/>
      <c r="E563" s="182"/>
      <c r="F563" s="181"/>
      <c r="G563" s="183"/>
      <c r="H563" s="252">
        <f t="shared" si="36"/>
        <v>0</v>
      </c>
    </row>
    <row r="564" spans="1:8" ht="13.5" hidden="1" thickBot="1">
      <c r="A564" s="180">
        <v>488</v>
      </c>
      <c r="B564" s="181"/>
      <c r="C564" s="157"/>
      <c r="D564" s="182"/>
      <c r="E564" s="182"/>
      <c r="F564" s="181"/>
      <c r="G564" s="183"/>
      <c r="H564" s="252">
        <f t="shared" si="36"/>
        <v>0</v>
      </c>
    </row>
    <row r="565" spans="1:8" ht="13.5" hidden="1" thickBot="1">
      <c r="A565" s="180">
        <v>489</v>
      </c>
      <c r="B565" s="181"/>
      <c r="C565" s="157"/>
      <c r="D565" s="182"/>
      <c r="E565" s="182"/>
      <c r="F565" s="181"/>
      <c r="G565" s="183"/>
      <c r="H565" s="252">
        <f t="shared" si="36"/>
        <v>0</v>
      </c>
    </row>
    <row r="566" spans="1:8" ht="13.5" hidden="1" thickBot="1">
      <c r="A566" s="180">
        <v>490</v>
      </c>
      <c r="B566" s="181"/>
      <c r="C566" s="157"/>
      <c r="D566" s="182"/>
      <c r="E566" s="182"/>
      <c r="F566" s="181"/>
      <c r="G566" s="183"/>
      <c r="H566" s="252">
        <f t="shared" si="36"/>
        <v>0</v>
      </c>
    </row>
    <row r="567" spans="1:8" ht="13.5" hidden="1" thickBot="1">
      <c r="A567" s="180">
        <v>491</v>
      </c>
      <c r="B567" s="181"/>
      <c r="C567" s="157"/>
      <c r="D567" s="182"/>
      <c r="E567" s="182"/>
      <c r="F567" s="181"/>
      <c r="G567" s="183"/>
      <c r="H567" s="252">
        <f t="shared" si="36"/>
        <v>0</v>
      </c>
    </row>
    <row r="568" spans="1:8" ht="13.5" hidden="1" thickBot="1">
      <c r="A568" s="180">
        <v>492</v>
      </c>
      <c r="B568" s="181"/>
      <c r="C568" s="157"/>
      <c r="D568" s="182"/>
      <c r="E568" s="182"/>
      <c r="F568" s="181"/>
      <c r="G568" s="183"/>
      <c r="H568" s="252">
        <f t="shared" si="36"/>
        <v>0</v>
      </c>
    </row>
    <row r="569" spans="1:8" ht="13.5" hidden="1" thickBot="1">
      <c r="A569" s="180">
        <v>493</v>
      </c>
      <c r="B569" s="181"/>
      <c r="C569" s="157"/>
      <c r="D569" s="182"/>
      <c r="E569" s="182"/>
      <c r="F569" s="181"/>
      <c r="G569" s="183"/>
      <c r="H569" s="252">
        <f t="shared" si="36"/>
        <v>0</v>
      </c>
    </row>
    <row r="570" spans="1:8" ht="13.5" hidden="1" thickBot="1">
      <c r="A570" s="180">
        <v>494</v>
      </c>
      <c r="B570" s="181"/>
      <c r="C570" s="157"/>
      <c r="D570" s="182"/>
      <c r="E570" s="182"/>
      <c r="F570" s="181"/>
      <c r="G570" s="183"/>
      <c r="H570" s="252">
        <f t="shared" si="36"/>
        <v>0</v>
      </c>
    </row>
    <row r="571" spans="1:8" ht="13.5" hidden="1" thickBot="1">
      <c r="A571" s="180">
        <v>495</v>
      </c>
      <c r="B571" s="181"/>
      <c r="C571" s="157"/>
      <c r="D571" s="182"/>
      <c r="E571" s="182"/>
      <c r="F571" s="181"/>
      <c r="G571" s="183"/>
      <c r="H571" s="252">
        <f t="shared" si="36"/>
        <v>0</v>
      </c>
    </row>
    <row r="572" spans="1:8" ht="13.5" hidden="1" thickBot="1">
      <c r="A572" s="180">
        <v>496</v>
      </c>
      <c r="B572" s="181"/>
      <c r="C572" s="157"/>
      <c r="D572" s="182"/>
      <c r="E572" s="182"/>
      <c r="F572" s="181"/>
      <c r="G572" s="183"/>
      <c r="H572" s="252">
        <f t="shared" si="36"/>
        <v>0</v>
      </c>
    </row>
    <row r="573" spans="1:8" ht="13.5" hidden="1" thickBot="1">
      <c r="A573" s="180">
        <v>497</v>
      </c>
      <c r="B573" s="181"/>
      <c r="C573" s="157"/>
      <c r="D573" s="182"/>
      <c r="E573" s="182"/>
      <c r="F573" s="181"/>
      <c r="G573" s="183"/>
      <c r="H573" s="252">
        <f t="shared" si="36"/>
        <v>0</v>
      </c>
    </row>
    <row r="574" spans="1:8" ht="13.5" hidden="1" thickBot="1">
      <c r="A574" s="180">
        <v>498</v>
      </c>
      <c r="B574" s="181"/>
      <c r="C574" s="157"/>
      <c r="D574" s="182"/>
      <c r="E574" s="182"/>
      <c r="F574" s="181"/>
      <c r="G574" s="183"/>
      <c r="H574" s="252">
        <f t="shared" si="36"/>
        <v>0</v>
      </c>
    </row>
    <row r="575" spans="1:8" ht="13.5" hidden="1" thickBot="1">
      <c r="A575" s="180">
        <v>499</v>
      </c>
      <c r="B575" s="181"/>
      <c r="C575" s="157"/>
      <c r="D575" s="182"/>
      <c r="E575" s="182"/>
      <c r="F575" s="181"/>
      <c r="G575" s="183"/>
      <c r="H575" s="252">
        <f t="shared" si="36"/>
        <v>0</v>
      </c>
    </row>
    <row r="576" spans="1:8" ht="13.5" hidden="1" thickBot="1">
      <c r="A576" s="180">
        <v>500</v>
      </c>
      <c r="B576" s="181"/>
      <c r="C576" s="157"/>
      <c r="D576" s="182"/>
      <c r="E576" s="182"/>
      <c r="F576" s="181"/>
      <c r="G576" s="183"/>
      <c r="H576" s="252">
        <f t="shared" si="36"/>
        <v>0</v>
      </c>
    </row>
    <row r="577" spans="1:8" ht="13.5" hidden="1" thickBot="1">
      <c r="A577" s="180">
        <v>501</v>
      </c>
      <c r="B577" s="181"/>
      <c r="C577" s="157"/>
      <c r="D577" s="182"/>
      <c r="E577" s="182"/>
      <c r="F577" s="181"/>
      <c r="G577" s="183"/>
      <c r="H577" s="252">
        <f t="shared" si="36"/>
        <v>0</v>
      </c>
    </row>
    <row r="578" spans="1:8" ht="13.5" hidden="1" thickBot="1">
      <c r="A578" s="180">
        <v>502</v>
      </c>
      <c r="B578" s="181"/>
      <c r="C578" s="157"/>
      <c r="D578" s="182"/>
      <c r="E578" s="182"/>
      <c r="F578" s="181"/>
      <c r="G578" s="183"/>
      <c r="H578" s="252">
        <f t="shared" si="36"/>
        <v>0</v>
      </c>
    </row>
    <row r="579" spans="1:8" ht="13.5" hidden="1" thickBot="1">
      <c r="A579" s="180">
        <v>503</v>
      </c>
      <c r="B579" s="181"/>
      <c r="C579" s="157"/>
      <c r="D579" s="182"/>
      <c r="E579" s="182"/>
      <c r="F579" s="181"/>
      <c r="G579" s="183"/>
      <c r="H579" s="252">
        <f t="shared" si="36"/>
        <v>0</v>
      </c>
    </row>
    <row r="580" spans="1:8" ht="13.5" hidden="1" thickBot="1">
      <c r="A580" s="180">
        <v>504</v>
      </c>
      <c r="B580" s="181"/>
      <c r="C580" s="157"/>
      <c r="D580" s="182"/>
      <c r="E580" s="182"/>
      <c r="F580" s="181"/>
      <c r="G580" s="183"/>
      <c r="H580" s="252">
        <f t="shared" si="36"/>
        <v>0</v>
      </c>
    </row>
    <row r="581" spans="1:8" ht="13.5" hidden="1" thickBot="1">
      <c r="A581" s="180">
        <v>505</v>
      </c>
      <c r="B581" s="181"/>
      <c r="C581" s="157"/>
      <c r="D581" s="182"/>
      <c r="E581" s="182"/>
      <c r="F581" s="181"/>
      <c r="G581" s="183"/>
      <c r="H581" s="252">
        <f t="shared" si="36"/>
        <v>0</v>
      </c>
    </row>
    <row r="582" spans="1:8" ht="13.5" hidden="1" thickBot="1">
      <c r="A582" s="180">
        <v>506</v>
      </c>
      <c r="B582" s="181"/>
      <c r="C582" s="157"/>
      <c r="D582" s="182"/>
      <c r="E582" s="182"/>
      <c r="F582" s="181"/>
      <c r="G582" s="183"/>
      <c r="H582" s="252">
        <f t="shared" si="36"/>
        <v>0</v>
      </c>
    </row>
    <row r="583" spans="1:8" ht="13.5" hidden="1" thickBot="1">
      <c r="A583" s="180">
        <v>507</v>
      </c>
      <c r="B583" s="181"/>
      <c r="C583" s="157"/>
      <c r="D583" s="182"/>
      <c r="E583" s="182"/>
      <c r="F583" s="181"/>
      <c r="G583" s="183"/>
      <c r="H583" s="252">
        <f t="shared" si="36"/>
        <v>0</v>
      </c>
    </row>
    <row r="584" spans="1:8" ht="13.5" hidden="1" thickBot="1">
      <c r="A584" s="180">
        <v>508</v>
      </c>
      <c r="B584" s="181"/>
      <c r="C584" s="157"/>
      <c r="D584" s="182"/>
      <c r="E584" s="182"/>
      <c r="F584" s="181"/>
      <c r="G584" s="183"/>
      <c r="H584" s="252">
        <f t="shared" si="36"/>
        <v>0</v>
      </c>
    </row>
    <row r="585" spans="1:8" ht="13.5" hidden="1" thickBot="1">
      <c r="A585" s="180">
        <v>509</v>
      </c>
      <c r="B585" s="181"/>
      <c r="C585" s="157"/>
      <c r="D585" s="182"/>
      <c r="E585" s="182"/>
      <c r="F585" s="181"/>
      <c r="G585" s="183"/>
      <c r="H585" s="252">
        <f t="shared" si="36"/>
        <v>0</v>
      </c>
    </row>
    <row r="586" spans="1:8" ht="13.5" hidden="1" thickBot="1">
      <c r="A586" s="180">
        <v>510</v>
      </c>
      <c r="B586" s="181"/>
      <c r="C586" s="157"/>
      <c r="D586" s="182"/>
      <c r="E586" s="182"/>
      <c r="F586" s="181"/>
      <c r="G586" s="183"/>
      <c r="H586" s="252">
        <f t="shared" si="36"/>
        <v>0</v>
      </c>
    </row>
    <row r="587" spans="1:8" ht="13.5" hidden="1" thickBot="1">
      <c r="A587" s="180">
        <v>511</v>
      </c>
      <c r="B587" s="181"/>
      <c r="C587" s="157"/>
      <c r="D587" s="182"/>
      <c r="E587" s="182"/>
      <c r="F587" s="181"/>
      <c r="G587" s="183"/>
      <c r="H587" s="252">
        <f t="shared" si="36"/>
        <v>0</v>
      </c>
    </row>
    <row r="588" spans="1:8" ht="13.5" hidden="1" thickBot="1">
      <c r="A588" s="180">
        <v>512</v>
      </c>
      <c r="B588" s="181"/>
      <c r="C588" s="157"/>
      <c r="D588" s="182"/>
      <c r="E588" s="182"/>
      <c r="F588" s="181"/>
      <c r="G588" s="183"/>
      <c r="H588" s="252">
        <f t="shared" si="36"/>
        <v>0</v>
      </c>
    </row>
    <row r="589" spans="1:8" ht="13.5" hidden="1" thickBot="1">
      <c r="A589" s="180">
        <v>513</v>
      </c>
      <c r="B589" s="181"/>
      <c r="C589" s="157"/>
      <c r="D589" s="182"/>
      <c r="E589" s="182"/>
      <c r="F589" s="181"/>
      <c r="G589" s="183"/>
      <c r="H589" s="252">
        <f t="shared" si="36"/>
        <v>0</v>
      </c>
    </row>
    <row r="590" spans="1:8" ht="13.5" hidden="1" thickBot="1">
      <c r="A590" s="180">
        <v>514</v>
      </c>
      <c r="B590" s="181"/>
      <c r="C590" s="157"/>
      <c r="D590" s="182"/>
      <c r="E590" s="182"/>
      <c r="F590" s="181"/>
      <c r="G590" s="183"/>
      <c r="H590" s="252">
        <f t="shared" ref="H590:H653" si="37">(E590-D590+1)*C590</f>
        <v>0</v>
      </c>
    </row>
    <row r="591" spans="1:8" ht="13.5" hidden="1" thickBot="1">
      <c r="A591" s="180">
        <v>515</v>
      </c>
      <c r="B591" s="181"/>
      <c r="C591" s="157"/>
      <c r="D591" s="182"/>
      <c r="E591" s="182"/>
      <c r="F591" s="181"/>
      <c r="G591" s="183"/>
      <c r="H591" s="252">
        <f t="shared" si="37"/>
        <v>0</v>
      </c>
    </row>
    <row r="592" spans="1:8" ht="13.5" hidden="1" thickBot="1">
      <c r="A592" s="180">
        <v>516</v>
      </c>
      <c r="B592" s="181"/>
      <c r="C592" s="157"/>
      <c r="D592" s="182"/>
      <c r="E592" s="182"/>
      <c r="F592" s="181"/>
      <c r="G592" s="183"/>
      <c r="H592" s="252">
        <f t="shared" si="37"/>
        <v>0</v>
      </c>
    </row>
    <row r="593" spans="1:8" ht="13.5" hidden="1" thickBot="1">
      <c r="A593" s="180">
        <v>517</v>
      </c>
      <c r="B593" s="181"/>
      <c r="C593" s="157"/>
      <c r="D593" s="182"/>
      <c r="E593" s="182"/>
      <c r="F593" s="181"/>
      <c r="G593" s="183"/>
      <c r="H593" s="252">
        <f t="shared" si="37"/>
        <v>0</v>
      </c>
    </row>
    <row r="594" spans="1:8" ht="13.5" hidden="1" thickBot="1">
      <c r="A594" s="180">
        <v>518</v>
      </c>
      <c r="B594" s="181"/>
      <c r="C594" s="157"/>
      <c r="D594" s="182"/>
      <c r="E594" s="182"/>
      <c r="F594" s="181"/>
      <c r="G594" s="183"/>
      <c r="H594" s="252">
        <f t="shared" si="37"/>
        <v>0</v>
      </c>
    </row>
    <row r="595" spans="1:8" ht="13.5" hidden="1" thickBot="1">
      <c r="A595" s="180">
        <v>519</v>
      </c>
      <c r="B595" s="181"/>
      <c r="C595" s="157"/>
      <c r="D595" s="182"/>
      <c r="E595" s="182"/>
      <c r="F595" s="181"/>
      <c r="G595" s="183"/>
      <c r="H595" s="252">
        <f t="shared" si="37"/>
        <v>0</v>
      </c>
    </row>
    <row r="596" spans="1:8" ht="13.5" hidden="1" thickBot="1">
      <c r="A596" s="180">
        <v>520</v>
      </c>
      <c r="B596" s="181"/>
      <c r="C596" s="157"/>
      <c r="D596" s="182"/>
      <c r="E596" s="182"/>
      <c r="F596" s="181"/>
      <c r="G596" s="183"/>
      <c r="H596" s="252">
        <f t="shared" si="37"/>
        <v>0</v>
      </c>
    </row>
    <row r="597" spans="1:8" ht="13.5" hidden="1" thickBot="1">
      <c r="A597" s="180">
        <v>521</v>
      </c>
      <c r="B597" s="181"/>
      <c r="C597" s="157"/>
      <c r="D597" s="182"/>
      <c r="E597" s="182"/>
      <c r="F597" s="181"/>
      <c r="G597" s="183"/>
      <c r="H597" s="252">
        <f t="shared" si="37"/>
        <v>0</v>
      </c>
    </row>
    <row r="598" spans="1:8" ht="13.5" hidden="1" thickBot="1">
      <c r="A598" s="180">
        <v>522</v>
      </c>
      <c r="B598" s="181"/>
      <c r="C598" s="157"/>
      <c r="D598" s="182"/>
      <c r="E598" s="182"/>
      <c r="F598" s="181"/>
      <c r="G598" s="183"/>
      <c r="H598" s="252">
        <f t="shared" si="37"/>
        <v>0</v>
      </c>
    </row>
    <row r="599" spans="1:8" ht="13.5" hidden="1" thickBot="1">
      <c r="A599" s="180">
        <v>523</v>
      </c>
      <c r="B599" s="181"/>
      <c r="C599" s="157"/>
      <c r="D599" s="182"/>
      <c r="E599" s="182"/>
      <c r="F599" s="181"/>
      <c r="G599" s="183"/>
      <c r="H599" s="252">
        <f t="shared" si="37"/>
        <v>0</v>
      </c>
    </row>
    <row r="600" spans="1:8" ht="13.5" hidden="1" thickBot="1">
      <c r="A600" s="180">
        <v>524</v>
      </c>
      <c r="B600" s="181"/>
      <c r="C600" s="157"/>
      <c r="D600" s="182"/>
      <c r="E600" s="182"/>
      <c r="F600" s="181"/>
      <c r="G600" s="183"/>
      <c r="H600" s="252">
        <f t="shared" si="37"/>
        <v>0</v>
      </c>
    </row>
    <row r="601" spans="1:8" ht="13.5" hidden="1" thickBot="1">
      <c r="A601" s="180">
        <v>525</v>
      </c>
      <c r="B601" s="181"/>
      <c r="C601" s="157"/>
      <c r="D601" s="182"/>
      <c r="E601" s="182"/>
      <c r="F601" s="181"/>
      <c r="G601" s="183"/>
      <c r="H601" s="252">
        <f t="shared" si="37"/>
        <v>0</v>
      </c>
    </row>
    <row r="602" spans="1:8" ht="13.5" hidden="1" thickBot="1">
      <c r="A602" s="180">
        <v>526</v>
      </c>
      <c r="B602" s="181"/>
      <c r="C602" s="157"/>
      <c r="D602" s="182"/>
      <c r="E602" s="182"/>
      <c r="F602" s="181"/>
      <c r="G602" s="183"/>
      <c r="H602" s="252">
        <f t="shared" si="37"/>
        <v>0</v>
      </c>
    </row>
    <row r="603" spans="1:8" ht="13.5" hidden="1" thickBot="1">
      <c r="A603" s="180">
        <v>527</v>
      </c>
      <c r="B603" s="181"/>
      <c r="C603" s="157"/>
      <c r="D603" s="182"/>
      <c r="E603" s="182"/>
      <c r="F603" s="181"/>
      <c r="G603" s="183"/>
      <c r="H603" s="252">
        <f t="shared" si="37"/>
        <v>0</v>
      </c>
    </row>
    <row r="604" spans="1:8" ht="13.5" hidden="1" thickBot="1">
      <c r="A604" s="180">
        <v>528</v>
      </c>
      <c r="B604" s="181"/>
      <c r="C604" s="157"/>
      <c r="D604" s="182"/>
      <c r="E604" s="182"/>
      <c r="F604" s="181"/>
      <c r="G604" s="183"/>
      <c r="H604" s="252">
        <f t="shared" si="37"/>
        <v>0</v>
      </c>
    </row>
    <row r="605" spans="1:8" ht="13.5" hidden="1" thickBot="1">
      <c r="A605" s="180">
        <v>529</v>
      </c>
      <c r="B605" s="181"/>
      <c r="C605" s="157"/>
      <c r="D605" s="182"/>
      <c r="E605" s="182"/>
      <c r="F605" s="181"/>
      <c r="G605" s="183"/>
      <c r="H605" s="252">
        <f t="shared" si="37"/>
        <v>0</v>
      </c>
    </row>
    <row r="606" spans="1:8" ht="13.5" hidden="1" thickBot="1">
      <c r="A606" s="180">
        <v>530</v>
      </c>
      <c r="B606" s="181"/>
      <c r="C606" s="157"/>
      <c r="D606" s="182"/>
      <c r="E606" s="182"/>
      <c r="F606" s="181"/>
      <c r="G606" s="183"/>
      <c r="H606" s="252">
        <f t="shared" si="37"/>
        <v>0</v>
      </c>
    </row>
    <row r="607" spans="1:8" ht="13.5" hidden="1" thickBot="1">
      <c r="A607" s="180">
        <v>531</v>
      </c>
      <c r="B607" s="181"/>
      <c r="C607" s="157"/>
      <c r="D607" s="182"/>
      <c r="E607" s="182"/>
      <c r="F607" s="181"/>
      <c r="G607" s="183"/>
      <c r="H607" s="252">
        <f t="shared" si="37"/>
        <v>0</v>
      </c>
    </row>
    <row r="608" spans="1:8" ht="13.5" hidden="1" thickBot="1">
      <c r="A608" s="180">
        <v>532</v>
      </c>
      <c r="B608" s="181"/>
      <c r="C608" s="157"/>
      <c r="D608" s="182"/>
      <c r="E608" s="182"/>
      <c r="F608" s="181"/>
      <c r="G608" s="183"/>
      <c r="H608" s="252">
        <f t="shared" si="37"/>
        <v>0</v>
      </c>
    </row>
    <row r="609" spans="1:8" ht="13.5" hidden="1" thickBot="1">
      <c r="A609" s="180">
        <v>533</v>
      </c>
      <c r="B609" s="181"/>
      <c r="C609" s="157"/>
      <c r="D609" s="182"/>
      <c r="E609" s="182"/>
      <c r="F609" s="181"/>
      <c r="G609" s="183"/>
      <c r="H609" s="252">
        <f t="shared" si="37"/>
        <v>0</v>
      </c>
    </row>
    <row r="610" spans="1:8" ht="13.5" hidden="1" thickBot="1">
      <c r="A610" s="180">
        <v>534</v>
      </c>
      <c r="B610" s="181"/>
      <c r="C610" s="157"/>
      <c r="D610" s="182"/>
      <c r="E610" s="182"/>
      <c r="F610" s="181"/>
      <c r="G610" s="183"/>
      <c r="H610" s="252">
        <f t="shared" si="37"/>
        <v>0</v>
      </c>
    </row>
    <row r="611" spans="1:8" ht="13.5" hidden="1" thickBot="1">
      <c r="A611" s="180">
        <v>535</v>
      </c>
      <c r="B611" s="181"/>
      <c r="C611" s="157"/>
      <c r="D611" s="182"/>
      <c r="E611" s="182"/>
      <c r="F611" s="181"/>
      <c r="G611" s="183"/>
      <c r="H611" s="252">
        <f t="shared" si="37"/>
        <v>0</v>
      </c>
    </row>
    <row r="612" spans="1:8" ht="13.5" hidden="1" thickBot="1">
      <c r="A612" s="180">
        <v>536</v>
      </c>
      <c r="B612" s="181"/>
      <c r="C612" s="157"/>
      <c r="D612" s="182"/>
      <c r="E612" s="182"/>
      <c r="F612" s="181"/>
      <c r="G612" s="183"/>
      <c r="H612" s="252">
        <f t="shared" si="37"/>
        <v>0</v>
      </c>
    </row>
    <row r="613" spans="1:8" ht="13.5" hidden="1" thickBot="1">
      <c r="A613" s="180">
        <v>537</v>
      </c>
      <c r="B613" s="181"/>
      <c r="C613" s="157"/>
      <c r="D613" s="182"/>
      <c r="E613" s="182"/>
      <c r="F613" s="181"/>
      <c r="G613" s="183"/>
      <c r="H613" s="252">
        <f t="shared" si="37"/>
        <v>0</v>
      </c>
    </row>
    <row r="614" spans="1:8" ht="13.5" hidden="1" thickBot="1">
      <c r="A614" s="180">
        <v>538</v>
      </c>
      <c r="B614" s="181"/>
      <c r="C614" s="157"/>
      <c r="D614" s="182"/>
      <c r="E614" s="182"/>
      <c r="F614" s="181"/>
      <c r="G614" s="183"/>
      <c r="H614" s="252">
        <f t="shared" si="37"/>
        <v>0</v>
      </c>
    </row>
    <row r="615" spans="1:8" ht="13.5" hidden="1" thickBot="1">
      <c r="A615" s="180">
        <v>539</v>
      </c>
      <c r="B615" s="181"/>
      <c r="C615" s="157"/>
      <c r="D615" s="182"/>
      <c r="E615" s="182"/>
      <c r="F615" s="181"/>
      <c r="G615" s="183"/>
      <c r="H615" s="252">
        <f t="shared" si="37"/>
        <v>0</v>
      </c>
    </row>
    <row r="616" spans="1:8" ht="13.5" hidden="1" thickBot="1">
      <c r="A616" s="180">
        <v>540</v>
      </c>
      <c r="B616" s="181"/>
      <c r="C616" s="157"/>
      <c r="D616" s="182"/>
      <c r="E616" s="182"/>
      <c r="F616" s="181"/>
      <c r="G616" s="183"/>
      <c r="H616" s="252">
        <f t="shared" si="37"/>
        <v>0</v>
      </c>
    </row>
    <row r="617" spans="1:8" ht="13.5" hidden="1" thickBot="1">
      <c r="A617" s="180">
        <v>541</v>
      </c>
      <c r="B617" s="181"/>
      <c r="C617" s="157"/>
      <c r="D617" s="182"/>
      <c r="E617" s="182"/>
      <c r="F617" s="181"/>
      <c r="G617" s="183"/>
      <c r="H617" s="252">
        <f t="shared" si="37"/>
        <v>0</v>
      </c>
    </row>
    <row r="618" spans="1:8" ht="13.5" hidden="1" thickBot="1">
      <c r="A618" s="180">
        <v>542</v>
      </c>
      <c r="B618" s="181"/>
      <c r="C618" s="157"/>
      <c r="D618" s="182"/>
      <c r="E618" s="182"/>
      <c r="F618" s="181"/>
      <c r="G618" s="183"/>
      <c r="H618" s="252">
        <f t="shared" si="37"/>
        <v>0</v>
      </c>
    </row>
    <row r="619" spans="1:8" ht="13.5" hidden="1" thickBot="1">
      <c r="A619" s="180">
        <v>543</v>
      </c>
      <c r="B619" s="181"/>
      <c r="C619" s="157"/>
      <c r="D619" s="182"/>
      <c r="E619" s="182"/>
      <c r="F619" s="181"/>
      <c r="G619" s="183"/>
      <c r="H619" s="252">
        <f t="shared" si="37"/>
        <v>0</v>
      </c>
    </row>
    <row r="620" spans="1:8" ht="13.5" hidden="1" thickBot="1">
      <c r="A620" s="180">
        <v>544</v>
      </c>
      <c r="B620" s="181"/>
      <c r="C620" s="157"/>
      <c r="D620" s="182"/>
      <c r="E620" s="182"/>
      <c r="F620" s="181"/>
      <c r="G620" s="183"/>
      <c r="H620" s="252">
        <f t="shared" si="37"/>
        <v>0</v>
      </c>
    </row>
    <row r="621" spans="1:8" ht="13.5" hidden="1" thickBot="1">
      <c r="A621" s="180">
        <v>545</v>
      </c>
      <c r="B621" s="181"/>
      <c r="C621" s="157"/>
      <c r="D621" s="182"/>
      <c r="E621" s="182"/>
      <c r="F621" s="181"/>
      <c r="G621" s="183"/>
      <c r="H621" s="252">
        <f t="shared" si="37"/>
        <v>0</v>
      </c>
    </row>
    <row r="622" spans="1:8" ht="13.5" hidden="1" thickBot="1">
      <c r="A622" s="180">
        <v>546</v>
      </c>
      <c r="B622" s="181"/>
      <c r="C622" s="157"/>
      <c r="D622" s="182"/>
      <c r="E622" s="182"/>
      <c r="F622" s="181"/>
      <c r="G622" s="183"/>
      <c r="H622" s="252">
        <f t="shared" si="37"/>
        <v>0</v>
      </c>
    </row>
    <row r="623" spans="1:8" ht="13.5" hidden="1" thickBot="1">
      <c r="A623" s="180">
        <v>547</v>
      </c>
      <c r="B623" s="181"/>
      <c r="C623" s="157"/>
      <c r="D623" s="182"/>
      <c r="E623" s="182"/>
      <c r="F623" s="181"/>
      <c r="G623" s="183"/>
      <c r="H623" s="252">
        <f t="shared" si="37"/>
        <v>0</v>
      </c>
    </row>
    <row r="624" spans="1:8" ht="13.5" hidden="1" thickBot="1">
      <c r="A624" s="180">
        <v>548</v>
      </c>
      <c r="B624" s="181"/>
      <c r="C624" s="157"/>
      <c r="D624" s="182"/>
      <c r="E624" s="182"/>
      <c r="F624" s="181"/>
      <c r="G624" s="183"/>
      <c r="H624" s="252">
        <f t="shared" si="37"/>
        <v>0</v>
      </c>
    </row>
    <row r="625" spans="1:8" ht="13.5" hidden="1" thickBot="1">
      <c r="A625" s="180">
        <v>549</v>
      </c>
      <c r="B625" s="181"/>
      <c r="C625" s="157"/>
      <c r="D625" s="182"/>
      <c r="E625" s="182"/>
      <c r="F625" s="181"/>
      <c r="G625" s="183"/>
      <c r="H625" s="252">
        <f t="shared" si="37"/>
        <v>0</v>
      </c>
    </row>
    <row r="626" spans="1:8" ht="13.5" hidden="1" thickBot="1">
      <c r="A626" s="180">
        <v>550</v>
      </c>
      <c r="B626" s="181"/>
      <c r="C626" s="157"/>
      <c r="D626" s="182"/>
      <c r="E626" s="182"/>
      <c r="F626" s="181"/>
      <c r="G626" s="183"/>
      <c r="H626" s="252">
        <f t="shared" si="37"/>
        <v>0</v>
      </c>
    </row>
    <row r="627" spans="1:8" ht="13.5" hidden="1" thickBot="1">
      <c r="A627" s="180">
        <v>551</v>
      </c>
      <c r="B627" s="181"/>
      <c r="C627" s="157"/>
      <c r="D627" s="182"/>
      <c r="E627" s="182"/>
      <c r="F627" s="181"/>
      <c r="G627" s="183"/>
      <c r="H627" s="252">
        <f t="shared" si="37"/>
        <v>0</v>
      </c>
    </row>
    <row r="628" spans="1:8" ht="13.5" hidden="1" thickBot="1">
      <c r="A628" s="180">
        <v>552</v>
      </c>
      <c r="B628" s="181"/>
      <c r="C628" s="157"/>
      <c r="D628" s="182"/>
      <c r="E628" s="182"/>
      <c r="F628" s="181"/>
      <c r="G628" s="183"/>
      <c r="H628" s="252">
        <f t="shared" si="37"/>
        <v>0</v>
      </c>
    </row>
    <row r="629" spans="1:8" ht="13.5" hidden="1" thickBot="1">
      <c r="A629" s="180">
        <v>553</v>
      </c>
      <c r="B629" s="181"/>
      <c r="C629" s="157"/>
      <c r="D629" s="182"/>
      <c r="E629" s="182"/>
      <c r="F629" s="181"/>
      <c r="G629" s="183"/>
      <c r="H629" s="252">
        <f t="shared" si="37"/>
        <v>0</v>
      </c>
    </row>
    <row r="630" spans="1:8" ht="13.5" hidden="1" thickBot="1">
      <c r="A630" s="180">
        <v>554</v>
      </c>
      <c r="B630" s="181"/>
      <c r="C630" s="157"/>
      <c r="D630" s="182"/>
      <c r="E630" s="182"/>
      <c r="F630" s="181"/>
      <c r="G630" s="183"/>
      <c r="H630" s="252">
        <f t="shared" si="37"/>
        <v>0</v>
      </c>
    </row>
    <row r="631" spans="1:8" ht="13.5" hidden="1" thickBot="1">
      <c r="A631" s="180">
        <v>555</v>
      </c>
      <c r="B631" s="181"/>
      <c r="C631" s="157"/>
      <c r="D631" s="182"/>
      <c r="E631" s="182"/>
      <c r="F631" s="181"/>
      <c r="G631" s="183"/>
      <c r="H631" s="252">
        <f t="shared" si="37"/>
        <v>0</v>
      </c>
    </row>
    <row r="632" spans="1:8" ht="13.5" hidden="1" thickBot="1">
      <c r="A632" s="180">
        <v>556</v>
      </c>
      <c r="B632" s="181"/>
      <c r="C632" s="157"/>
      <c r="D632" s="182"/>
      <c r="E632" s="182"/>
      <c r="F632" s="181"/>
      <c r="G632" s="183"/>
      <c r="H632" s="252">
        <f t="shared" si="37"/>
        <v>0</v>
      </c>
    </row>
    <row r="633" spans="1:8" ht="13.5" hidden="1" thickBot="1">
      <c r="A633" s="180">
        <v>557</v>
      </c>
      <c r="B633" s="181"/>
      <c r="C633" s="157"/>
      <c r="D633" s="182"/>
      <c r="E633" s="182"/>
      <c r="F633" s="181"/>
      <c r="G633" s="183"/>
      <c r="H633" s="252">
        <f t="shared" si="37"/>
        <v>0</v>
      </c>
    </row>
    <row r="634" spans="1:8" ht="13.5" hidden="1" thickBot="1">
      <c r="A634" s="180">
        <v>558</v>
      </c>
      <c r="B634" s="181"/>
      <c r="C634" s="157"/>
      <c r="D634" s="182"/>
      <c r="E634" s="182"/>
      <c r="F634" s="181"/>
      <c r="G634" s="183"/>
      <c r="H634" s="252">
        <f t="shared" si="37"/>
        <v>0</v>
      </c>
    </row>
    <row r="635" spans="1:8" ht="13.5" hidden="1" thickBot="1">
      <c r="A635" s="180">
        <v>559</v>
      </c>
      <c r="B635" s="181"/>
      <c r="C635" s="157"/>
      <c r="D635" s="182"/>
      <c r="E635" s="182"/>
      <c r="F635" s="181"/>
      <c r="G635" s="183"/>
      <c r="H635" s="252">
        <f t="shared" si="37"/>
        <v>0</v>
      </c>
    </row>
    <row r="636" spans="1:8" ht="13.5" hidden="1" thickBot="1">
      <c r="A636" s="180">
        <v>560</v>
      </c>
      <c r="B636" s="181"/>
      <c r="C636" s="157"/>
      <c r="D636" s="182"/>
      <c r="E636" s="182"/>
      <c r="F636" s="181"/>
      <c r="G636" s="183"/>
      <c r="H636" s="252">
        <f t="shared" si="37"/>
        <v>0</v>
      </c>
    </row>
    <row r="637" spans="1:8" ht="13.5" hidden="1" thickBot="1">
      <c r="A637" s="180">
        <v>561</v>
      </c>
      <c r="B637" s="181"/>
      <c r="C637" s="157"/>
      <c r="D637" s="182"/>
      <c r="E637" s="182"/>
      <c r="F637" s="181"/>
      <c r="G637" s="183"/>
      <c r="H637" s="252">
        <f t="shared" si="37"/>
        <v>0</v>
      </c>
    </row>
    <row r="638" spans="1:8" ht="13.5" hidden="1" thickBot="1">
      <c r="A638" s="180">
        <v>562</v>
      </c>
      <c r="B638" s="181"/>
      <c r="C638" s="157"/>
      <c r="D638" s="182"/>
      <c r="E638" s="182"/>
      <c r="F638" s="181"/>
      <c r="G638" s="183"/>
      <c r="H638" s="252">
        <f t="shared" si="37"/>
        <v>0</v>
      </c>
    </row>
    <row r="639" spans="1:8" ht="13.5" hidden="1" thickBot="1">
      <c r="A639" s="180">
        <v>563</v>
      </c>
      <c r="B639" s="181"/>
      <c r="C639" s="157"/>
      <c r="D639" s="182"/>
      <c r="E639" s="182"/>
      <c r="F639" s="181"/>
      <c r="G639" s="183"/>
      <c r="H639" s="252">
        <f t="shared" si="37"/>
        <v>0</v>
      </c>
    </row>
    <row r="640" spans="1:8" ht="13.5" hidden="1" thickBot="1">
      <c r="A640" s="180">
        <v>564</v>
      </c>
      <c r="B640" s="181"/>
      <c r="C640" s="157"/>
      <c r="D640" s="182"/>
      <c r="E640" s="182"/>
      <c r="F640" s="181"/>
      <c r="G640" s="183"/>
      <c r="H640" s="252">
        <f t="shared" si="37"/>
        <v>0</v>
      </c>
    </row>
    <row r="641" spans="1:8" ht="13.5" hidden="1" thickBot="1">
      <c r="A641" s="180">
        <v>565</v>
      </c>
      <c r="B641" s="181"/>
      <c r="C641" s="157"/>
      <c r="D641" s="182"/>
      <c r="E641" s="182"/>
      <c r="F641" s="181"/>
      <c r="G641" s="183"/>
      <c r="H641" s="252">
        <f t="shared" si="37"/>
        <v>0</v>
      </c>
    </row>
    <row r="642" spans="1:8" ht="13.5" hidden="1" thickBot="1">
      <c r="A642" s="180">
        <v>566</v>
      </c>
      <c r="B642" s="181"/>
      <c r="C642" s="157"/>
      <c r="D642" s="182"/>
      <c r="E642" s="182"/>
      <c r="F642" s="181"/>
      <c r="G642" s="183"/>
      <c r="H642" s="252">
        <f t="shared" si="37"/>
        <v>0</v>
      </c>
    </row>
    <row r="643" spans="1:8" ht="13.5" hidden="1" thickBot="1">
      <c r="A643" s="180">
        <v>567</v>
      </c>
      <c r="B643" s="181"/>
      <c r="C643" s="157"/>
      <c r="D643" s="182"/>
      <c r="E643" s="182"/>
      <c r="F643" s="181"/>
      <c r="G643" s="183"/>
      <c r="H643" s="252">
        <f t="shared" si="37"/>
        <v>0</v>
      </c>
    </row>
    <row r="644" spans="1:8" ht="13.5" hidden="1" thickBot="1">
      <c r="A644" s="180">
        <v>568</v>
      </c>
      <c r="B644" s="181"/>
      <c r="C644" s="157"/>
      <c r="D644" s="182"/>
      <c r="E644" s="182"/>
      <c r="F644" s="181"/>
      <c r="G644" s="183"/>
      <c r="H644" s="252">
        <f t="shared" si="37"/>
        <v>0</v>
      </c>
    </row>
    <row r="645" spans="1:8" ht="13.5" hidden="1" thickBot="1">
      <c r="A645" s="180">
        <v>569</v>
      </c>
      <c r="B645" s="181"/>
      <c r="C645" s="157"/>
      <c r="D645" s="182"/>
      <c r="E645" s="182"/>
      <c r="F645" s="181"/>
      <c r="G645" s="183"/>
      <c r="H645" s="252">
        <f t="shared" si="37"/>
        <v>0</v>
      </c>
    </row>
    <row r="646" spans="1:8" ht="13.5" hidden="1" thickBot="1">
      <c r="A646" s="180">
        <v>570</v>
      </c>
      <c r="B646" s="181"/>
      <c r="C646" s="157"/>
      <c r="D646" s="182"/>
      <c r="E646" s="182"/>
      <c r="F646" s="181"/>
      <c r="G646" s="183"/>
      <c r="H646" s="252">
        <f t="shared" si="37"/>
        <v>0</v>
      </c>
    </row>
    <row r="647" spans="1:8" ht="13.5" hidden="1" thickBot="1">
      <c r="A647" s="180">
        <v>571</v>
      </c>
      <c r="B647" s="181"/>
      <c r="C647" s="157"/>
      <c r="D647" s="182"/>
      <c r="E647" s="182"/>
      <c r="F647" s="181"/>
      <c r="G647" s="183"/>
      <c r="H647" s="252">
        <f t="shared" si="37"/>
        <v>0</v>
      </c>
    </row>
    <row r="648" spans="1:8" ht="13.5" hidden="1" thickBot="1">
      <c r="A648" s="180">
        <v>572</v>
      </c>
      <c r="B648" s="181"/>
      <c r="C648" s="157"/>
      <c r="D648" s="182"/>
      <c r="E648" s="182"/>
      <c r="F648" s="181"/>
      <c r="G648" s="183"/>
      <c r="H648" s="252">
        <f t="shared" si="37"/>
        <v>0</v>
      </c>
    </row>
    <row r="649" spans="1:8" ht="13.5" hidden="1" thickBot="1">
      <c r="A649" s="180">
        <v>573</v>
      </c>
      <c r="B649" s="181"/>
      <c r="C649" s="157"/>
      <c r="D649" s="182"/>
      <c r="E649" s="182"/>
      <c r="F649" s="181"/>
      <c r="G649" s="183"/>
      <c r="H649" s="252">
        <f t="shared" si="37"/>
        <v>0</v>
      </c>
    </row>
    <row r="650" spans="1:8" ht="13.5" hidden="1" thickBot="1">
      <c r="A650" s="180">
        <v>574</v>
      </c>
      <c r="B650" s="181"/>
      <c r="C650" s="157"/>
      <c r="D650" s="182"/>
      <c r="E650" s="182"/>
      <c r="F650" s="181"/>
      <c r="G650" s="183"/>
      <c r="H650" s="252">
        <f t="shared" si="37"/>
        <v>0</v>
      </c>
    </row>
    <row r="651" spans="1:8" ht="13.5" hidden="1" thickBot="1">
      <c r="A651" s="180">
        <v>575</v>
      </c>
      <c r="B651" s="181"/>
      <c r="C651" s="157"/>
      <c r="D651" s="182"/>
      <c r="E651" s="182"/>
      <c r="F651" s="181"/>
      <c r="G651" s="183"/>
      <c r="H651" s="252">
        <f t="shared" si="37"/>
        <v>0</v>
      </c>
    </row>
    <row r="652" spans="1:8" ht="13.5" hidden="1" thickBot="1">
      <c r="A652" s="180">
        <v>576</v>
      </c>
      <c r="B652" s="181"/>
      <c r="C652" s="157"/>
      <c r="D652" s="182"/>
      <c r="E652" s="182"/>
      <c r="F652" s="181"/>
      <c r="G652" s="183"/>
      <c r="H652" s="252">
        <f t="shared" si="37"/>
        <v>0</v>
      </c>
    </row>
    <row r="653" spans="1:8" ht="13.5" hidden="1" thickBot="1">
      <c r="A653" s="180">
        <v>577</v>
      </c>
      <c r="B653" s="181"/>
      <c r="C653" s="157"/>
      <c r="D653" s="182"/>
      <c r="E653" s="182"/>
      <c r="F653" s="181"/>
      <c r="G653" s="183"/>
      <c r="H653" s="252">
        <f t="shared" si="37"/>
        <v>0</v>
      </c>
    </row>
    <row r="654" spans="1:8" ht="13.5" hidden="1" thickBot="1">
      <c r="A654" s="180">
        <v>578</v>
      </c>
      <c r="B654" s="181"/>
      <c r="C654" s="157"/>
      <c r="D654" s="182"/>
      <c r="E654" s="182"/>
      <c r="F654" s="181"/>
      <c r="G654" s="183"/>
      <c r="H654" s="252">
        <f t="shared" ref="H654:H717" si="38">(E654-D654+1)*C654</f>
        <v>0</v>
      </c>
    </row>
    <row r="655" spans="1:8" ht="13.5" hidden="1" thickBot="1">
      <c r="A655" s="180">
        <v>579</v>
      </c>
      <c r="B655" s="181"/>
      <c r="C655" s="157"/>
      <c r="D655" s="182"/>
      <c r="E655" s="182"/>
      <c r="F655" s="181"/>
      <c r="G655" s="183"/>
      <c r="H655" s="252">
        <f t="shared" si="38"/>
        <v>0</v>
      </c>
    </row>
    <row r="656" spans="1:8" ht="13.5" hidden="1" thickBot="1">
      <c r="A656" s="180">
        <v>580</v>
      </c>
      <c r="B656" s="181"/>
      <c r="C656" s="157"/>
      <c r="D656" s="182"/>
      <c r="E656" s="182"/>
      <c r="F656" s="181"/>
      <c r="G656" s="183"/>
      <c r="H656" s="252">
        <f t="shared" si="38"/>
        <v>0</v>
      </c>
    </row>
    <row r="657" spans="1:8" ht="13.5" hidden="1" thickBot="1">
      <c r="A657" s="180">
        <v>581</v>
      </c>
      <c r="B657" s="181"/>
      <c r="C657" s="157"/>
      <c r="D657" s="182"/>
      <c r="E657" s="182"/>
      <c r="F657" s="181"/>
      <c r="G657" s="183"/>
      <c r="H657" s="252">
        <f t="shared" si="38"/>
        <v>0</v>
      </c>
    </row>
    <row r="658" spans="1:8" ht="13.5" hidden="1" thickBot="1">
      <c r="A658" s="180">
        <v>582</v>
      </c>
      <c r="B658" s="181"/>
      <c r="C658" s="157"/>
      <c r="D658" s="182"/>
      <c r="E658" s="182"/>
      <c r="F658" s="181"/>
      <c r="G658" s="183"/>
      <c r="H658" s="252">
        <f t="shared" si="38"/>
        <v>0</v>
      </c>
    </row>
    <row r="659" spans="1:8" ht="13.5" hidden="1" thickBot="1">
      <c r="A659" s="180">
        <v>583</v>
      </c>
      <c r="B659" s="181"/>
      <c r="C659" s="157"/>
      <c r="D659" s="182"/>
      <c r="E659" s="182"/>
      <c r="F659" s="181"/>
      <c r="G659" s="183"/>
      <c r="H659" s="252">
        <f t="shared" si="38"/>
        <v>0</v>
      </c>
    </row>
    <row r="660" spans="1:8" ht="13.5" hidden="1" thickBot="1">
      <c r="A660" s="180">
        <v>584</v>
      </c>
      <c r="B660" s="181"/>
      <c r="C660" s="157"/>
      <c r="D660" s="182"/>
      <c r="E660" s="182"/>
      <c r="F660" s="181"/>
      <c r="G660" s="183"/>
      <c r="H660" s="252">
        <f t="shared" si="38"/>
        <v>0</v>
      </c>
    </row>
    <row r="661" spans="1:8" ht="13.5" hidden="1" thickBot="1">
      <c r="A661" s="180">
        <v>585</v>
      </c>
      <c r="B661" s="181"/>
      <c r="C661" s="157"/>
      <c r="D661" s="182"/>
      <c r="E661" s="182"/>
      <c r="F661" s="181"/>
      <c r="G661" s="183"/>
      <c r="H661" s="252">
        <f t="shared" si="38"/>
        <v>0</v>
      </c>
    </row>
    <row r="662" spans="1:8" ht="13.5" hidden="1" thickBot="1">
      <c r="A662" s="180">
        <v>586</v>
      </c>
      <c r="B662" s="181"/>
      <c r="C662" s="157"/>
      <c r="D662" s="182"/>
      <c r="E662" s="182"/>
      <c r="F662" s="181"/>
      <c r="G662" s="183"/>
      <c r="H662" s="252">
        <f t="shared" si="38"/>
        <v>0</v>
      </c>
    </row>
    <row r="663" spans="1:8" ht="13.5" hidden="1" thickBot="1">
      <c r="A663" s="180">
        <v>587</v>
      </c>
      <c r="B663" s="181"/>
      <c r="C663" s="157"/>
      <c r="D663" s="182"/>
      <c r="E663" s="182"/>
      <c r="F663" s="181"/>
      <c r="G663" s="183"/>
      <c r="H663" s="252">
        <f t="shared" si="38"/>
        <v>0</v>
      </c>
    </row>
    <row r="664" spans="1:8" ht="13.5" hidden="1" thickBot="1">
      <c r="A664" s="180">
        <v>588</v>
      </c>
      <c r="B664" s="181"/>
      <c r="C664" s="157"/>
      <c r="D664" s="182"/>
      <c r="E664" s="182"/>
      <c r="F664" s="181"/>
      <c r="G664" s="183"/>
      <c r="H664" s="252">
        <f t="shared" si="38"/>
        <v>0</v>
      </c>
    </row>
    <row r="665" spans="1:8" ht="13.5" hidden="1" thickBot="1">
      <c r="A665" s="180">
        <v>589</v>
      </c>
      <c r="B665" s="181"/>
      <c r="C665" s="157"/>
      <c r="D665" s="182"/>
      <c r="E665" s="182"/>
      <c r="F665" s="181"/>
      <c r="G665" s="183"/>
      <c r="H665" s="252">
        <f t="shared" si="38"/>
        <v>0</v>
      </c>
    </row>
    <row r="666" spans="1:8" ht="13.5" hidden="1" thickBot="1">
      <c r="A666" s="180">
        <v>590</v>
      </c>
      <c r="B666" s="181"/>
      <c r="C666" s="157"/>
      <c r="D666" s="182"/>
      <c r="E666" s="182"/>
      <c r="F666" s="181"/>
      <c r="G666" s="183"/>
      <c r="H666" s="252">
        <f t="shared" si="38"/>
        <v>0</v>
      </c>
    </row>
    <row r="667" spans="1:8" ht="13.5" hidden="1" thickBot="1">
      <c r="A667" s="180">
        <v>591</v>
      </c>
      <c r="B667" s="181"/>
      <c r="C667" s="157"/>
      <c r="D667" s="182"/>
      <c r="E667" s="182"/>
      <c r="F667" s="181"/>
      <c r="G667" s="183"/>
      <c r="H667" s="252">
        <f t="shared" si="38"/>
        <v>0</v>
      </c>
    </row>
    <row r="668" spans="1:8" ht="13.5" hidden="1" thickBot="1">
      <c r="A668" s="180">
        <v>592</v>
      </c>
      <c r="B668" s="181"/>
      <c r="C668" s="157"/>
      <c r="D668" s="182"/>
      <c r="E668" s="182"/>
      <c r="F668" s="181"/>
      <c r="G668" s="183"/>
      <c r="H668" s="252">
        <f t="shared" si="38"/>
        <v>0</v>
      </c>
    </row>
    <row r="669" spans="1:8" ht="13.5" hidden="1" thickBot="1">
      <c r="A669" s="180">
        <v>593</v>
      </c>
      <c r="B669" s="181"/>
      <c r="C669" s="157"/>
      <c r="D669" s="182"/>
      <c r="E669" s="182"/>
      <c r="F669" s="181"/>
      <c r="G669" s="183"/>
      <c r="H669" s="252">
        <f t="shared" si="38"/>
        <v>0</v>
      </c>
    </row>
    <row r="670" spans="1:8" ht="13.5" hidden="1" thickBot="1">
      <c r="A670" s="180">
        <v>594</v>
      </c>
      <c r="B670" s="181"/>
      <c r="C670" s="157"/>
      <c r="D670" s="182"/>
      <c r="E670" s="182"/>
      <c r="F670" s="181"/>
      <c r="G670" s="183"/>
      <c r="H670" s="252">
        <f t="shared" si="38"/>
        <v>0</v>
      </c>
    </row>
    <row r="671" spans="1:8" ht="13.5" hidden="1" thickBot="1">
      <c r="A671" s="180">
        <v>595</v>
      </c>
      <c r="B671" s="181"/>
      <c r="C671" s="157"/>
      <c r="D671" s="182"/>
      <c r="E671" s="182"/>
      <c r="F671" s="181"/>
      <c r="G671" s="183"/>
      <c r="H671" s="252">
        <f t="shared" si="38"/>
        <v>0</v>
      </c>
    </row>
    <row r="672" spans="1:8" ht="13.5" hidden="1" thickBot="1">
      <c r="A672" s="180">
        <v>596</v>
      </c>
      <c r="B672" s="181"/>
      <c r="C672" s="157"/>
      <c r="D672" s="182"/>
      <c r="E672" s="182"/>
      <c r="F672" s="181"/>
      <c r="G672" s="183"/>
      <c r="H672" s="252">
        <f t="shared" si="38"/>
        <v>0</v>
      </c>
    </row>
    <row r="673" spans="1:8" ht="13.5" hidden="1" thickBot="1">
      <c r="A673" s="180">
        <v>597</v>
      </c>
      <c r="B673" s="181"/>
      <c r="C673" s="157"/>
      <c r="D673" s="182"/>
      <c r="E673" s="182"/>
      <c r="F673" s="181"/>
      <c r="G673" s="183"/>
      <c r="H673" s="252">
        <f t="shared" si="38"/>
        <v>0</v>
      </c>
    </row>
    <row r="674" spans="1:8" ht="13.5" hidden="1" thickBot="1">
      <c r="A674" s="180">
        <v>598</v>
      </c>
      <c r="B674" s="181"/>
      <c r="C674" s="157"/>
      <c r="D674" s="182"/>
      <c r="E674" s="182"/>
      <c r="F674" s="181"/>
      <c r="G674" s="183"/>
      <c r="H674" s="252">
        <f t="shared" si="38"/>
        <v>0</v>
      </c>
    </row>
    <row r="675" spans="1:8" ht="13.5" hidden="1" thickBot="1">
      <c r="A675" s="180">
        <v>599</v>
      </c>
      <c r="B675" s="181"/>
      <c r="C675" s="157"/>
      <c r="D675" s="182"/>
      <c r="E675" s="182"/>
      <c r="F675" s="181"/>
      <c r="G675" s="183"/>
      <c r="H675" s="252">
        <f t="shared" si="38"/>
        <v>0</v>
      </c>
    </row>
    <row r="676" spans="1:8" ht="13.5" hidden="1" thickBot="1">
      <c r="A676" s="180">
        <v>600</v>
      </c>
      <c r="B676" s="181"/>
      <c r="C676" s="157"/>
      <c r="D676" s="182"/>
      <c r="E676" s="182"/>
      <c r="F676" s="181"/>
      <c r="G676" s="183"/>
      <c r="H676" s="252">
        <f t="shared" si="38"/>
        <v>0</v>
      </c>
    </row>
    <row r="677" spans="1:8" ht="13.5" hidden="1" thickBot="1">
      <c r="A677" s="180">
        <v>601</v>
      </c>
      <c r="B677" s="181"/>
      <c r="C677" s="157"/>
      <c r="D677" s="182"/>
      <c r="E677" s="182"/>
      <c r="F677" s="181"/>
      <c r="G677" s="183"/>
      <c r="H677" s="252">
        <f t="shared" si="38"/>
        <v>0</v>
      </c>
    </row>
    <row r="678" spans="1:8" ht="13.5" hidden="1" thickBot="1">
      <c r="A678" s="180">
        <v>602</v>
      </c>
      <c r="B678" s="181"/>
      <c r="C678" s="157"/>
      <c r="D678" s="182"/>
      <c r="E678" s="182"/>
      <c r="F678" s="181"/>
      <c r="G678" s="183"/>
      <c r="H678" s="252">
        <f t="shared" si="38"/>
        <v>0</v>
      </c>
    </row>
    <row r="679" spans="1:8" ht="13.5" hidden="1" thickBot="1">
      <c r="A679" s="180">
        <v>603</v>
      </c>
      <c r="B679" s="181"/>
      <c r="C679" s="157"/>
      <c r="D679" s="182"/>
      <c r="E679" s="182"/>
      <c r="F679" s="181"/>
      <c r="G679" s="183"/>
      <c r="H679" s="252">
        <f t="shared" si="38"/>
        <v>0</v>
      </c>
    </row>
    <row r="680" spans="1:8" ht="13.5" hidden="1" thickBot="1">
      <c r="A680" s="180">
        <v>604</v>
      </c>
      <c r="B680" s="181"/>
      <c r="C680" s="157"/>
      <c r="D680" s="182"/>
      <c r="E680" s="182"/>
      <c r="F680" s="181"/>
      <c r="G680" s="183"/>
      <c r="H680" s="252">
        <f t="shared" si="38"/>
        <v>0</v>
      </c>
    </row>
    <row r="681" spans="1:8" ht="13.5" hidden="1" thickBot="1">
      <c r="A681" s="180">
        <v>605</v>
      </c>
      <c r="B681" s="181"/>
      <c r="C681" s="157"/>
      <c r="D681" s="182"/>
      <c r="E681" s="182"/>
      <c r="F681" s="181"/>
      <c r="G681" s="183"/>
      <c r="H681" s="252">
        <f t="shared" si="38"/>
        <v>0</v>
      </c>
    </row>
    <row r="682" spans="1:8" ht="13.5" hidden="1" thickBot="1">
      <c r="A682" s="180">
        <v>606</v>
      </c>
      <c r="B682" s="181"/>
      <c r="C682" s="157"/>
      <c r="D682" s="182"/>
      <c r="E682" s="182"/>
      <c r="F682" s="181"/>
      <c r="G682" s="183"/>
      <c r="H682" s="252">
        <f t="shared" si="38"/>
        <v>0</v>
      </c>
    </row>
    <row r="683" spans="1:8" ht="13.5" hidden="1" thickBot="1">
      <c r="A683" s="180">
        <v>607</v>
      </c>
      <c r="B683" s="181"/>
      <c r="C683" s="157"/>
      <c r="D683" s="182"/>
      <c r="E683" s="182"/>
      <c r="F683" s="181"/>
      <c r="G683" s="183"/>
      <c r="H683" s="252">
        <f t="shared" si="38"/>
        <v>0</v>
      </c>
    </row>
    <row r="684" spans="1:8" ht="13.5" hidden="1" thickBot="1">
      <c r="A684" s="180">
        <v>608</v>
      </c>
      <c r="B684" s="181"/>
      <c r="C684" s="157"/>
      <c r="D684" s="182"/>
      <c r="E684" s="182"/>
      <c r="F684" s="181"/>
      <c r="G684" s="183"/>
      <c r="H684" s="252">
        <f t="shared" si="38"/>
        <v>0</v>
      </c>
    </row>
    <row r="685" spans="1:8" ht="13.5" hidden="1" thickBot="1">
      <c r="A685" s="180">
        <v>609</v>
      </c>
      <c r="B685" s="181"/>
      <c r="C685" s="157"/>
      <c r="D685" s="182"/>
      <c r="E685" s="182"/>
      <c r="F685" s="181"/>
      <c r="G685" s="183"/>
      <c r="H685" s="252">
        <f t="shared" si="38"/>
        <v>0</v>
      </c>
    </row>
    <row r="686" spans="1:8" ht="13.5" hidden="1" thickBot="1">
      <c r="A686" s="180">
        <v>610</v>
      </c>
      <c r="B686" s="181"/>
      <c r="C686" s="157"/>
      <c r="D686" s="182"/>
      <c r="E686" s="182"/>
      <c r="F686" s="181"/>
      <c r="G686" s="183"/>
      <c r="H686" s="252">
        <f t="shared" si="38"/>
        <v>0</v>
      </c>
    </row>
    <row r="687" spans="1:8" ht="13.5" hidden="1" thickBot="1">
      <c r="A687" s="180">
        <v>611</v>
      </c>
      <c r="B687" s="181"/>
      <c r="C687" s="157"/>
      <c r="D687" s="182"/>
      <c r="E687" s="182"/>
      <c r="F687" s="181"/>
      <c r="G687" s="183"/>
      <c r="H687" s="252">
        <f t="shared" si="38"/>
        <v>0</v>
      </c>
    </row>
    <row r="688" spans="1:8" ht="13.5" hidden="1" thickBot="1">
      <c r="A688" s="180">
        <v>612</v>
      </c>
      <c r="B688" s="181"/>
      <c r="C688" s="157"/>
      <c r="D688" s="182"/>
      <c r="E688" s="182"/>
      <c r="F688" s="181"/>
      <c r="G688" s="183"/>
      <c r="H688" s="252">
        <f t="shared" si="38"/>
        <v>0</v>
      </c>
    </row>
    <row r="689" spans="1:8" ht="13.5" hidden="1" thickBot="1">
      <c r="A689" s="180">
        <v>613</v>
      </c>
      <c r="B689" s="181"/>
      <c r="C689" s="157"/>
      <c r="D689" s="182"/>
      <c r="E689" s="182"/>
      <c r="F689" s="181"/>
      <c r="G689" s="183"/>
      <c r="H689" s="252">
        <f t="shared" si="38"/>
        <v>0</v>
      </c>
    </row>
    <row r="690" spans="1:8" ht="13.5" hidden="1" thickBot="1">
      <c r="A690" s="180">
        <v>614</v>
      </c>
      <c r="B690" s="181"/>
      <c r="C690" s="157"/>
      <c r="D690" s="182"/>
      <c r="E690" s="182"/>
      <c r="F690" s="181"/>
      <c r="G690" s="183"/>
      <c r="H690" s="252">
        <f t="shared" si="38"/>
        <v>0</v>
      </c>
    </row>
    <row r="691" spans="1:8" ht="13.5" hidden="1" thickBot="1">
      <c r="A691" s="180">
        <v>615</v>
      </c>
      <c r="B691" s="181"/>
      <c r="C691" s="157"/>
      <c r="D691" s="182"/>
      <c r="E691" s="182"/>
      <c r="F691" s="181"/>
      <c r="G691" s="183"/>
      <c r="H691" s="252">
        <f t="shared" si="38"/>
        <v>0</v>
      </c>
    </row>
    <row r="692" spans="1:8" ht="13.5" hidden="1" thickBot="1">
      <c r="A692" s="180">
        <v>616</v>
      </c>
      <c r="B692" s="181"/>
      <c r="C692" s="157"/>
      <c r="D692" s="182"/>
      <c r="E692" s="182"/>
      <c r="F692" s="181"/>
      <c r="G692" s="183"/>
      <c r="H692" s="252">
        <f t="shared" si="38"/>
        <v>0</v>
      </c>
    </row>
    <row r="693" spans="1:8" ht="13.5" hidden="1" thickBot="1">
      <c r="A693" s="180">
        <v>617</v>
      </c>
      <c r="B693" s="181"/>
      <c r="C693" s="157"/>
      <c r="D693" s="182"/>
      <c r="E693" s="182"/>
      <c r="F693" s="181"/>
      <c r="G693" s="183"/>
      <c r="H693" s="252">
        <f t="shared" si="38"/>
        <v>0</v>
      </c>
    </row>
    <row r="694" spans="1:8" ht="13.5" hidden="1" thickBot="1">
      <c r="A694" s="180">
        <v>618</v>
      </c>
      <c r="B694" s="181"/>
      <c r="C694" s="157"/>
      <c r="D694" s="182"/>
      <c r="E694" s="182"/>
      <c r="F694" s="181"/>
      <c r="G694" s="183"/>
      <c r="H694" s="252">
        <f t="shared" si="38"/>
        <v>0</v>
      </c>
    </row>
    <row r="695" spans="1:8" ht="13.5" hidden="1" thickBot="1">
      <c r="A695" s="180">
        <v>619</v>
      </c>
      <c r="B695" s="181"/>
      <c r="C695" s="157"/>
      <c r="D695" s="182"/>
      <c r="E695" s="182"/>
      <c r="F695" s="181"/>
      <c r="G695" s="183"/>
      <c r="H695" s="252">
        <f t="shared" si="38"/>
        <v>0</v>
      </c>
    </row>
    <row r="696" spans="1:8" ht="13.5" hidden="1" thickBot="1">
      <c r="A696" s="180">
        <v>620</v>
      </c>
      <c r="B696" s="181"/>
      <c r="C696" s="157"/>
      <c r="D696" s="182"/>
      <c r="E696" s="182"/>
      <c r="F696" s="181"/>
      <c r="G696" s="183"/>
      <c r="H696" s="252">
        <f t="shared" si="38"/>
        <v>0</v>
      </c>
    </row>
    <row r="697" spans="1:8" ht="13.5" hidden="1" thickBot="1">
      <c r="A697" s="180">
        <v>621</v>
      </c>
      <c r="B697" s="181"/>
      <c r="C697" s="157"/>
      <c r="D697" s="182"/>
      <c r="E697" s="182"/>
      <c r="F697" s="181"/>
      <c r="G697" s="183"/>
      <c r="H697" s="252">
        <f t="shared" si="38"/>
        <v>0</v>
      </c>
    </row>
    <row r="698" spans="1:8" ht="13.5" hidden="1" thickBot="1">
      <c r="A698" s="180">
        <v>622</v>
      </c>
      <c r="B698" s="181"/>
      <c r="C698" s="157"/>
      <c r="D698" s="182"/>
      <c r="E698" s="182"/>
      <c r="F698" s="181"/>
      <c r="G698" s="183"/>
      <c r="H698" s="252">
        <f t="shared" si="38"/>
        <v>0</v>
      </c>
    </row>
    <row r="699" spans="1:8" ht="13.5" hidden="1" thickBot="1">
      <c r="A699" s="180">
        <v>623</v>
      </c>
      <c r="B699" s="181"/>
      <c r="C699" s="157"/>
      <c r="D699" s="182"/>
      <c r="E699" s="182"/>
      <c r="F699" s="181"/>
      <c r="G699" s="183"/>
      <c r="H699" s="252">
        <f t="shared" si="38"/>
        <v>0</v>
      </c>
    </row>
    <row r="700" spans="1:8" ht="13.5" hidden="1" thickBot="1">
      <c r="A700" s="180">
        <v>624</v>
      </c>
      <c r="B700" s="181"/>
      <c r="C700" s="157"/>
      <c r="D700" s="182"/>
      <c r="E700" s="182"/>
      <c r="F700" s="181"/>
      <c r="G700" s="183"/>
      <c r="H700" s="252">
        <f t="shared" si="38"/>
        <v>0</v>
      </c>
    </row>
    <row r="701" spans="1:8" ht="13.5" hidden="1" thickBot="1">
      <c r="A701" s="180">
        <v>625</v>
      </c>
      <c r="B701" s="181"/>
      <c r="C701" s="157"/>
      <c r="D701" s="182"/>
      <c r="E701" s="182"/>
      <c r="F701" s="181"/>
      <c r="G701" s="183"/>
      <c r="H701" s="252">
        <f t="shared" si="38"/>
        <v>0</v>
      </c>
    </row>
    <row r="702" spans="1:8" ht="13.5" hidden="1" thickBot="1">
      <c r="A702" s="180">
        <v>626</v>
      </c>
      <c r="B702" s="181"/>
      <c r="C702" s="157"/>
      <c r="D702" s="182"/>
      <c r="E702" s="182"/>
      <c r="F702" s="181"/>
      <c r="G702" s="183"/>
      <c r="H702" s="252">
        <f t="shared" si="38"/>
        <v>0</v>
      </c>
    </row>
    <row r="703" spans="1:8" ht="13.5" hidden="1" thickBot="1">
      <c r="A703" s="180">
        <v>627</v>
      </c>
      <c r="B703" s="181"/>
      <c r="C703" s="157"/>
      <c r="D703" s="182"/>
      <c r="E703" s="182"/>
      <c r="F703" s="181"/>
      <c r="G703" s="183"/>
      <c r="H703" s="252">
        <f t="shared" si="38"/>
        <v>0</v>
      </c>
    </row>
    <row r="704" spans="1:8" ht="13.5" hidden="1" thickBot="1">
      <c r="A704" s="180">
        <v>628</v>
      </c>
      <c r="B704" s="181"/>
      <c r="C704" s="157"/>
      <c r="D704" s="182"/>
      <c r="E704" s="182"/>
      <c r="F704" s="181"/>
      <c r="G704" s="183"/>
      <c r="H704" s="252">
        <f t="shared" si="38"/>
        <v>0</v>
      </c>
    </row>
    <row r="705" spans="1:8" ht="13.5" hidden="1" thickBot="1">
      <c r="A705" s="180">
        <v>629</v>
      </c>
      <c r="B705" s="181"/>
      <c r="C705" s="157"/>
      <c r="D705" s="182"/>
      <c r="E705" s="182"/>
      <c r="F705" s="181"/>
      <c r="G705" s="183"/>
      <c r="H705" s="252">
        <f t="shared" si="38"/>
        <v>0</v>
      </c>
    </row>
    <row r="706" spans="1:8" ht="13.5" hidden="1" thickBot="1">
      <c r="A706" s="180">
        <v>630</v>
      </c>
      <c r="B706" s="181"/>
      <c r="C706" s="157"/>
      <c r="D706" s="182"/>
      <c r="E706" s="182"/>
      <c r="F706" s="181"/>
      <c r="G706" s="183"/>
      <c r="H706" s="252">
        <f t="shared" si="38"/>
        <v>0</v>
      </c>
    </row>
    <row r="707" spans="1:8" ht="13.5" hidden="1" thickBot="1">
      <c r="A707" s="180">
        <v>631</v>
      </c>
      <c r="B707" s="181"/>
      <c r="C707" s="157"/>
      <c r="D707" s="182"/>
      <c r="E707" s="182"/>
      <c r="F707" s="181"/>
      <c r="G707" s="183"/>
      <c r="H707" s="252">
        <f t="shared" si="38"/>
        <v>0</v>
      </c>
    </row>
    <row r="708" spans="1:8" ht="13.5" hidden="1" thickBot="1">
      <c r="A708" s="180">
        <v>632</v>
      </c>
      <c r="B708" s="181"/>
      <c r="C708" s="157"/>
      <c r="D708" s="182"/>
      <c r="E708" s="182"/>
      <c r="F708" s="181"/>
      <c r="G708" s="183"/>
      <c r="H708" s="252">
        <f t="shared" si="38"/>
        <v>0</v>
      </c>
    </row>
    <row r="709" spans="1:8" ht="13.5" hidden="1" thickBot="1">
      <c r="A709" s="180">
        <v>633</v>
      </c>
      <c r="B709" s="181"/>
      <c r="C709" s="157"/>
      <c r="D709" s="182"/>
      <c r="E709" s="182"/>
      <c r="F709" s="181"/>
      <c r="G709" s="183"/>
      <c r="H709" s="252">
        <f t="shared" si="38"/>
        <v>0</v>
      </c>
    </row>
    <row r="710" spans="1:8" ht="13.5" hidden="1" thickBot="1">
      <c r="A710" s="180">
        <v>634</v>
      </c>
      <c r="B710" s="181"/>
      <c r="C710" s="157"/>
      <c r="D710" s="182"/>
      <c r="E710" s="182"/>
      <c r="F710" s="181"/>
      <c r="G710" s="183"/>
      <c r="H710" s="252">
        <f t="shared" si="38"/>
        <v>0</v>
      </c>
    </row>
    <row r="711" spans="1:8" ht="13.5" hidden="1" thickBot="1">
      <c r="A711" s="180">
        <v>635</v>
      </c>
      <c r="B711" s="181"/>
      <c r="C711" s="157"/>
      <c r="D711" s="182"/>
      <c r="E711" s="182"/>
      <c r="F711" s="181"/>
      <c r="G711" s="183"/>
      <c r="H711" s="252">
        <f t="shared" si="38"/>
        <v>0</v>
      </c>
    </row>
    <row r="712" spans="1:8" ht="13.5" hidden="1" thickBot="1">
      <c r="A712" s="180">
        <v>636</v>
      </c>
      <c r="B712" s="181"/>
      <c r="C712" s="157"/>
      <c r="D712" s="182"/>
      <c r="E712" s="182"/>
      <c r="F712" s="181"/>
      <c r="G712" s="183"/>
      <c r="H712" s="252">
        <f t="shared" si="38"/>
        <v>0</v>
      </c>
    </row>
    <row r="713" spans="1:8" ht="13.5" hidden="1" thickBot="1">
      <c r="A713" s="180">
        <v>637</v>
      </c>
      <c r="B713" s="181"/>
      <c r="C713" s="157"/>
      <c r="D713" s="182"/>
      <c r="E713" s="182"/>
      <c r="F713" s="181"/>
      <c r="G713" s="183"/>
      <c r="H713" s="252">
        <f t="shared" si="38"/>
        <v>0</v>
      </c>
    </row>
    <row r="714" spans="1:8" ht="13.5" hidden="1" thickBot="1">
      <c r="A714" s="180">
        <v>638</v>
      </c>
      <c r="B714" s="181"/>
      <c r="C714" s="157"/>
      <c r="D714" s="182"/>
      <c r="E714" s="182"/>
      <c r="F714" s="181"/>
      <c r="G714" s="183"/>
      <c r="H714" s="252">
        <f t="shared" si="38"/>
        <v>0</v>
      </c>
    </row>
    <row r="715" spans="1:8" ht="13.5" hidden="1" thickBot="1">
      <c r="A715" s="180">
        <v>639</v>
      </c>
      <c r="B715" s="181"/>
      <c r="C715" s="157"/>
      <c r="D715" s="182"/>
      <c r="E715" s="182"/>
      <c r="F715" s="181"/>
      <c r="G715" s="183"/>
      <c r="H715" s="252">
        <f t="shared" si="38"/>
        <v>0</v>
      </c>
    </row>
    <row r="716" spans="1:8" ht="13.5" hidden="1" thickBot="1">
      <c r="A716" s="180">
        <v>640</v>
      </c>
      <c r="B716" s="181"/>
      <c r="C716" s="157"/>
      <c r="D716" s="182"/>
      <c r="E716" s="182"/>
      <c r="F716" s="181"/>
      <c r="G716" s="183"/>
      <c r="H716" s="252">
        <f t="shared" si="38"/>
        <v>0</v>
      </c>
    </row>
    <row r="717" spans="1:8" ht="13.5" hidden="1" thickBot="1">
      <c r="A717" s="180">
        <v>641</v>
      </c>
      <c r="B717" s="181"/>
      <c r="C717" s="157"/>
      <c r="D717" s="182"/>
      <c r="E717" s="182"/>
      <c r="F717" s="181"/>
      <c r="G717" s="183"/>
      <c r="H717" s="252">
        <f t="shared" si="38"/>
        <v>0</v>
      </c>
    </row>
    <row r="718" spans="1:8" ht="13.5" hidden="1" thickBot="1">
      <c r="A718" s="180">
        <v>642</v>
      </c>
      <c r="B718" s="181"/>
      <c r="C718" s="157"/>
      <c r="D718" s="182"/>
      <c r="E718" s="182"/>
      <c r="F718" s="181"/>
      <c r="G718" s="183"/>
      <c r="H718" s="252">
        <f t="shared" ref="H718:H781" si="39">(E718-D718+1)*C718</f>
        <v>0</v>
      </c>
    </row>
    <row r="719" spans="1:8" ht="13.5" hidden="1" thickBot="1">
      <c r="A719" s="180">
        <v>643</v>
      </c>
      <c r="B719" s="181"/>
      <c r="C719" s="157"/>
      <c r="D719" s="182"/>
      <c r="E719" s="182"/>
      <c r="F719" s="181"/>
      <c r="G719" s="183"/>
      <c r="H719" s="252">
        <f t="shared" si="39"/>
        <v>0</v>
      </c>
    </row>
    <row r="720" spans="1:8" ht="13.5" hidden="1" thickBot="1">
      <c r="A720" s="180">
        <v>644</v>
      </c>
      <c r="B720" s="181"/>
      <c r="C720" s="157"/>
      <c r="D720" s="182"/>
      <c r="E720" s="182"/>
      <c r="F720" s="181"/>
      <c r="G720" s="183"/>
      <c r="H720" s="252">
        <f t="shared" si="39"/>
        <v>0</v>
      </c>
    </row>
    <row r="721" spans="1:8" ht="13.5" hidden="1" thickBot="1">
      <c r="A721" s="180">
        <v>645</v>
      </c>
      <c r="B721" s="181"/>
      <c r="C721" s="157"/>
      <c r="D721" s="182"/>
      <c r="E721" s="182"/>
      <c r="F721" s="181"/>
      <c r="G721" s="183"/>
      <c r="H721" s="252">
        <f t="shared" si="39"/>
        <v>0</v>
      </c>
    </row>
    <row r="722" spans="1:8" ht="13.5" hidden="1" thickBot="1">
      <c r="A722" s="180">
        <v>646</v>
      </c>
      <c r="B722" s="181"/>
      <c r="C722" s="157"/>
      <c r="D722" s="182"/>
      <c r="E722" s="182"/>
      <c r="F722" s="181"/>
      <c r="G722" s="183"/>
      <c r="H722" s="252">
        <f t="shared" si="39"/>
        <v>0</v>
      </c>
    </row>
    <row r="723" spans="1:8" ht="13.5" hidden="1" thickBot="1">
      <c r="A723" s="180">
        <v>647</v>
      </c>
      <c r="B723" s="181"/>
      <c r="C723" s="157"/>
      <c r="D723" s="182"/>
      <c r="E723" s="182"/>
      <c r="F723" s="181"/>
      <c r="G723" s="183"/>
      <c r="H723" s="252">
        <f t="shared" si="39"/>
        <v>0</v>
      </c>
    </row>
    <row r="724" spans="1:8" ht="13.5" hidden="1" thickBot="1">
      <c r="A724" s="180">
        <v>648</v>
      </c>
      <c r="B724" s="181"/>
      <c r="C724" s="157"/>
      <c r="D724" s="182"/>
      <c r="E724" s="182"/>
      <c r="F724" s="181"/>
      <c r="G724" s="183"/>
      <c r="H724" s="252">
        <f t="shared" si="39"/>
        <v>0</v>
      </c>
    </row>
    <row r="725" spans="1:8" ht="13.5" hidden="1" thickBot="1">
      <c r="A725" s="180">
        <v>649</v>
      </c>
      <c r="B725" s="181"/>
      <c r="C725" s="157"/>
      <c r="D725" s="182"/>
      <c r="E725" s="182"/>
      <c r="F725" s="181"/>
      <c r="G725" s="183"/>
      <c r="H725" s="252">
        <f t="shared" si="39"/>
        <v>0</v>
      </c>
    </row>
    <row r="726" spans="1:8" ht="13.5" hidden="1" thickBot="1">
      <c r="A726" s="180">
        <v>650</v>
      </c>
      <c r="B726" s="181"/>
      <c r="C726" s="157"/>
      <c r="D726" s="182"/>
      <c r="E726" s="182"/>
      <c r="F726" s="181"/>
      <c r="G726" s="183"/>
      <c r="H726" s="252">
        <f t="shared" si="39"/>
        <v>0</v>
      </c>
    </row>
    <row r="727" spans="1:8" ht="13.5" hidden="1" thickBot="1">
      <c r="A727" s="180">
        <v>651</v>
      </c>
      <c r="B727" s="181"/>
      <c r="C727" s="157"/>
      <c r="D727" s="182"/>
      <c r="E727" s="182"/>
      <c r="F727" s="181"/>
      <c r="G727" s="183"/>
      <c r="H727" s="252">
        <f t="shared" si="39"/>
        <v>0</v>
      </c>
    </row>
    <row r="728" spans="1:8" ht="13.5" hidden="1" thickBot="1">
      <c r="A728" s="180">
        <v>652</v>
      </c>
      <c r="B728" s="181"/>
      <c r="C728" s="157"/>
      <c r="D728" s="182"/>
      <c r="E728" s="182"/>
      <c r="F728" s="181"/>
      <c r="G728" s="183"/>
      <c r="H728" s="252">
        <f t="shared" si="39"/>
        <v>0</v>
      </c>
    </row>
    <row r="729" spans="1:8" ht="13.5" hidden="1" thickBot="1">
      <c r="A729" s="180">
        <v>653</v>
      </c>
      <c r="B729" s="181"/>
      <c r="C729" s="157"/>
      <c r="D729" s="182"/>
      <c r="E729" s="182"/>
      <c r="F729" s="181"/>
      <c r="G729" s="183"/>
      <c r="H729" s="252">
        <f t="shared" si="39"/>
        <v>0</v>
      </c>
    </row>
    <row r="730" spans="1:8" ht="13.5" hidden="1" thickBot="1">
      <c r="A730" s="180">
        <v>654</v>
      </c>
      <c r="B730" s="181"/>
      <c r="C730" s="157"/>
      <c r="D730" s="182"/>
      <c r="E730" s="182"/>
      <c r="F730" s="181"/>
      <c r="G730" s="183"/>
      <c r="H730" s="252">
        <f t="shared" si="39"/>
        <v>0</v>
      </c>
    </row>
    <row r="731" spans="1:8" ht="13.5" hidden="1" thickBot="1">
      <c r="A731" s="180">
        <v>655</v>
      </c>
      <c r="B731" s="181"/>
      <c r="C731" s="157"/>
      <c r="D731" s="182"/>
      <c r="E731" s="182"/>
      <c r="F731" s="181"/>
      <c r="G731" s="183"/>
      <c r="H731" s="252">
        <f t="shared" si="39"/>
        <v>0</v>
      </c>
    </row>
    <row r="732" spans="1:8" ht="13.5" hidden="1" thickBot="1">
      <c r="A732" s="180">
        <v>656</v>
      </c>
      <c r="B732" s="181"/>
      <c r="C732" s="157"/>
      <c r="D732" s="182"/>
      <c r="E732" s="182"/>
      <c r="F732" s="181"/>
      <c r="G732" s="183"/>
      <c r="H732" s="252">
        <f t="shared" si="39"/>
        <v>0</v>
      </c>
    </row>
    <row r="733" spans="1:8" ht="13.5" hidden="1" thickBot="1">
      <c r="A733" s="180">
        <v>657</v>
      </c>
      <c r="B733" s="181"/>
      <c r="C733" s="157"/>
      <c r="D733" s="182"/>
      <c r="E733" s="182"/>
      <c r="F733" s="181"/>
      <c r="G733" s="183"/>
      <c r="H733" s="252">
        <f t="shared" si="39"/>
        <v>0</v>
      </c>
    </row>
    <row r="734" spans="1:8" ht="13.5" hidden="1" thickBot="1">
      <c r="A734" s="180">
        <v>658</v>
      </c>
      <c r="B734" s="181"/>
      <c r="C734" s="157"/>
      <c r="D734" s="182"/>
      <c r="E734" s="182"/>
      <c r="F734" s="181"/>
      <c r="G734" s="183"/>
      <c r="H734" s="252">
        <f t="shared" si="39"/>
        <v>0</v>
      </c>
    </row>
    <row r="735" spans="1:8" ht="13.5" hidden="1" thickBot="1">
      <c r="A735" s="180">
        <v>659</v>
      </c>
      <c r="B735" s="181"/>
      <c r="C735" s="157"/>
      <c r="D735" s="182"/>
      <c r="E735" s="182"/>
      <c r="F735" s="181"/>
      <c r="G735" s="183"/>
      <c r="H735" s="252">
        <f t="shared" si="39"/>
        <v>0</v>
      </c>
    </row>
    <row r="736" spans="1:8" ht="13.5" hidden="1" thickBot="1">
      <c r="A736" s="180">
        <v>660</v>
      </c>
      <c r="B736" s="181"/>
      <c r="C736" s="157"/>
      <c r="D736" s="182"/>
      <c r="E736" s="182"/>
      <c r="F736" s="181"/>
      <c r="G736" s="183"/>
      <c r="H736" s="252">
        <f t="shared" si="39"/>
        <v>0</v>
      </c>
    </row>
    <row r="737" spans="1:8" ht="13.5" hidden="1" thickBot="1">
      <c r="A737" s="180">
        <v>661</v>
      </c>
      <c r="B737" s="181"/>
      <c r="C737" s="157"/>
      <c r="D737" s="182"/>
      <c r="E737" s="182"/>
      <c r="F737" s="181"/>
      <c r="G737" s="183"/>
      <c r="H737" s="252">
        <f t="shared" si="39"/>
        <v>0</v>
      </c>
    </row>
    <row r="738" spans="1:8" ht="13.5" hidden="1" thickBot="1">
      <c r="A738" s="180">
        <v>662</v>
      </c>
      <c r="B738" s="181"/>
      <c r="C738" s="157"/>
      <c r="D738" s="182"/>
      <c r="E738" s="182"/>
      <c r="F738" s="181"/>
      <c r="G738" s="183"/>
      <c r="H738" s="252">
        <f t="shared" si="39"/>
        <v>0</v>
      </c>
    </row>
    <row r="739" spans="1:8" ht="13.5" hidden="1" thickBot="1">
      <c r="A739" s="180">
        <v>663</v>
      </c>
      <c r="B739" s="181"/>
      <c r="C739" s="157"/>
      <c r="D739" s="182"/>
      <c r="E739" s="182"/>
      <c r="F739" s="181"/>
      <c r="G739" s="183"/>
      <c r="H739" s="252">
        <f t="shared" si="39"/>
        <v>0</v>
      </c>
    </row>
    <row r="740" spans="1:8" ht="13.5" hidden="1" thickBot="1">
      <c r="A740" s="180">
        <v>664</v>
      </c>
      <c r="B740" s="181"/>
      <c r="C740" s="157"/>
      <c r="D740" s="182"/>
      <c r="E740" s="182"/>
      <c r="F740" s="181"/>
      <c r="G740" s="183"/>
      <c r="H740" s="252">
        <f t="shared" si="39"/>
        <v>0</v>
      </c>
    </row>
    <row r="741" spans="1:8" ht="13.5" hidden="1" thickBot="1">
      <c r="A741" s="180">
        <v>665</v>
      </c>
      <c r="B741" s="181"/>
      <c r="C741" s="157"/>
      <c r="D741" s="182"/>
      <c r="E741" s="182"/>
      <c r="F741" s="181"/>
      <c r="G741" s="183"/>
      <c r="H741" s="252">
        <f t="shared" si="39"/>
        <v>0</v>
      </c>
    </row>
    <row r="742" spans="1:8" ht="13.5" hidden="1" thickBot="1">
      <c r="A742" s="180">
        <v>666</v>
      </c>
      <c r="B742" s="181"/>
      <c r="C742" s="157"/>
      <c r="D742" s="182"/>
      <c r="E742" s="182"/>
      <c r="F742" s="181"/>
      <c r="G742" s="183"/>
      <c r="H742" s="252">
        <f t="shared" si="39"/>
        <v>0</v>
      </c>
    </row>
    <row r="743" spans="1:8" ht="13.5" hidden="1" thickBot="1">
      <c r="A743" s="180">
        <v>667</v>
      </c>
      <c r="B743" s="181"/>
      <c r="C743" s="157"/>
      <c r="D743" s="182"/>
      <c r="E743" s="182"/>
      <c r="F743" s="181"/>
      <c r="G743" s="183"/>
      <c r="H743" s="252">
        <f t="shared" si="39"/>
        <v>0</v>
      </c>
    </row>
    <row r="744" spans="1:8" ht="13.5" hidden="1" thickBot="1">
      <c r="A744" s="180">
        <v>668</v>
      </c>
      <c r="B744" s="181"/>
      <c r="C744" s="157"/>
      <c r="D744" s="182"/>
      <c r="E744" s="182"/>
      <c r="F744" s="181"/>
      <c r="G744" s="183"/>
      <c r="H744" s="252">
        <f t="shared" si="39"/>
        <v>0</v>
      </c>
    </row>
    <row r="745" spans="1:8" ht="13.5" hidden="1" thickBot="1">
      <c r="A745" s="180">
        <v>669</v>
      </c>
      <c r="B745" s="181"/>
      <c r="C745" s="157"/>
      <c r="D745" s="182"/>
      <c r="E745" s="182"/>
      <c r="F745" s="181"/>
      <c r="G745" s="183"/>
      <c r="H745" s="252">
        <f t="shared" si="39"/>
        <v>0</v>
      </c>
    </row>
    <row r="746" spans="1:8" ht="13.5" hidden="1" thickBot="1">
      <c r="A746" s="180">
        <v>670</v>
      </c>
      <c r="B746" s="181"/>
      <c r="C746" s="157"/>
      <c r="D746" s="182"/>
      <c r="E746" s="182"/>
      <c r="F746" s="181"/>
      <c r="G746" s="183"/>
      <c r="H746" s="252">
        <f t="shared" si="39"/>
        <v>0</v>
      </c>
    </row>
    <row r="747" spans="1:8" ht="13.5" hidden="1" thickBot="1">
      <c r="A747" s="180">
        <v>671</v>
      </c>
      <c r="B747" s="181"/>
      <c r="C747" s="157"/>
      <c r="D747" s="182"/>
      <c r="E747" s="182"/>
      <c r="F747" s="181"/>
      <c r="G747" s="183"/>
      <c r="H747" s="252">
        <f t="shared" si="39"/>
        <v>0</v>
      </c>
    </row>
    <row r="748" spans="1:8" ht="13.5" hidden="1" thickBot="1">
      <c r="A748" s="180">
        <v>672</v>
      </c>
      <c r="B748" s="181"/>
      <c r="C748" s="157"/>
      <c r="D748" s="182"/>
      <c r="E748" s="182"/>
      <c r="F748" s="181"/>
      <c r="G748" s="183"/>
      <c r="H748" s="252">
        <f t="shared" si="39"/>
        <v>0</v>
      </c>
    </row>
    <row r="749" spans="1:8" ht="13.5" hidden="1" thickBot="1">
      <c r="A749" s="180">
        <v>673</v>
      </c>
      <c r="B749" s="181"/>
      <c r="C749" s="157"/>
      <c r="D749" s="182"/>
      <c r="E749" s="182"/>
      <c r="F749" s="181"/>
      <c r="G749" s="183"/>
      <c r="H749" s="252">
        <f t="shared" si="39"/>
        <v>0</v>
      </c>
    </row>
    <row r="750" spans="1:8" ht="13.5" hidden="1" thickBot="1">
      <c r="A750" s="180">
        <v>674</v>
      </c>
      <c r="B750" s="181"/>
      <c r="C750" s="157"/>
      <c r="D750" s="182"/>
      <c r="E750" s="182"/>
      <c r="F750" s="181"/>
      <c r="G750" s="183"/>
      <c r="H750" s="252">
        <f t="shared" si="39"/>
        <v>0</v>
      </c>
    </row>
    <row r="751" spans="1:8" ht="13.5" hidden="1" thickBot="1">
      <c r="A751" s="180">
        <v>675</v>
      </c>
      <c r="B751" s="181"/>
      <c r="C751" s="157"/>
      <c r="D751" s="182"/>
      <c r="E751" s="182"/>
      <c r="F751" s="181"/>
      <c r="G751" s="183"/>
      <c r="H751" s="252">
        <f t="shared" si="39"/>
        <v>0</v>
      </c>
    </row>
    <row r="752" spans="1:8" ht="13.5" hidden="1" thickBot="1">
      <c r="A752" s="180">
        <v>676</v>
      </c>
      <c r="B752" s="181"/>
      <c r="C752" s="157"/>
      <c r="D752" s="182"/>
      <c r="E752" s="182"/>
      <c r="F752" s="181"/>
      <c r="G752" s="183"/>
      <c r="H752" s="252">
        <f t="shared" si="39"/>
        <v>0</v>
      </c>
    </row>
    <row r="753" spans="1:8" ht="13.5" hidden="1" thickBot="1">
      <c r="A753" s="180">
        <v>677</v>
      </c>
      <c r="B753" s="181"/>
      <c r="C753" s="157"/>
      <c r="D753" s="182"/>
      <c r="E753" s="182"/>
      <c r="F753" s="181"/>
      <c r="G753" s="183"/>
      <c r="H753" s="252">
        <f t="shared" si="39"/>
        <v>0</v>
      </c>
    </row>
    <row r="754" spans="1:8" ht="13.5" hidden="1" thickBot="1">
      <c r="A754" s="180">
        <v>678</v>
      </c>
      <c r="B754" s="181"/>
      <c r="C754" s="157"/>
      <c r="D754" s="182"/>
      <c r="E754" s="182"/>
      <c r="F754" s="181"/>
      <c r="G754" s="183"/>
      <c r="H754" s="252">
        <f t="shared" si="39"/>
        <v>0</v>
      </c>
    </row>
    <row r="755" spans="1:8" ht="13.5" hidden="1" thickBot="1">
      <c r="A755" s="180">
        <v>679</v>
      </c>
      <c r="B755" s="181"/>
      <c r="C755" s="157"/>
      <c r="D755" s="182"/>
      <c r="E755" s="182"/>
      <c r="F755" s="181"/>
      <c r="G755" s="183"/>
      <c r="H755" s="252">
        <f t="shared" si="39"/>
        <v>0</v>
      </c>
    </row>
    <row r="756" spans="1:8" ht="13.5" hidden="1" thickBot="1">
      <c r="A756" s="180">
        <v>680</v>
      </c>
      <c r="B756" s="181"/>
      <c r="C756" s="157"/>
      <c r="D756" s="182"/>
      <c r="E756" s="182"/>
      <c r="F756" s="181"/>
      <c r="G756" s="183"/>
      <c r="H756" s="252">
        <f t="shared" si="39"/>
        <v>0</v>
      </c>
    </row>
    <row r="757" spans="1:8" ht="13.5" hidden="1" thickBot="1">
      <c r="A757" s="180">
        <v>681</v>
      </c>
      <c r="B757" s="181"/>
      <c r="C757" s="157"/>
      <c r="D757" s="182"/>
      <c r="E757" s="182"/>
      <c r="F757" s="181"/>
      <c r="G757" s="183"/>
      <c r="H757" s="252">
        <f t="shared" si="39"/>
        <v>0</v>
      </c>
    </row>
    <row r="758" spans="1:8" ht="13.5" hidden="1" thickBot="1">
      <c r="A758" s="180">
        <v>682</v>
      </c>
      <c r="B758" s="181"/>
      <c r="C758" s="157"/>
      <c r="D758" s="182"/>
      <c r="E758" s="182"/>
      <c r="F758" s="181"/>
      <c r="G758" s="183"/>
      <c r="H758" s="252">
        <f t="shared" si="39"/>
        <v>0</v>
      </c>
    </row>
    <row r="759" spans="1:8" ht="13.5" hidden="1" thickBot="1">
      <c r="A759" s="180">
        <v>683</v>
      </c>
      <c r="B759" s="181"/>
      <c r="C759" s="157"/>
      <c r="D759" s="182"/>
      <c r="E759" s="182"/>
      <c r="F759" s="181"/>
      <c r="G759" s="183"/>
      <c r="H759" s="252">
        <f t="shared" si="39"/>
        <v>0</v>
      </c>
    </row>
    <row r="760" spans="1:8" ht="13.5" hidden="1" thickBot="1">
      <c r="A760" s="180">
        <v>684</v>
      </c>
      <c r="B760" s="181"/>
      <c r="C760" s="157"/>
      <c r="D760" s="182"/>
      <c r="E760" s="182"/>
      <c r="F760" s="181"/>
      <c r="G760" s="183"/>
      <c r="H760" s="252">
        <f t="shared" si="39"/>
        <v>0</v>
      </c>
    </row>
    <row r="761" spans="1:8" ht="13.5" hidden="1" thickBot="1">
      <c r="A761" s="180">
        <v>685</v>
      </c>
      <c r="B761" s="181"/>
      <c r="C761" s="157"/>
      <c r="D761" s="182"/>
      <c r="E761" s="182"/>
      <c r="F761" s="181"/>
      <c r="G761" s="183"/>
      <c r="H761" s="252">
        <f t="shared" si="39"/>
        <v>0</v>
      </c>
    </row>
    <row r="762" spans="1:8" ht="13.5" hidden="1" thickBot="1">
      <c r="A762" s="180">
        <v>686</v>
      </c>
      <c r="B762" s="181"/>
      <c r="C762" s="157"/>
      <c r="D762" s="182"/>
      <c r="E762" s="182"/>
      <c r="F762" s="181"/>
      <c r="G762" s="183"/>
      <c r="H762" s="252">
        <f t="shared" si="39"/>
        <v>0</v>
      </c>
    </row>
    <row r="763" spans="1:8" ht="13.5" hidden="1" thickBot="1">
      <c r="A763" s="180">
        <v>687</v>
      </c>
      <c r="B763" s="181"/>
      <c r="C763" s="157"/>
      <c r="D763" s="182"/>
      <c r="E763" s="182"/>
      <c r="F763" s="181"/>
      <c r="G763" s="183"/>
      <c r="H763" s="252">
        <f t="shared" si="39"/>
        <v>0</v>
      </c>
    </row>
    <row r="764" spans="1:8" ht="13.5" hidden="1" thickBot="1">
      <c r="A764" s="180">
        <v>688</v>
      </c>
      <c r="B764" s="181"/>
      <c r="C764" s="157"/>
      <c r="D764" s="182"/>
      <c r="E764" s="182"/>
      <c r="F764" s="181"/>
      <c r="G764" s="183"/>
      <c r="H764" s="252">
        <f t="shared" si="39"/>
        <v>0</v>
      </c>
    </row>
    <row r="765" spans="1:8" ht="13.5" hidden="1" thickBot="1">
      <c r="A765" s="180">
        <v>689</v>
      </c>
      <c r="B765" s="181"/>
      <c r="C765" s="157"/>
      <c r="D765" s="182"/>
      <c r="E765" s="182"/>
      <c r="F765" s="181"/>
      <c r="G765" s="183"/>
      <c r="H765" s="252">
        <f t="shared" si="39"/>
        <v>0</v>
      </c>
    </row>
    <row r="766" spans="1:8" ht="13.5" hidden="1" thickBot="1">
      <c r="A766" s="180">
        <v>690</v>
      </c>
      <c r="B766" s="181"/>
      <c r="C766" s="157"/>
      <c r="D766" s="182"/>
      <c r="E766" s="182"/>
      <c r="F766" s="181"/>
      <c r="G766" s="183"/>
      <c r="H766" s="252">
        <f t="shared" si="39"/>
        <v>0</v>
      </c>
    </row>
    <row r="767" spans="1:8" ht="13.5" hidden="1" thickBot="1">
      <c r="A767" s="180">
        <v>691</v>
      </c>
      <c r="B767" s="181"/>
      <c r="C767" s="157"/>
      <c r="D767" s="182"/>
      <c r="E767" s="182"/>
      <c r="F767" s="181"/>
      <c r="G767" s="183"/>
      <c r="H767" s="252">
        <f t="shared" si="39"/>
        <v>0</v>
      </c>
    </row>
    <row r="768" spans="1:8" ht="13.5" hidden="1" thickBot="1">
      <c r="A768" s="180">
        <v>692</v>
      </c>
      <c r="B768" s="181"/>
      <c r="C768" s="157"/>
      <c r="D768" s="182"/>
      <c r="E768" s="182"/>
      <c r="F768" s="181"/>
      <c r="G768" s="183"/>
      <c r="H768" s="252">
        <f t="shared" si="39"/>
        <v>0</v>
      </c>
    </row>
    <row r="769" spans="1:8" ht="13.5" hidden="1" thickBot="1">
      <c r="A769" s="180">
        <v>693</v>
      </c>
      <c r="B769" s="181"/>
      <c r="C769" s="157"/>
      <c r="D769" s="182"/>
      <c r="E769" s="182"/>
      <c r="F769" s="181"/>
      <c r="G769" s="183"/>
      <c r="H769" s="252">
        <f t="shared" si="39"/>
        <v>0</v>
      </c>
    </row>
    <row r="770" spans="1:8" ht="13.5" hidden="1" thickBot="1">
      <c r="A770" s="180">
        <v>694</v>
      </c>
      <c r="B770" s="181"/>
      <c r="C770" s="157"/>
      <c r="D770" s="182"/>
      <c r="E770" s="182"/>
      <c r="F770" s="181"/>
      <c r="G770" s="183"/>
      <c r="H770" s="252">
        <f t="shared" si="39"/>
        <v>0</v>
      </c>
    </row>
    <row r="771" spans="1:8" ht="13.5" hidden="1" thickBot="1">
      <c r="A771" s="180">
        <v>695</v>
      </c>
      <c r="B771" s="181"/>
      <c r="C771" s="157"/>
      <c r="D771" s="182"/>
      <c r="E771" s="182"/>
      <c r="F771" s="181"/>
      <c r="G771" s="183"/>
      <c r="H771" s="252">
        <f t="shared" si="39"/>
        <v>0</v>
      </c>
    </row>
    <row r="772" spans="1:8" ht="13.5" hidden="1" thickBot="1">
      <c r="A772" s="180">
        <v>696</v>
      </c>
      <c r="B772" s="181"/>
      <c r="C772" s="157"/>
      <c r="D772" s="182"/>
      <c r="E772" s="182"/>
      <c r="F772" s="181"/>
      <c r="G772" s="183"/>
      <c r="H772" s="252">
        <f t="shared" si="39"/>
        <v>0</v>
      </c>
    </row>
    <row r="773" spans="1:8" ht="13.5" hidden="1" thickBot="1">
      <c r="A773" s="180">
        <v>697</v>
      </c>
      <c r="B773" s="181"/>
      <c r="C773" s="157"/>
      <c r="D773" s="182"/>
      <c r="E773" s="182"/>
      <c r="F773" s="181"/>
      <c r="G773" s="183"/>
      <c r="H773" s="252">
        <f t="shared" si="39"/>
        <v>0</v>
      </c>
    </row>
    <row r="774" spans="1:8" ht="13.5" hidden="1" thickBot="1">
      <c r="A774" s="180">
        <v>698</v>
      </c>
      <c r="B774" s="181"/>
      <c r="C774" s="157"/>
      <c r="D774" s="182"/>
      <c r="E774" s="182"/>
      <c r="F774" s="181"/>
      <c r="G774" s="183"/>
      <c r="H774" s="252">
        <f t="shared" si="39"/>
        <v>0</v>
      </c>
    </row>
    <row r="775" spans="1:8" ht="13.5" hidden="1" thickBot="1">
      <c r="A775" s="180">
        <v>699</v>
      </c>
      <c r="B775" s="181"/>
      <c r="C775" s="157"/>
      <c r="D775" s="182"/>
      <c r="E775" s="182"/>
      <c r="F775" s="181"/>
      <c r="G775" s="183"/>
      <c r="H775" s="252">
        <f t="shared" si="39"/>
        <v>0</v>
      </c>
    </row>
    <row r="776" spans="1:8" ht="13.5" hidden="1" thickBot="1">
      <c r="A776" s="180">
        <v>700</v>
      </c>
      <c r="B776" s="181"/>
      <c r="C776" s="157"/>
      <c r="D776" s="182"/>
      <c r="E776" s="182"/>
      <c r="F776" s="181"/>
      <c r="G776" s="183"/>
      <c r="H776" s="252">
        <f t="shared" si="39"/>
        <v>0</v>
      </c>
    </row>
    <row r="777" spans="1:8" ht="13.5" hidden="1" thickBot="1">
      <c r="A777" s="180">
        <v>701</v>
      </c>
      <c r="B777" s="181"/>
      <c r="C777" s="157"/>
      <c r="D777" s="182"/>
      <c r="E777" s="182"/>
      <c r="F777" s="181"/>
      <c r="G777" s="183"/>
      <c r="H777" s="252">
        <f t="shared" si="39"/>
        <v>0</v>
      </c>
    </row>
    <row r="778" spans="1:8" ht="13.5" hidden="1" thickBot="1">
      <c r="A778" s="180">
        <v>702</v>
      </c>
      <c r="B778" s="181"/>
      <c r="C778" s="157"/>
      <c r="D778" s="182"/>
      <c r="E778" s="182"/>
      <c r="F778" s="181"/>
      <c r="G778" s="183"/>
      <c r="H778" s="252">
        <f t="shared" si="39"/>
        <v>0</v>
      </c>
    </row>
    <row r="779" spans="1:8" ht="13.5" hidden="1" thickBot="1">
      <c r="A779" s="180">
        <v>703</v>
      </c>
      <c r="B779" s="181"/>
      <c r="C779" s="157"/>
      <c r="D779" s="182"/>
      <c r="E779" s="182"/>
      <c r="F779" s="181"/>
      <c r="G779" s="183"/>
      <c r="H779" s="252">
        <f t="shared" si="39"/>
        <v>0</v>
      </c>
    </row>
    <row r="780" spans="1:8" ht="13.5" hidden="1" thickBot="1">
      <c r="A780" s="180">
        <v>704</v>
      </c>
      <c r="B780" s="181"/>
      <c r="C780" s="157"/>
      <c r="D780" s="182"/>
      <c r="E780" s="182"/>
      <c r="F780" s="181"/>
      <c r="G780" s="183"/>
      <c r="H780" s="252">
        <f t="shared" si="39"/>
        <v>0</v>
      </c>
    </row>
    <row r="781" spans="1:8" ht="13.5" hidden="1" thickBot="1">
      <c r="A781" s="180">
        <v>705</v>
      </c>
      <c r="B781" s="181"/>
      <c r="C781" s="157"/>
      <c r="D781" s="182"/>
      <c r="E781" s="182"/>
      <c r="F781" s="181"/>
      <c r="G781" s="183"/>
      <c r="H781" s="252">
        <f t="shared" si="39"/>
        <v>0</v>
      </c>
    </row>
    <row r="782" spans="1:8" ht="13.5" hidden="1" thickBot="1">
      <c r="A782" s="180">
        <v>706</v>
      </c>
      <c r="B782" s="181"/>
      <c r="C782" s="157"/>
      <c r="D782" s="182"/>
      <c r="E782" s="182"/>
      <c r="F782" s="181"/>
      <c r="G782" s="183"/>
      <c r="H782" s="252">
        <f t="shared" ref="H782:H845" si="40">(E782-D782+1)*C782</f>
        <v>0</v>
      </c>
    </row>
    <row r="783" spans="1:8" ht="13.5" hidden="1" thickBot="1">
      <c r="A783" s="180">
        <v>707</v>
      </c>
      <c r="B783" s="181"/>
      <c r="C783" s="157"/>
      <c r="D783" s="182"/>
      <c r="E783" s="182"/>
      <c r="F783" s="181"/>
      <c r="G783" s="183"/>
      <c r="H783" s="252">
        <f t="shared" si="40"/>
        <v>0</v>
      </c>
    </row>
    <row r="784" spans="1:8" ht="13.5" hidden="1" thickBot="1">
      <c r="A784" s="180">
        <v>708</v>
      </c>
      <c r="B784" s="181"/>
      <c r="C784" s="157"/>
      <c r="D784" s="182"/>
      <c r="E784" s="182"/>
      <c r="F784" s="181"/>
      <c r="G784" s="183"/>
      <c r="H784" s="252">
        <f t="shared" si="40"/>
        <v>0</v>
      </c>
    </row>
    <row r="785" spans="1:8" ht="13.5" hidden="1" thickBot="1">
      <c r="A785" s="180">
        <v>709</v>
      </c>
      <c r="B785" s="181"/>
      <c r="C785" s="157"/>
      <c r="D785" s="182"/>
      <c r="E785" s="182"/>
      <c r="F785" s="181"/>
      <c r="G785" s="183"/>
      <c r="H785" s="252">
        <f t="shared" si="40"/>
        <v>0</v>
      </c>
    </row>
    <row r="786" spans="1:8" ht="13.5" hidden="1" thickBot="1">
      <c r="A786" s="180">
        <v>710</v>
      </c>
      <c r="B786" s="181"/>
      <c r="C786" s="157"/>
      <c r="D786" s="182"/>
      <c r="E786" s="182"/>
      <c r="F786" s="181"/>
      <c r="G786" s="183"/>
      <c r="H786" s="252">
        <f t="shared" si="40"/>
        <v>0</v>
      </c>
    </row>
    <row r="787" spans="1:8" ht="13.5" hidden="1" thickBot="1">
      <c r="A787" s="180">
        <v>711</v>
      </c>
      <c r="B787" s="181"/>
      <c r="C787" s="157"/>
      <c r="D787" s="182"/>
      <c r="E787" s="182"/>
      <c r="F787" s="181"/>
      <c r="G787" s="183"/>
      <c r="H787" s="252">
        <f t="shared" si="40"/>
        <v>0</v>
      </c>
    </row>
    <row r="788" spans="1:8" ht="13.5" hidden="1" thickBot="1">
      <c r="A788" s="180">
        <v>712</v>
      </c>
      <c r="B788" s="181"/>
      <c r="C788" s="157"/>
      <c r="D788" s="182"/>
      <c r="E788" s="182"/>
      <c r="F788" s="181"/>
      <c r="G788" s="183"/>
      <c r="H788" s="252">
        <f t="shared" si="40"/>
        <v>0</v>
      </c>
    </row>
    <row r="789" spans="1:8" ht="13.5" hidden="1" thickBot="1">
      <c r="A789" s="180">
        <v>713</v>
      </c>
      <c r="B789" s="181"/>
      <c r="C789" s="157"/>
      <c r="D789" s="182"/>
      <c r="E789" s="182"/>
      <c r="F789" s="181"/>
      <c r="G789" s="183"/>
      <c r="H789" s="252">
        <f t="shared" si="40"/>
        <v>0</v>
      </c>
    </row>
    <row r="790" spans="1:8" ht="13.5" hidden="1" thickBot="1">
      <c r="A790" s="180">
        <v>714</v>
      </c>
      <c r="B790" s="181"/>
      <c r="C790" s="157"/>
      <c r="D790" s="182"/>
      <c r="E790" s="182"/>
      <c r="F790" s="181"/>
      <c r="G790" s="183"/>
      <c r="H790" s="252">
        <f t="shared" si="40"/>
        <v>0</v>
      </c>
    </row>
    <row r="791" spans="1:8" ht="13.5" hidden="1" thickBot="1">
      <c r="A791" s="180">
        <v>715</v>
      </c>
      <c r="B791" s="181"/>
      <c r="C791" s="157"/>
      <c r="D791" s="182"/>
      <c r="E791" s="182"/>
      <c r="F791" s="181"/>
      <c r="G791" s="183"/>
      <c r="H791" s="252">
        <f t="shared" si="40"/>
        <v>0</v>
      </c>
    </row>
    <row r="792" spans="1:8" ht="13.5" hidden="1" thickBot="1">
      <c r="A792" s="180">
        <v>716</v>
      </c>
      <c r="B792" s="181"/>
      <c r="C792" s="157"/>
      <c r="D792" s="182"/>
      <c r="E792" s="182"/>
      <c r="F792" s="181"/>
      <c r="G792" s="183"/>
      <c r="H792" s="252">
        <f t="shared" si="40"/>
        <v>0</v>
      </c>
    </row>
    <row r="793" spans="1:8" ht="13.5" hidden="1" thickBot="1">
      <c r="A793" s="180">
        <v>717</v>
      </c>
      <c r="B793" s="181"/>
      <c r="C793" s="157"/>
      <c r="D793" s="182"/>
      <c r="E793" s="182"/>
      <c r="F793" s="181"/>
      <c r="G793" s="183"/>
      <c r="H793" s="252">
        <f t="shared" si="40"/>
        <v>0</v>
      </c>
    </row>
    <row r="794" spans="1:8" ht="13.5" hidden="1" thickBot="1">
      <c r="A794" s="180">
        <v>718</v>
      </c>
      <c r="B794" s="181"/>
      <c r="C794" s="157"/>
      <c r="D794" s="182"/>
      <c r="E794" s="182"/>
      <c r="F794" s="181"/>
      <c r="G794" s="183"/>
      <c r="H794" s="252">
        <f t="shared" si="40"/>
        <v>0</v>
      </c>
    </row>
    <row r="795" spans="1:8" ht="13.5" hidden="1" thickBot="1">
      <c r="A795" s="180">
        <v>719</v>
      </c>
      <c r="B795" s="181"/>
      <c r="C795" s="157"/>
      <c r="D795" s="182"/>
      <c r="E795" s="182"/>
      <c r="F795" s="181"/>
      <c r="G795" s="183"/>
      <c r="H795" s="252">
        <f t="shared" si="40"/>
        <v>0</v>
      </c>
    </row>
    <row r="796" spans="1:8" ht="13.5" hidden="1" thickBot="1">
      <c r="A796" s="180">
        <v>720</v>
      </c>
      <c r="B796" s="181"/>
      <c r="C796" s="157"/>
      <c r="D796" s="182"/>
      <c r="E796" s="182"/>
      <c r="F796" s="181"/>
      <c r="G796" s="183"/>
      <c r="H796" s="252">
        <f t="shared" si="40"/>
        <v>0</v>
      </c>
    </row>
    <row r="797" spans="1:8" ht="13.5" hidden="1" thickBot="1">
      <c r="A797" s="180">
        <v>721</v>
      </c>
      <c r="B797" s="181"/>
      <c r="C797" s="157"/>
      <c r="D797" s="182"/>
      <c r="E797" s="182"/>
      <c r="F797" s="181"/>
      <c r="G797" s="183"/>
      <c r="H797" s="252">
        <f t="shared" si="40"/>
        <v>0</v>
      </c>
    </row>
    <row r="798" spans="1:8" ht="13.5" hidden="1" thickBot="1">
      <c r="A798" s="180">
        <v>722</v>
      </c>
      <c r="B798" s="181"/>
      <c r="C798" s="157"/>
      <c r="D798" s="182"/>
      <c r="E798" s="182"/>
      <c r="F798" s="181"/>
      <c r="G798" s="183"/>
      <c r="H798" s="252">
        <f t="shared" si="40"/>
        <v>0</v>
      </c>
    </row>
    <row r="799" spans="1:8" ht="13.5" hidden="1" thickBot="1">
      <c r="A799" s="180">
        <v>723</v>
      </c>
      <c r="B799" s="181"/>
      <c r="C799" s="157"/>
      <c r="D799" s="182"/>
      <c r="E799" s="182"/>
      <c r="F799" s="181"/>
      <c r="G799" s="183"/>
      <c r="H799" s="252">
        <f t="shared" si="40"/>
        <v>0</v>
      </c>
    </row>
    <row r="800" spans="1:8" ht="13.5" hidden="1" thickBot="1">
      <c r="A800" s="180">
        <v>724</v>
      </c>
      <c r="B800" s="181"/>
      <c r="C800" s="157"/>
      <c r="D800" s="182"/>
      <c r="E800" s="182"/>
      <c r="F800" s="181"/>
      <c r="G800" s="183"/>
      <c r="H800" s="252">
        <f t="shared" si="40"/>
        <v>0</v>
      </c>
    </row>
    <row r="801" spans="1:8" ht="13.5" hidden="1" thickBot="1">
      <c r="A801" s="180">
        <v>725</v>
      </c>
      <c r="B801" s="181"/>
      <c r="C801" s="157"/>
      <c r="D801" s="182"/>
      <c r="E801" s="182"/>
      <c r="F801" s="181"/>
      <c r="G801" s="183"/>
      <c r="H801" s="252">
        <f t="shared" si="40"/>
        <v>0</v>
      </c>
    </row>
    <row r="802" spans="1:8" ht="13.5" hidden="1" thickBot="1">
      <c r="A802" s="180">
        <v>726</v>
      </c>
      <c r="B802" s="181"/>
      <c r="C802" s="157"/>
      <c r="D802" s="182"/>
      <c r="E802" s="182"/>
      <c r="F802" s="181"/>
      <c r="G802" s="183"/>
      <c r="H802" s="252">
        <f t="shared" si="40"/>
        <v>0</v>
      </c>
    </row>
    <row r="803" spans="1:8" ht="13.5" hidden="1" thickBot="1">
      <c r="A803" s="180">
        <v>727</v>
      </c>
      <c r="B803" s="181"/>
      <c r="C803" s="157"/>
      <c r="D803" s="182"/>
      <c r="E803" s="182"/>
      <c r="F803" s="181"/>
      <c r="G803" s="183"/>
      <c r="H803" s="252">
        <f t="shared" si="40"/>
        <v>0</v>
      </c>
    </row>
    <row r="804" spans="1:8" ht="13.5" hidden="1" thickBot="1">
      <c r="A804" s="180">
        <v>728</v>
      </c>
      <c r="B804" s="181"/>
      <c r="C804" s="157"/>
      <c r="D804" s="182"/>
      <c r="E804" s="182"/>
      <c r="F804" s="181"/>
      <c r="G804" s="183"/>
      <c r="H804" s="252">
        <f t="shared" si="40"/>
        <v>0</v>
      </c>
    </row>
    <row r="805" spans="1:8" ht="13.5" hidden="1" thickBot="1">
      <c r="A805" s="180">
        <v>729</v>
      </c>
      <c r="B805" s="181"/>
      <c r="C805" s="157"/>
      <c r="D805" s="182"/>
      <c r="E805" s="182"/>
      <c r="F805" s="181"/>
      <c r="G805" s="183"/>
      <c r="H805" s="252">
        <f t="shared" si="40"/>
        <v>0</v>
      </c>
    </row>
    <row r="806" spans="1:8" ht="13.5" hidden="1" thickBot="1">
      <c r="A806" s="180">
        <v>730</v>
      </c>
      <c r="B806" s="181"/>
      <c r="C806" s="157"/>
      <c r="D806" s="182"/>
      <c r="E806" s="182"/>
      <c r="F806" s="181"/>
      <c r="G806" s="183"/>
      <c r="H806" s="252">
        <f t="shared" si="40"/>
        <v>0</v>
      </c>
    </row>
    <row r="807" spans="1:8" ht="13.5" hidden="1" thickBot="1">
      <c r="A807" s="180">
        <v>731</v>
      </c>
      <c r="B807" s="181"/>
      <c r="C807" s="157"/>
      <c r="D807" s="182"/>
      <c r="E807" s="182"/>
      <c r="F807" s="181"/>
      <c r="G807" s="183"/>
      <c r="H807" s="252">
        <f t="shared" si="40"/>
        <v>0</v>
      </c>
    </row>
    <row r="808" spans="1:8" ht="13.5" hidden="1" thickBot="1">
      <c r="A808" s="180">
        <v>732</v>
      </c>
      <c r="B808" s="181"/>
      <c r="C808" s="157"/>
      <c r="D808" s="182"/>
      <c r="E808" s="182"/>
      <c r="F808" s="181"/>
      <c r="G808" s="183"/>
      <c r="H808" s="252">
        <f t="shared" si="40"/>
        <v>0</v>
      </c>
    </row>
    <row r="809" spans="1:8" ht="13.5" hidden="1" thickBot="1">
      <c r="A809" s="180">
        <v>733</v>
      </c>
      <c r="B809" s="181"/>
      <c r="C809" s="157"/>
      <c r="D809" s="182"/>
      <c r="E809" s="182"/>
      <c r="F809" s="181"/>
      <c r="G809" s="183"/>
      <c r="H809" s="252">
        <f t="shared" si="40"/>
        <v>0</v>
      </c>
    </row>
    <row r="810" spans="1:8" ht="13.5" hidden="1" thickBot="1">
      <c r="A810" s="180">
        <v>734</v>
      </c>
      <c r="B810" s="181"/>
      <c r="C810" s="157"/>
      <c r="D810" s="182"/>
      <c r="E810" s="182"/>
      <c r="F810" s="181"/>
      <c r="G810" s="183"/>
      <c r="H810" s="252">
        <f t="shared" si="40"/>
        <v>0</v>
      </c>
    </row>
    <row r="811" spans="1:8" ht="13.5" hidden="1" thickBot="1">
      <c r="A811" s="180">
        <v>735</v>
      </c>
      <c r="B811" s="181"/>
      <c r="C811" s="157"/>
      <c r="D811" s="182"/>
      <c r="E811" s="182"/>
      <c r="F811" s="181"/>
      <c r="G811" s="183"/>
      <c r="H811" s="252">
        <f t="shared" si="40"/>
        <v>0</v>
      </c>
    </row>
    <row r="812" spans="1:8" ht="13.5" hidden="1" thickBot="1">
      <c r="A812" s="180">
        <v>736</v>
      </c>
      <c r="B812" s="181"/>
      <c r="C812" s="157"/>
      <c r="D812" s="182"/>
      <c r="E812" s="182"/>
      <c r="F812" s="181"/>
      <c r="G812" s="183"/>
      <c r="H812" s="252">
        <f t="shared" si="40"/>
        <v>0</v>
      </c>
    </row>
    <row r="813" spans="1:8" ht="13.5" hidden="1" thickBot="1">
      <c r="A813" s="180">
        <v>737</v>
      </c>
      <c r="B813" s="181"/>
      <c r="C813" s="157"/>
      <c r="D813" s="182"/>
      <c r="E813" s="182"/>
      <c r="F813" s="181"/>
      <c r="G813" s="183"/>
      <c r="H813" s="252">
        <f t="shared" si="40"/>
        <v>0</v>
      </c>
    </row>
    <row r="814" spans="1:8" ht="13.5" hidden="1" thickBot="1">
      <c r="A814" s="180">
        <v>738</v>
      </c>
      <c r="B814" s="181"/>
      <c r="C814" s="157"/>
      <c r="D814" s="182"/>
      <c r="E814" s="182"/>
      <c r="F814" s="181"/>
      <c r="G814" s="183"/>
      <c r="H814" s="252">
        <f t="shared" si="40"/>
        <v>0</v>
      </c>
    </row>
    <row r="815" spans="1:8" ht="13.5" hidden="1" thickBot="1">
      <c r="A815" s="180">
        <v>739</v>
      </c>
      <c r="B815" s="181"/>
      <c r="C815" s="157"/>
      <c r="D815" s="182"/>
      <c r="E815" s="182"/>
      <c r="F815" s="181"/>
      <c r="G815" s="183"/>
      <c r="H815" s="252">
        <f t="shared" si="40"/>
        <v>0</v>
      </c>
    </row>
    <row r="816" spans="1:8" ht="13.5" hidden="1" thickBot="1">
      <c r="A816" s="180">
        <v>740</v>
      </c>
      <c r="B816" s="181"/>
      <c r="C816" s="157"/>
      <c r="D816" s="182"/>
      <c r="E816" s="182"/>
      <c r="F816" s="181"/>
      <c r="G816" s="183"/>
      <c r="H816" s="252">
        <f t="shared" si="40"/>
        <v>0</v>
      </c>
    </row>
    <row r="817" spans="1:8" ht="13.5" hidden="1" thickBot="1">
      <c r="A817" s="180">
        <v>741</v>
      </c>
      <c r="B817" s="181"/>
      <c r="C817" s="157"/>
      <c r="D817" s="182"/>
      <c r="E817" s="182"/>
      <c r="F817" s="181"/>
      <c r="G817" s="183"/>
      <c r="H817" s="252">
        <f t="shared" si="40"/>
        <v>0</v>
      </c>
    </row>
    <row r="818" spans="1:8" ht="13.5" hidden="1" thickBot="1">
      <c r="A818" s="180">
        <v>742</v>
      </c>
      <c r="B818" s="181"/>
      <c r="C818" s="157"/>
      <c r="D818" s="182"/>
      <c r="E818" s="182"/>
      <c r="F818" s="181"/>
      <c r="G818" s="183"/>
      <c r="H818" s="252">
        <f t="shared" si="40"/>
        <v>0</v>
      </c>
    </row>
    <row r="819" spans="1:8" ht="13.5" hidden="1" thickBot="1">
      <c r="A819" s="180">
        <v>743</v>
      </c>
      <c r="B819" s="181"/>
      <c r="C819" s="157"/>
      <c r="D819" s="182"/>
      <c r="E819" s="182"/>
      <c r="F819" s="181"/>
      <c r="G819" s="183"/>
      <c r="H819" s="252">
        <f t="shared" si="40"/>
        <v>0</v>
      </c>
    </row>
    <row r="820" spans="1:8" ht="13.5" hidden="1" thickBot="1">
      <c r="A820" s="180">
        <v>744</v>
      </c>
      <c r="B820" s="181"/>
      <c r="C820" s="157"/>
      <c r="D820" s="182"/>
      <c r="E820" s="182"/>
      <c r="F820" s="181"/>
      <c r="G820" s="183"/>
      <c r="H820" s="252">
        <f t="shared" si="40"/>
        <v>0</v>
      </c>
    </row>
    <row r="821" spans="1:8" ht="13.5" hidden="1" thickBot="1">
      <c r="A821" s="180">
        <v>745</v>
      </c>
      <c r="B821" s="181"/>
      <c r="C821" s="157"/>
      <c r="D821" s="182"/>
      <c r="E821" s="182"/>
      <c r="F821" s="181"/>
      <c r="G821" s="183"/>
      <c r="H821" s="252">
        <f t="shared" si="40"/>
        <v>0</v>
      </c>
    </row>
    <row r="822" spans="1:8" ht="13.5" hidden="1" thickBot="1">
      <c r="A822" s="180">
        <v>746</v>
      </c>
      <c r="B822" s="181"/>
      <c r="C822" s="157"/>
      <c r="D822" s="182"/>
      <c r="E822" s="182"/>
      <c r="F822" s="181"/>
      <c r="G822" s="183"/>
      <c r="H822" s="252">
        <f t="shared" si="40"/>
        <v>0</v>
      </c>
    </row>
    <row r="823" spans="1:8" ht="13.5" hidden="1" thickBot="1">
      <c r="A823" s="180">
        <v>747</v>
      </c>
      <c r="B823" s="181"/>
      <c r="C823" s="157"/>
      <c r="D823" s="182"/>
      <c r="E823" s="182"/>
      <c r="F823" s="181"/>
      <c r="G823" s="183"/>
      <c r="H823" s="252">
        <f t="shared" si="40"/>
        <v>0</v>
      </c>
    </row>
    <row r="824" spans="1:8" ht="13.5" hidden="1" thickBot="1">
      <c r="A824" s="180">
        <v>748</v>
      </c>
      <c r="B824" s="181"/>
      <c r="C824" s="157"/>
      <c r="D824" s="182"/>
      <c r="E824" s="182"/>
      <c r="F824" s="181"/>
      <c r="G824" s="183"/>
      <c r="H824" s="252">
        <f t="shared" si="40"/>
        <v>0</v>
      </c>
    </row>
    <row r="825" spans="1:8" ht="13.5" hidden="1" thickBot="1">
      <c r="A825" s="180">
        <v>749</v>
      </c>
      <c r="B825" s="181"/>
      <c r="C825" s="157"/>
      <c r="D825" s="182"/>
      <c r="E825" s="182"/>
      <c r="F825" s="181"/>
      <c r="G825" s="183"/>
      <c r="H825" s="252">
        <f t="shared" si="40"/>
        <v>0</v>
      </c>
    </row>
    <row r="826" spans="1:8" ht="13.5" hidden="1" thickBot="1">
      <c r="A826" s="180">
        <v>750</v>
      </c>
      <c r="B826" s="181"/>
      <c r="C826" s="157"/>
      <c r="D826" s="182"/>
      <c r="E826" s="182"/>
      <c r="F826" s="181"/>
      <c r="G826" s="183"/>
      <c r="H826" s="252">
        <f t="shared" si="40"/>
        <v>0</v>
      </c>
    </row>
    <row r="827" spans="1:8" ht="13.5" hidden="1" thickBot="1">
      <c r="A827" s="180">
        <v>751</v>
      </c>
      <c r="B827" s="181"/>
      <c r="C827" s="157"/>
      <c r="D827" s="182"/>
      <c r="E827" s="182"/>
      <c r="F827" s="181"/>
      <c r="G827" s="183"/>
      <c r="H827" s="252">
        <f t="shared" si="40"/>
        <v>0</v>
      </c>
    </row>
    <row r="828" spans="1:8" ht="13.5" hidden="1" thickBot="1">
      <c r="A828" s="180">
        <v>752</v>
      </c>
      <c r="B828" s="181"/>
      <c r="C828" s="157"/>
      <c r="D828" s="182"/>
      <c r="E828" s="182"/>
      <c r="F828" s="181"/>
      <c r="G828" s="183"/>
      <c r="H828" s="252">
        <f t="shared" si="40"/>
        <v>0</v>
      </c>
    </row>
    <row r="829" spans="1:8" ht="13.5" hidden="1" thickBot="1">
      <c r="A829" s="180">
        <v>753</v>
      </c>
      <c r="B829" s="181"/>
      <c r="C829" s="157"/>
      <c r="D829" s="182"/>
      <c r="E829" s="182"/>
      <c r="F829" s="181"/>
      <c r="G829" s="183"/>
      <c r="H829" s="252">
        <f t="shared" si="40"/>
        <v>0</v>
      </c>
    </row>
    <row r="830" spans="1:8" ht="13.5" hidden="1" thickBot="1">
      <c r="A830" s="180">
        <v>754</v>
      </c>
      <c r="B830" s="181"/>
      <c r="C830" s="157"/>
      <c r="D830" s="182"/>
      <c r="E830" s="182"/>
      <c r="F830" s="181"/>
      <c r="G830" s="183"/>
      <c r="H830" s="252">
        <f t="shared" si="40"/>
        <v>0</v>
      </c>
    </row>
    <row r="831" spans="1:8" ht="13.5" hidden="1" thickBot="1">
      <c r="A831" s="180">
        <v>755</v>
      </c>
      <c r="B831" s="181"/>
      <c r="C831" s="157"/>
      <c r="D831" s="182"/>
      <c r="E831" s="182"/>
      <c r="F831" s="181"/>
      <c r="G831" s="183"/>
      <c r="H831" s="252">
        <f t="shared" si="40"/>
        <v>0</v>
      </c>
    </row>
    <row r="832" spans="1:8" ht="13.5" hidden="1" thickBot="1">
      <c r="A832" s="180">
        <v>756</v>
      </c>
      <c r="B832" s="181"/>
      <c r="C832" s="157"/>
      <c r="D832" s="182"/>
      <c r="E832" s="182"/>
      <c r="F832" s="181"/>
      <c r="G832" s="183"/>
      <c r="H832" s="252">
        <f t="shared" si="40"/>
        <v>0</v>
      </c>
    </row>
    <row r="833" spans="1:8" ht="13.5" hidden="1" thickBot="1">
      <c r="A833" s="180">
        <v>757</v>
      </c>
      <c r="B833" s="181"/>
      <c r="C833" s="157"/>
      <c r="D833" s="182"/>
      <c r="E833" s="182"/>
      <c r="F833" s="181"/>
      <c r="G833" s="183"/>
      <c r="H833" s="252">
        <f t="shared" si="40"/>
        <v>0</v>
      </c>
    </row>
    <row r="834" spans="1:8" ht="13.5" hidden="1" thickBot="1">
      <c r="A834" s="180">
        <v>758</v>
      </c>
      <c r="B834" s="181"/>
      <c r="C834" s="157"/>
      <c r="D834" s="182"/>
      <c r="E834" s="182"/>
      <c r="F834" s="181"/>
      <c r="G834" s="183"/>
      <c r="H834" s="252">
        <f t="shared" si="40"/>
        <v>0</v>
      </c>
    </row>
    <row r="835" spans="1:8" ht="13.5" hidden="1" thickBot="1">
      <c r="A835" s="180">
        <v>759</v>
      </c>
      <c r="B835" s="181"/>
      <c r="C835" s="157"/>
      <c r="D835" s="182"/>
      <c r="E835" s="182"/>
      <c r="F835" s="181"/>
      <c r="G835" s="183"/>
      <c r="H835" s="252">
        <f t="shared" si="40"/>
        <v>0</v>
      </c>
    </row>
    <row r="836" spans="1:8" ht="13.5" hidden="1" thickBot="1">
      <c r="A836" s="180">
        <v>760</v>
      </c>
      <c r="B836" s="181"/>
      <c r="C836" s="157"/>
      <c r="D836" s="182"/>
      <c r="E836" s="182"/>
      <c r="F836" s="181"/>
      <c r="G836" s="183"/>
      <c r="H836" s="252">
        <f t="shared" si="40"/>
        <v>0</v>
      </c>
    </row>
    <row r="837" spans="1:8" ht="13.5" hidden="1" thickBot="1">
      <c r="A837" s="180">
        <v>761</v>
      </c>
      <c r="B837" s="181"/>
      <c r="C837" s="157"/>
      <c r="D837" s="182"/>
      <c r="E837" s="182"/>
      <c r="F837" s="181"/>
      <c r="G837" s="183"/>
      <c r="H837" s="252">
        <f t="shared" si="40"/>
        <v>0</v>
      </c>
    </row>
    <row r="838" spans="1:8" ht="13.5" hidden="1" thickBot="1">
      <c r="A838" s="180">
        <v>762</v>
      </c>
      <c r="B838" s="181"/>
      <c r="C838" s="157"/>
      <c r="D838" s="182"/>
      <c r="E838" s="182"/>
      <c r="F838" s="181"/>
      <c r="G838" s="183"/>
      <c r="H838" s="252">
        <f t="shared" si="40"/>
        <v>0</v>
      </c>
    </row>
    <row r="839" spans="1:8" ht="13.5" hidden="1" thickBot="1">
      <c r="A839" s="180">
        <v>763</v>
      </c>
      <c r="B839" s="181"/>
      <c r="C839" s="157"/>
      <c r="D839" s="182"/>
      <c r="E839" s="182"/>
      <c r="F839" s="181"/>
      <c r="G839" s="183"/>
      <c r="H839" s="252">
        <f t="shared" si="40"/>
        <v>0</v>
      </c>
    </row>
    <row r="840" spans="1:8" ht="13.5" hidden="1" thickBot="1">
      <c r="A840" s="180">
        <v>764</v>
      </c>
      <c r="B840" s="181"/>
      <c r="C840" s="157"/>
      <c r="D840" s="182"/>
      <c r="E840" s="182"/>
      <c r="F840" s="181"/>
      <c r="G840" s="183"/>
      <c r="H840" s="252">
        <f t="shared" si="40"/>
        <v>0</v>
      </c>
    </row>
    <row r="841" spans="1:8" ht="13.5" hidden="1" thickBot="1">
      <c r="A841" s="180">
        <v>765</v>
      </c>
      <c r="B841" s="181"/>
      <c r="C841" s="157"/>
      <c r="D841" s="182"/>
      <c r="E841" s="182"/>
      <c r="F841" s="181"/>
      <c r="G841" s="183"/>
      <c r="H841" s="252">
        <f t="shared" si="40"/>
        <v>0</v>
      </c>
    </row>
    <row r="842" spans="1:8" ht="13.5" hidden="1" thickBot="1">
      <c r="A842" s="180">
        <v>766</v>
      </c>
      <c r="B842" s="181"/>
      <c r="C842" s="157"/>
      <c r="D842" s="182"/>
      <c r="E842" s="182"/>
      <c r="F842" s="181"/>
      <c r="G842" s="183"/>
      <c r="H842" s="252">
        <f t="shared" si="40"/>
        <v>0</v>
      </c>
    </row>
    <row r="843" spans="1:8" ht="13.5" hidden="1" thickBot="1">
      <c r="A843" s="180">
        <v>767</v>
      </c>
      <c r="B843" s="181"/>
      <c r="C843" s="157"/>
      <c r="D843" s="182"/>
      <c r="E843" s="182"/>
      <c r="F843" s="181"/>
      <c r="G843" s="183"/>
      <c r="H843" s="252">
        <f t="shared" si="40"/>
        <v>0</v>
      </c>
    </row>
    <row r="844" spans="1:8" ht="13.5" hidden="1" thickBot="1">
      <c r="A844" s="180">
        <v>768</v>
      </c>
      <c r="B844" s="181"/>
      <c r="C844" s="157"/>
      <c r="D844" s="182"/>
      <c r="E844" s="182"/>
      <c r="F844" s="181"/>
      <c r="G844" s="183"/>
      <c r="H844" s="252">
        <f t="shared" si="40"/>
        <v>0</v>
      </c>
    </row>
    <row r="845" spans="1:8" ht="13.5" hidden="1" thickBot="1">
      <c r="A845" s="180">
        <v>769</v>
      </c>
      <c r="B845" s="181"/>
      <c r="C845" s="157"/>
      <c r="D845" s="182"/>
      <c r="E845" s="182"/>
      <c r="F845" s="181"/>
      <c r="G845" s="183"/>
      <c r="H845" s="252">
        <f t="shared" si="40"/>
        <v>0</v>
      </c>
    </row>
    <row r="846" spans="1:8" ht="13.5" hidden="1" thickBot="1">
      <c r="A846" s="180">
        <v>770</v>
      </c>
      <c r="B846" s="181"/>
      <c r="C846" s="157"/>
      <c r="D846" s="182"/>
      <c r="E846" s="182"/>
      <c r="F846" s="181"/>
      <c r="G846" s="183"/>
      <c r="H846" s="252">
        <f t="shared" ref="H846:H909" si="41">(E846-D846+1)*C846</f>
        <v>0</v>
      </c>
    </row>
    <row r="847" spans="1:8" ht="13.5" hidden="1" thickBot="1">
      <c r="A847" s="180">
        <v>771</v>
      </c>
      <c r="B847" s="181"/>
      <c r="C847" s="157"/>
      <c r="D847" s="182"/>
      <c r="E847" s="182"/>
      <c r="F847" s="181"/>
      <c r="G847" s="183"/>
      <c r="H847" s="252">
        <f t="shared" si="41"/>
        <v>0</v>
      </c>
    </row>
    <row r="848" spans="1:8" ht="13.5" hidden="1" thickBot="1">
      <c r="A848" s="180">
        <v>772</v>
      </c>
      <c r="B848" s="181"/>
      <c r="C848" s="157"/>
      <c r="D848" s="182"/>
      <c r="E848" s="182"/>
      <c r="F848" s="181"/>
      <c r="G848" s="183"/>
      <c r="H848" s="252">
        <f t="shared" si="41"/>
        <v>0</v>
      </c>
    </row>
    <row r="849" spans="1:8" ht="13.5" hidden="1" thickBot="1">
      <c r="A849" s="180">
        <v>773</v>
      </c>
      <c r="B849" s="181"/>
      <c r="C849" s="157"/>
      <c r="D849" s="182"/>
      <c r="E849" s="182"/>
      <c r="F849" s="181"/>
      <c r="G849" s="183"/>
      <c r="H849" s="252">
        <f t="shared" si="41"/>
        <v>0</v>
      </c>
    </row>
    <row r="850" spans="1:8" ht="13.5" hidden="1" thickBot="1">
      <c r="A850" s="180">
        <v>774</v>
      </c>
      <c r="B850" s="181"/>
      <c r="C850" s="157"/>
      <c r="D850" s="182"/>
      <c r="E850" s="182"/>
      <c r="F850" s="181"/>
      <c r="G850" s="183"/>
      <c r="H850" s="252">
        <f t="shared" si="41"/>
        <v>0</v>
      </c>
    </row>
    <row r="851" spans="1:8" ht="13.5" hidden="1" thickBot="1">
      <c r="A851" s="180">
        <v>775</v>
      </c>
      <c r="B851" s="181"/>
      <c r="C851" s="157"/>
      <c r="D851" s="182"/>
      <c r="E851" s="182"/>
      <c r="F851" s="181"/>
      <c r="G851" s="183"/>
      <c r="H851" s="252">
        <f t="shared" si="41"/>
        <v>0</v>
      </c>
    </row>
    <row r="852" spans="1:8" ht="13.5" hidden="1" thickBot="1">
      <c r="A852" s="180">
        <v>776</v>
      </c>
      <c r="B852" s="181"/>
      <c r="C852" s="157"/>
      <c r="D852" s="182"/>
      <c r="E852" s="182"/>
      <c r="F852" s="181"/>
      <c r="G852" s="183"/>
      <c r="H852" s="252">
        <f t="shared" si="41"/>
        <v>0</v>
      </c>
    </row>
    <row r="853" spans="1:8" ht="13.5" hidden="1" thickBot="1">
      <c r="A853" s="180">
        <v>777</v>
      </c>
      <c r="B853" s="181"/>
      <c r="C853" s="157"/>
      <c r="D853" s="182"/>
      <c r="E853" s="182"/>
      <c r="F853" s="181"/>
      <c r="G853" s="183"/>
      <c r="H853" s="252">
        <f t="shared" si="41"/>
        <v>0</v>
      </c>
    </row>
    <row r="854" spans="1:8" ht="13.5" hidden="1" thickBot="1">
      <c r="A854" s="180">
        <v>778</v>
      </c>
      <c r="B854" s="181"/>
      <c r="C854" s="157"/>
      <c r="D854" s="182"/>
      <c r="E854" s="182"/>
      <c r="F854" s="181"/>
      <c r="G854" s="183"/>
      <c r="H854" s="252">
        <f t="shared" si="41"/>
        <v>0</v>
      </c>
    </row>
    <row r="855" spans="1:8" ht="13.5" hidden="1" thickBot="1">
      <c r="A855" s="180">
        <v>779</v>
      </c>
      <c r="B855" s="181"/>
      <c r="C855" s="157"/>
      <c r="D855" s="182"/>
      <c r="E855" s="182"/>
      <c r="F855" s="181"/>
      <c r="G855" s="183"/>
      <c r="H855" s="252">
        <f t="shared" si="41"/>
        <v>0</v>
      </c>
    </row>
    <row r="856" spans="1:8" ht="13.5" hidden="1" thickBot="1">
      <c r="A856" s="180">
        <v>780</v>
      </c>
      <c r="B856" s="181"/>
      <c r="C856" s="157"/>
      <c r="D856" s="182"/>
      <c r="E856" s="182"/>
      <c r="F856" s="181"/>
      <c r="G856" s="183"/>
      <c r="H856" s="252">
        <f t="shared" si="41"/>
        <v>0</v>
      </c>
    </row>
    <row r="857" spans="1:8" ht="13.5" hidden="1" thickBot="1">
      <c r="A857" s="180">
        <v>781</v>
      </c>
      <c r="B857" s="181"/>
      <c r="C857" s="157"/>
      <c r="D857" s="182"/>
      <c r="E857" s="182"/>
      <c r="F857" s="181"/>
      <c r="G857" s="183"/>
      <c r="H857" s="252">
        <f t="shared" si="41"/>
        <v>0</v>
      </c>
    </row>
    <row r="858" spans="1:8" ht="13.5" hidden="1" thickBot="1">
      <c r="A858" s="180">
        <v>782</v>
      </c>
      <c r="B858" s="181"/>
      <c r="C858" s="157"/>
      <c r="D858" s="182"/>
      <c r="E858" s="182"/>
      <c r="F858" s="181"/>
      <c r="G858" s="183"/>
      <c r="H858" s="252">
        <f t="shared" si="41"/>
        <v>0</v>
      </c>
    </row>
    <row r="859" spans="1:8" ht="13.5" hidden="1" thickBot="1">
      <c r="A859" s="180">
        <v>783</v>
      </c>
      <c r="B859" s="181"/>
      <c r="C859" s="157"/>
      <c r="D859" s="182"/>
      <c r="E859" s="182"/>
      <c r="F859" s="181"/>
      <c r="G859" s="183"/>
      <c r="H859" s="252">
        <f t="shared" si="41"/>
        <v>0</v>
      </c>
    </row>
    <row r="860" spans="1:8" ht="13.5" hidden="1" thickBot="1">
      <c r="A860" s="180">
        <v>784</v>
      </c>
      <c r="B860" s="181"/>
      <c r="C860" s="157"/>
      <c r="D860" s="182"/>
      <c r="E860" s="182"/>
      <c r="F860" s="181"/>
      <c r="G860" s="183"/>
      <c r="H860" s="252">
        <f t="shared" si="41"/>
        <v>0</v>
      </c>
    </row>
    <row r="861" spans="1:8" ht="13.5" hidden="1" thickBot="1">
      <c r="A861" s="180">
        <v>785</v>
      </c>
      <c r="B861" s="181"/>
      <c r="C861" s="157"/>
      <c r="D861" s="182"/>
      <c r="E861" s="182"/>
      <c r="F861" s="181"/>
      <c r="G861" s="183"/>
      <c r="H861" s="252">
        <f t="shared" si="41"/>
        <v>0</v>
      </c>
    </row>
    <row r="862" spans="1:8" ht="13.5" hidden="1" thickBot="1">
      <c r="A862" s="180">
        <v>786</v>
      </c>
      <c r="B862" s="181"/>
      <c r="C862" s="157"/>
      <c r="D862" s="182"/>
      <c r="E862" s="182"/>
      <c r="F862" s="181"/>
      <c r="G862" s="183"/>
      <c r="H862" s="252">
        <f t="shared" si="41"/>
        <v>0</v>
      </c>
    </row>
    <row r="863" spans="1:8" ht="13.5" hidden="1" thickBot="1">
      <c r="A863" s="180">
        <v>787</v>
      </c>
      <c r="B863" s="181"/>
      <c r="C863" s="157"/>
      <c r="D863" s="182"/>
      <c r="E863" s="182"/>
      <c r="F863" s="181"/>
      <c r="G863" s="183"/>
      <c r="H863" s="252">
        <f t="shared" si="41"/>
        <v>0</v>
      </c>
    </row>
    <row r="864" spans="1:8" ht="13.5" hidden="1" thickBot="1">
      <c r="A864" s="180">
        <v>788</v>
      </c>
      <c r="B864" s="181"/>
      <c r="C864" s="157"/>
      <c r="D864" s="182"/>
      <c r="E864" s="182"/>
      <c r="F864" s="181"/>
      <c r="G864" s="183"/>
      <c r="H864" s="252">
        <f t="shared" si="41"/>
        <v>0</v>
      </c>
    </row>
    <row r="865" spans="1:8" ht="13.5" hidden="1" thickBot="1">
      <c r="A865" s="180">
        <v>789</v>
      </c>
      <c r="B865" s="181"/>
      <c r="C865" s="157"/>
      <c r="D865" s="182"/>
      <c r="E865" s="182"/>
      <c r="F865" s="181"/>
      <c r="G865" s="183"/>
      <c r="H865" s="252">
        <f t="shared" si="41"/>
        <v>0</v>
      </c>
    </row>
    <row r="866" spans="1:8" ht="13.5" hidden="1" thickBot="1">
      <c r="A866" s="180">
        <v>790</v>
      </c>
      <c r="B866" s="181"/>
      <c r="C866" s="157"/>
      <c r="D866" s="182"/>
      <c r="E866" s="182"/>
      <c r="F866" s="181"/>
      <c r="G866" s="183"/>
      <c r="H866" s="252">
        <f t="shared" si="41"/>
        <v>0</v>
      </c>
    </row>
    <row r="867" spans="1:8" ht="13.5" hidden="1" thickBot="1">
      <c r="A867" s="180">
        <v>791</v>
      </c>
      <c r="B867" s="181"/>
      <c r="C867" s="157"/>
      <c r="D867" s="182"/>
      <c r="E867" s="182"/>
      <c r="F867" s="181"/>
      <c r="G867" s="183"/>
      <c r="H867" s="252">
        <f t="shared" si="41"/>
        <v>0</v>
      </c>
    </row>
    <row r="868" spans="1:8" ht="13.5" hidden="1" thickBot="1">
      <c r="A868" s="180">
        <v>792</v>
      </c>
      <c r="B868" s="181"/>
      <c r="C868" s="157"/>
      <c r="D868" s="182"/>
      <c r="E868" s="182"/>
      <c r="F868" s="181"/>
      <c r="G868" s="183"/>
      <c r="H868" s="252">
        <f t="shared" si="41"/>
        <v>0</v>
      </c>
    </row>
    <row r="869" spans="1:8" ht="13.5" hidden="1" thickBot="1">
      <c r="A869" s="180">
        <v>793</v>
      </c>
      <c r="B869" s="181"/>
      <c r="C869" s="157"/>
      <c r="D869" s="182"/>
      <c r="E869" s="182"/>
      <c r="F869" s="181"/>
      <c r="G869" s="183"/>
      <c r="H869" s="252">
        <f t="shared" si="41"/>
        <v>0</v>
      </c>
    </row>
    <row r="870" spans="1:8" ht="13.5" hidden="1" thickBot="1">
      <c r="A870" s="180">
        <v>794</v>
      </c>
      <c r="B870" s="181"/>
      <c r="C870" s="157"/>
      <c r="D870" s="182"/>
      <c r="E870" s="182"/>
      <c r="F870" s="181"/>
      <c r="G870" s="183"/>
      <c r="H870" s="252">
        <f t="shared" si="41"/>
        <v>0</v>
      </c>
    </row>
    <row r="871" spans="1:8" ht="13.5" hidden="1" thickBot="1">
      <c r="A871" s="180">
        <v>795</v>
      </c>
      <c r="B871" s="181"/>
      <c r="C871" s="157"/>
      <c r="D871" s="182"/>
      <c r="E871" s="182"/>
      <c r="F871" s="181"/>
      <c r="G871" s="183"/>
      <c r="H871" s="252">
        <f t="shared" si="41"/>
        <v>0</v>
      </c>
    </row>
    <row r="872" spans="1:8" ht="13.5" hidden="1" thickBot="1">
      <c r="A872" s="180">
        <v>796</v>
      </c>
      <c r="B872" s="181"/>
      <c r="C872" s="157"/>
      <c r="D872" s="182"/>
      <c r="E872" s="182"/>
      <c r="F872" s="181"/>
      <c r="G872" s="183"/>
      <c r="H872" s="252">
        <f t="shared" si="41"/>
        <v>0</v>
      </c>
    </row>
    <row r="873" spans="1:8" ht="13.5" hidden="1" thickBot="1">
      <c r="A873" s="180">
        <v>797</v>
      </c>
      <c r="B873" s="181"/>
      <c r="C873" s="157"/>
      <c r="D873" s="182"/>
      <c r="E873" s="182"/>
      <c r="F873" s="181"/>
      <c r="G873" s="183"/>
      <c r="H873" s="252">
        <f t="shared" si="41"/>
        <v>0</v>
      </c>
    </row>
    <row r="874" spans="1:8" ht="13.5" hidden="1" thickBot="1">
      <c r="A874" s="180">
        <v>798</v>
      </c>
      <c r="B874" s="181"/>
      <c r="C874" s="157"/>
      <c r="D874" s="182"/>
      <c r="E874" s="182"/>
      <c r="F874" s="181"/>
      <c r="G874" s="183"/>
      <c r="H874" s="252">
        <f t="shared" si="41"/>
        <v>0</v>
      </c>
    </row>
    <row r="875" spans="1:8" ht="13.5" hidden="1" thickBot="1">
      <c r="A875" s="180">
        <v>799</v>
      </c>
      <c r="B875" s="181"/>
      <c r="C875" s="157"/>
      <c r="D875" s="182"/>
      <c r="E875" s="182"/>
      <c r="F875" s="181"/>
      <c r="G875" s="183"/>
      <c r="H875" s="252">
        <f t="shared" si="41"/>
        <v>0</v>
      </c>
    </row>
    <row r="876" spans="1:8" ht="13.5" hidden="1" thickBot="1">
      <c r="A876" s="180">
        <v>800</v>
      </c>
      <c r="B876" s="181"/>
      <c r="C876" s="157"/>
      <c r="D876" s="182"/>
      <c r="E876" s="182"/>
      <c r="F876" s="181"/>
      <c r="G876" s="183"/>
      <c r="H876" s="252">
        <f t="shared" si="41"/>
        <v>0</v>
      </c>
    </row>
    <row r="877" spans="1:8" ht="13.5" hidden="1" thickBot="1">
      <c r="A877" s="180">
        <v>801</v>
      </c>
      <c r="B877" s="181"/>
      <c r="C877" s="157"/>
      <c r="D877" s="182"/>
      <c r="E877" s="182"/>
      <c r="F877" s="181"/>
      <c r="G877" s="183"/>
      <c r="H877" s="252">
        <f t="shared" si="41"/>
        <v>0</v>
      </c>
    </row>
    <row r="878" spans="1:8" ht="13.5" hidden="1" thickBot="1">
      <c r="A878" s="180">
        <v>802</v>
      </c>
      <c r="B878" s="181"/>
      <c r="C878" s="157"/>
      <c r="D878" s="182"/>
      <c r="E878" s="182"/>
      <c r="F878" s="181"/>
      <c r="G878" s="183"/>
      <c r="H878" s="252">
        <f t="shared" si="41"/>
        <v>0</v>
      </c>
    </row>
    <row r="879" spans="1:8" ht="13.5" hidden="1" thickBot="1">
      <c r="A879" s="180">
        <v>803</v>
      </c>
      <c r="B879" s="181"/>
      <c r="C879" s="157"/>
      <c r="D879" s="182"/>
      <c r="E879" s="182"/>
      <c r="F879" s="181"/>
      <c r="G879" s="183"/>
      <c r="H879" s="252">
        <f t="shared" si="41"/>
        <v>0</v>
      </c>
    </row>
    <row r="880" spans="1:8" ht="13.5" hidden="1" thickBot="1">
      <c r="A880" s="180">
        <v>804</v>
      </c>
      <c r="B880" s="181"/>
      <c r="C880" s="157"/>
      <c r="D880" s="182"/>
      <c r="E880" s="182"/>
      <c r="F880" s="181"/>
      <c r="G880" s="183"/>
      <c r="H880" s="252">
        <f t="shared" si="41"/>
        <v>0</v>
      </c>
    </row>
    <row r="881" spans="1:8" ht="13.5" hidden="1" thickBot="1">
      <c r="A881" s="180">
        <v>805</v>
      </c>
      <c r="B881" s="181"/>
      <c r="C881" s="157"/>
      <c r="D881" s="182"/>
      <c r="E881" s="182"/>
      <c r="F881" s="181"/>
      <c r="G881" s="183"/>
      <c r="H881" s="252">
        <f t="shared" si="41"/>
        <v>0</v>
      </c>
    </row>
    <row r="882" spans="1:8" ht="13.5" hidden="1" thickBot="1">
      <c r="A882" s="180">
        <v>806</v>
      </c>
      <c r="B882" s="181"/>
      <c r="C882" s="157"/>
      <c r="D882" s="182"/>
      <c r="E882" s="182"/>
      <c r="F882" s="181"/>
      <c r="G882" s="183"/>
      <c r="H882" s="252">
        <f t="shared" si="41"/>
        <v>0</v>
      </c>
    </row>
    <row r="883" spans="1:8" ht="13.5" hidden="1" thickBot="1">
      <c r="A883" s="180">
        <v>807</v>
      </c>
      <c r="B883" s="181"/>
      <c r="C883" s="157"/>
      <c r="D883" s="182"/>
      <c r="E883" s="182"/>
      <c r="F883" s="181"/>
      <c r="G883" s="183"/>
      <c r="H883" s="252">
        <f t="shared" si="41"/>
        <v>0</v>
      </c>
    </row>
    <row r="884" spans="1:8" ht="13.5" hidden="1" thickBot="1">
      <c r="A884" s="180">
        <v>808</v>
      </c>
      <c r="B884" s="181"/>
      <c r="C884" s="157"/>
      <c r="D884" s="182"/>
      <c r="E884" s="182"/>
      <c r="F884" s="181"/>
      <c r="G884" s="183"/>
      <c r="H884" s="252">
        <f t="shared" si="41"/>
        <v>0</v>
      </c>
    </row>
    <row r="885" spans="1:8" ht="13.5" hidden="1" thickBot="1">
      <c r="A885" s="180">
        <v>809</v>
      </c>
      <c r="B885" s="181"/>
      <c r="C885" s="157"/>
      <c r="D885" s="182"/>
      <c r="E885" s="182"/>
      <c r="F885" s="181"/>
      <c r="G885" s="183"/>
      <c r="H885" s="252">
        <f t="shared" si="41"/>
        <v>0</v>
      </c>
    </row>
    <row r="886" spans="1:8" ht="13.5" hidden="1" thickBot="1">
      <c r="A886" s="180">
        <v>810</v>
      </c>
      <c r="B886" s="181"/>
      <c r="C886" s="157"/>
      <c r="D886" s="182"/>
      <c r="E886" s="182"/>
      <c r="F886" s="181"/>
      <c r="G886" s="183"/>
      <c r="H886" s="252">
        <f t="shared" si="41"/>
        <v>0</v>
      </c>
    </row>
    <row r="887" spans="1:8" ht="13.5" hidden="1" thickBot="1">
      <c r="A887" s="180">
        <v>811</v>
      </c>
      <c r="B887" s="181"/>
      <c r="C887" s="157"/>
      <c r="D887" s="182"/>
      <c r="E887" s="182"/>
      <c r="F887" s="181"/>
      <c r="G887" s="183"/>
      <c r="H887" s="252">
        <f t="shared" si="41"/>
        <v>0</v>
      </c>
    </row>
    <row r="888" spans="1:8" ht="13.5" hidden="1" thickBot="1">
      <c r="A888" s="180">
        <v>812</v>
      </c>
      <c r="B888" s="181"/>
      <c r="C888" s="157"/>
      <c r="D888" s="182"/>
      <c r="E888" s="182"/>
      <c r="F888" s="181"/>
      <c r="G888" s="183"/>
      <c r="H888" s="252">
        <f t="shared" si="41"/>
        <v>0</v>
      </c>
    </row>
    <row r="889" spans="1:8" ht="13.5" hidden="1" thickBot="1">
      <c r="A889" s="180">
        <v>813</v>
      </c>
      <c r="B889" s="181"/>
      <c r="C889" s="157"/>
      <c r="D889" s="182"/>
      <c r="E889" s="182"/>
      <c r="F889" s="181"/>
      <c r="G889" s="183"/>
      <c r="H889" s="252">
        <f t="shared" si="41"/>
        <v>0</v>
      </c>
    </row>
    <row r="890" spans="1:8" ht="13.5" hidden="1" thickBot="1">
      <c r="A890" s="180">
        <v>814</v>
      </c>
      <c r="B890" s="181"/>
      <c r="C890" s="157"/>
      <c r="D890" s="182"/>
      <c r="E890" s="182"/>
      <c r="F890" s="181"/>
      <c r="G890" s="183"/>
      <c r="H890" s="252">
        <f t="shared" si="41"/>
        <v>0</v>
      </c>
    </row>
    <row r="891" spans="1:8" ht="13.5" hidden="1" thickBot="1">
      <c r="A891" s="180">
        <v>815</v>
      </c>
      <c r="B891" s="181"/>
      <c r="C891" s="157"/>
      <c r="D891" s="182"/>
      <c r="E891" s="182"/>
      <c r="F891" s="181"/>
      <c r="G891" s="183"/>
      <c r="H891" s="252">
        <f t="shared" si="41"/>
        <v>0</v>
      </c>
    </row>
    <row r="892" spans="1:8" ht="13.5" hidden="1" thickBot="1">
      <c r="A892" s="180">
        <v>816</v>
      </c>
      <c r="B892" s="181"/>
      <c r="C892" s="157"/>
      <c r="D892" s="182"/>
      <c r="E892" s="182"/>
      <c r="F892" s="181"/>
      <c r="G892" s="183"/>
      <c r="H892" s="252">
        <f t="shared" si="41"/>
        <v>0</v>
      </c>
    </row>
    <row r="893" spans="1:8" ht="13.5" hidden="1" thickBot="1">
      <c r="A893" s="180">
        <v>817</v>
      </c>
      <c r="B893" s="181"/>
      <c r="C893" s="157"/>
      <c r="D893" s="182"/>
      <c r="E893" s="182"/>
      <c r="F893" s="181"/>
      <c r="G893" s="183"/>
      <c r="H893" s="252">
        <f t="shared" si="41"/>
        <v>0</v>
      </c>
    </row>
    <row r="894" spans="1:8" ht="13.5" hidden="1" thickBot="1">
      <c r="A894" s="180">
        <v>818</v>
      </c>
      <c r="B894" s="181"/>
      <c r="C894" s="157"/>
      <c r="D894" s="182"/>
      <c r="E894" s="182"/>
      <c r="F894" s="181"/>
      <c r="G894" s="183"/>
      <c r="H894" s="252">
        <f t="shared" si="41"/>
        <v>0</v>
      </c>
    </row>
    <row r="895" spans="1:8" ht="13.5" hidden="1" thickBot="1">
      <c r="A895" s="180">
        <v>819</v>
      </c>
      <c r="B895" s="181"/>
      <c r="C895" s="157"/>
      <c r="D895" s="182"/>
      <c r="E895" s="182"/>
      <c r="F895" s="181"/>
      <c r="G895" s="183"/>
      <c r="H895" s="252">
        <f t="shared" si="41"/>
        <v>0</v>
      </c>
    </row>
    <row r="896" spans="1:8" ht="13.5" hidden="1" thickBot="1">
      <c r="A896" s="180">
        <v>820</v>
      </c>
      <c r="B896" s="181"/>
      <c r="C896" s="157"/>
      <c r="D896" s="182"/>
      <c r="E896" s="182"/>
      <c r="F896" s="181"/>
      <c r="G896" s="183"/>
      <c r="H896" s="252">
        <f t="shared" si="41"/>
        <v>0</v>
      </c>
    </row>
    <row r="897" spans="1:8" ht="13.5" hidden="1" thickBot="1">
      <c r="A897" s="180">
        <v>821</v>
      </c>
      <c r="B897" s="181"/>
      <c r="C897" s="157"/>
      <c r="D897" s="182"/>
      <c r="E897" s="182"/>
      <c r="F897" s="181"/>
      <c r="G897" s="183"/>
      <c r="H897" s="252">
        <f t="shared" si="41"/>
        <v>0</v>
      </c>
    </row>
    <row r="898" spans="1:8" ht="13.5" hidden="1" thickBot="1">
      <c r="A898" s="180">
        <v>822</v>
      </c>
      <c r="B898" s="181"/>
      <c r="C898" s="157"/>
      <c r="D898" s="182"/>
      <c r="E898" s="182"/>
      <c r="F898" s="181"/>
      <c r="G898" s="183"/>
      <c r="H898" s="252">
        <f t="shared" si="41"/>
        <v>0</v>
      </c>
    </row>
    <row r="899" spans="1:8" ht="13.5" hidden="1" thickBot="1">
      <c r="A899" s="180">
        <v>823</v>
      </c>
      <c r="B899" s="181"/>
      <c r="C899" s="157"/>
      <c r="D899" s="182"/>
      <c r="E899" s="182"/>
      <c r="F899" s="181"/>
      <c r="G899" s="183"/>
      <c r="H899" s="252">
        <f t="shared" si="41"/>
        <v>0</v>
      </c>
    </row>
    <row r="900" spans="1:8" ht="13.5" hidden="1" thickBot="1">
      <c r="A900" s="180">
        <v>824</v>
      </c>
      <c r="B900" s="181"/>
      <c r="C900" s="157"/>
      <c r="D900" s="182"/>
      <c r="E900" s="182"/>
      <c r="F900" s="181"/>
      <c r="G900" s="183"/>
      <c r="H900" s="252">
        <f t="shared" si="41"/>
        <v>0</v>
      </c>
    </row>
    <row r="901" spans="1:8" ht="13.5" hidden="1" thickBot="1">
      <c r="A901" s="180">
        <v>825</v>
      </c>
      <c r="B901" s="181"/>
      <c r="C901" s="157"/>
      <c r="D901" s="182"/>
      <c r="E901" s="182"/>
      <c r="F901" s="181"/>
      <c r="G901" s="183"/>
      <c r="H901" s="252">
        <f t="shared" si="41"/>
        <v>0</v>
      </c>
    </row>
    <row r="902" spans="1:8" ht="13.5" hidden="1" thickBot="1">
      <c r="A902" s="180">
        <v>826</v>
      </c>
      <c r="B902" s="181"/>
      <c r="C902" s="157"/>
      <c r="D902" s="182"/>
      <c r="E902" s="182"/>
      <c r="F902" s="181"/>
      <c r="G902" s="183"/>
      <c r="H902" s="252">
        <f t="shared" si="41"/>
        <v>0</v>
      </c>
    </row>
    <row r="903" spans="1:8" ht="13.5" hidden="1" thickBot="1">
      <c r="A903" s="180">
        <v>827</v>
      </c>
      <c r="B903" s="181"/>
      <c r="C903" s="157"/>
      <c r="D903" s="182"/>
      <c r="E903" s="182"/>
      <c r="F903" s="181"/>
      <c r="G903" s="183"/>
      <c r="H903" s="252">
        <f t="shared" si="41"/>
        <v>0</v>
      </c>
    </row>
    <row r="904" spans="1:8" ht="13.5" hidden="1" thickBot="1">
      <c r="A904" s="180">
        <v>828</v>
      </c>
      <c r="B904" s="181"/>
      <c r="C904" s="157"/>
      <c r="D904" s="182"/>
      <c r="E904" s="182"/>
      <c r="F904" s="181"/>
      <c r="G904" s="183"/>
      <c r="H904" s="252">
        <f t="shared" si="41"/>
        <v>0</v>
      </c>
    </row>
    <row r="905" spans="1:8" ht="13.5" hidden="1" thickBot="1">
      <c r="A905" s="180">
        <v>829</v>
      </c>
      <c r="B905" s="181"/>
      <c r="C905" s="157"/>
      <c r="D905" s="182"/>
      <c r="E905" s="182"/>
      <c r="F905" s="181"/>
      <c r="G905" s="183"/>
      <c r="H905" s="252">
        <f t="shared" si="41"/>
        <v>0</v>
      </c>
    </row>
    <row r="906" spans="1:8" ht="13.5" hidden="1" thickBot="1">
      <c r="A906" s="180">
        <v>830</v>
      </c>
      <c r="B906" s="181"/>
      <c r="C906" s="157"/>
      <c r="D906" s="182"/>
      <c r="E906" s="182"/>
      <c r="F906" s="181"/>
      <c r="G906" s="183"/>
      <c r="H906" s="252">
        <f t="shared" si="41"/>
        <v>0</v>
      </c>
    </row>
    <row r="907" spans="1:8" ht="13.5" hidden="1" thickBot="1">
      <c r="A907" s="180">
        <v>831</v>
      </c>
      <c r="B907" s="181"/>
      <c r="C907" s="157"/>
      <c r="D907" s="182"/>
      <c r="E907" s="182"/>
      <c r="F907" s="181"/>
      <c r="G907" s="183"/>
      <c r="H907" s="252">
        <f t="shared" si="41"/>
        <v>0</v>
      </c>
    </row>
    <row r="908" spans="1:8" ht="13.5" hidden="1" thickBot="1">
      <c r="A908" s="180">
        <v>832</v>
      </c>
      <c r="B908" s="181"/>
      <c r="C908" s="157"/>
      <c r="D908" s="182"/>
      <c r="E908" s="182"/>
      <c r="F908" s="181"/>
      <c r="G908" s="183"/>
      <c r="H908" s="252">
        <f t="shared" si="41"/>
        <v>0</v>
      </c>
    </row>
    <row r="909" spans="1:8" ht="13.5" hidden="1" thickBot="1">
      <c r="A909" s="180">
        <v>833</v>
      </c>
      <c r="B909" s="181"/>
      <c r="C909" s="157"/>
      <c r="D909" s="182"/>
      <c r="E909" s="182"/>
      <c r="F909" s="181"/>
      <c r="G909" s="183"/>
      <c r="H909" s="252">
        <f t="shared" si="41"/>
        <v>0</v>
      </c>
    </row>
    <row r="910" spans="1:8" ht="13.5" hidden="1" thickBot="1">
      <c r="A910" s="180">
        <v>834</v>
      </c>
      <c r="B910" s="181"/>
      <c r="C910" s="157"/>
      <c r="D910" s="182"/>
      <c r="E910" s="182"/>
      <c r="F910" s="181"/>
      <c r="G910" s="183"/>
      <c r="H910" s="252">
        <f t="shared" ref="H910:H973" si="42">(E910-D910+1)*C910</f>
        <v>0</v>
      </c>
    </row>
    <row r="911" spans="1:8" ht="13.5" hidden="1" thickBot="1">
      <c r="A911" s="180">
        <v>835</v>
      </c>
      <c r="B911" s="181"/>
      <c r="C911" s="157"/>
      <c r="D911" s="182"/>
      <c r="E911" s="182"/>
      <c r="F911" s="181"/>
      <c r="G911" s="183"/>
      <c r="H911" s="252">
        <f t="shared" si="42"/>
        <v>0</v>
      </c>
    </row>
    <row r="912" spans="1:8" ht="13.5" hidden="1" thickBot="1">
      <c r="A912" s="180">
        <v>836</v>
      </c>
      <c r="B912" s="181"/>
      <c r="C912" s="157"/>
      <c r="D912" s="182"/>
      <c r="E912" s="182"/>
      <c r="F912" s="181"/>
      <c r="G912" s="183"/>
      <c r="H912" s="252">
        <f t="shared" si="42"/>
        <v>0</v>
      </c>
    </row>
    <row r="913" spans="1:8" ht="13.5" hidden="1" thickBot="1">
      <c r="A913" s="180">
        <v>837</v>
      </c>
      <c r="B913" s="181"/>
      <c r="C913" s="157"/>
      <c r="D913" s="182"/>
      <c r="E913" s="182"/>
      <c r="F913" s="181"/>
      <c r="G913" s="183"/>
      <c r="H913" s="252">
        <f t="shared" si="42"/>
        <v>0</v>
      </c>
    </row>
    <row r="914" spans="1:8" ht="13.5" hidden="1" thickBot="1">
      <c r="A914" s="180">
        <v>838</v>
      </c>
      <c r="B914" s="181"/>
      <c r="C914" s="157"/>
      <c r="D914" s="182"/>
      <c r="E914" s="182"/>
      <c r="F914" s="181"/>
      <c r="G914" s="183"/>
      <c r="H914" s="252">
        <f t="shared" si="42"/>
        <v>0</v>
      </c>
    </row>
    <row r="915" spans="1:8" ht="13.5" hidden="1" thickBot="1">
      <c r="A915" s="180">
        <v>839</v>
      </c>
      <c r="B915" s="181"/>
      <c r="C915" s="157"/>
      <c r="D915" s="182"/>
      <c r="E915" s="182"/>
      <c r="F915" s="181"/>
      <c r="G915" s="183"/>
      <c r="H915" s="252">
        <f t="shared" si="42"/>
        <v>0</v>
      </c>
    </row>
    <row r="916" spans="1:8" ht="13.5" hidden="1" thickBot="1">
      <c r="A916" s="180">
        <v>840</v>
      </c>
      <c r="B916" s="181"/>
      <c r="C916" s="157"/>
      <c r="D916" s="182"/>
      <c r="E916" s="182"/>
      <c r="F916" s="181"/>
      <c r="G916" s="183"/>
      <c r="H916" s="252">
        <f t="shared" si="42"/>
        <v>0</v>
      </c>
    </row>
    <row r="917" spans="1:8" ht="13.5" hidden="1" thickBot="1">
      <c r="A917" s="180">
        <v>841</v>
      </c>
      <c r="B917" s="181"/>
      <c r="C917" s="157"/>
      <c r="D917" s="182"/>
      <c r="E917" s="182"/>
      <c r="F917" s="181"/>
      <c r="G917" s="183"/>
      <c r="H917" s="252">
        <f t="shared" si="42"/>
        <v>0</v>
      </c>
    </row>
    <row r="918" spans="1:8" ht="13.5" hidden="1" thickBot="1">
      <c r="A918" s="180">
        <v>842</v>
      </c>
      <c r="B918" s="181"/>
      <c r="C918" s="157"/>
      <c r="D918" s="182"/>
      <c r="E918" s="182"/>
      <c r="F918" s="181"/>
      <c r="G918" s="183"/>
      <c r="H918" s="252">
        <f t="shared" si="42"/>
        <v>0</v>
      </c>
    </row>
    <row r="919" spans="1:8" ht="13.5" hidden="1" thickBot="1">
      <c r="A919" s="180">
        <v>843</v>
      </c>
      <c r="B919" s="181"/>
      <c r="C919" s="157"/>
      <c r="D919" s="182"/>
      <c r="E919" s="182"/>
      <c r="F919" s="181"/>
      <c r="G919" s="183"/>
      <c r="H919" s="252">
        <f t="shared" si="42"/>
        <v>0</v>
      </c>
    </row>
    <row r="920" spans="1:8" ht="13.5" hidden="1" thickBot="1">
      <c r="A920" s="180">
        <v>844</v>
      </c>
      <c r="B920" s="181"/>
      <c r="C920" s="157"/>
      <c r="D920" s="182"/>
      <c r="E920" s="182"/>
      <c r="F920" s="181"/>
      <c r="G920" s="183"/>
      <c r="H920" s="252">
        <f t="shared" si="42"/>
        <v>0</v>
      </c>
    </row>
    <row r="921" spans="1:8" ht="13.5" hidden="1" thickBot="1">
      <c r="A921" s="180">
        <v>845</v>
      </c>
      <c r="B921" s="181"/>
      <c r="C921" s="157"/>
      <c r="D921" s="182"/>
      <c r="E921" s="182"/>
      <c r="F921" s="181"/>
      <c r="G921" s="183"/>
      <c r="H921" s="252">
        <f t="shared" si="42"/>
        <v>0</v>
      </c>
    </row>
    <row r="922" spans="1:8" ht="13.5" hidden="1" thickBot="1">
      <c r="A922" s="180">
        <v>846</v>
      </c>
      <c r="B922" s="181"/>
      <c r="C922" s="157"/>
      <c r="D922" s="182"/>
      <c r="E922" s="182"/>
      <c r="F922" s="181"/>
      <c r="G922" s="183"/>
      <c r="H922" s="252">
        <f t="shared" si="42"/>
        <v>0</v>
      </c>
    </row>
    <row r="923" spans="1:8" ht="13.5" hidden="1" thickBot="1">
      <c r="A923" s="180">
        <v>847</v>
      </c>
      <c r="B923" s="181"/>
      <c r="C923" s="157"/>
      <c r="D923" s="182"/>
      <c r="E923" s="182"/>
      <c r="F923" s="181"/>
      <c r="G923" s="183"/>
      <c r="H923" s="252">
        <f t="shared" si="42"/>
        <v>0</v>
      </c>
    </row>
    <row r="924" spans="1:8" ht="13.5" hidden="1" thickBot="1">
      <c r="A924" s="180">
        <v>848</v>
      </c>
      <c r="B924" s="181"/>
      <c r="C924" s="157"/>
      <c r="D924" s="182"/>
      <c r="E924" s="182"/>
      <c r="F924" s="181"/>
      <c r="G924" s="183"/>
      <c r="H924" s="252">
        <f t="shared" si="42"/>
        <v>0</v>
      </c>
    </row>
    <row r="925" spans="1:8" ht="13.5" hidden="1" thickBot="1">
      <c r="A925" s="180">
        <v>849</v>
      </c>
      <c r="B925" s="181"/>
      <c r="C925" s="157"/>
      <c r="D925" s="182"/>
      <c r="E925" s="182"/>
      <c r="F925" s="181"/>
      <c r="G925" s="183"/>
      <c r="H925" s="252">
        <f t="shared" si="42"/>
        <v>0</v>
      </c>
    </row>
    <row r="926" spans="1:8" ht="13.5" hidden="1" thickBot="1">
      <c r="A926" s="180">
        <v>850</v>
      </c>
      <c r="B926" s="181"/>
      <c r="C926" s="157"/>
      <c r="D926" s="182"/>
      <c r="E926" s="182"/>
      <c r="F926" s="181"/>
      <c r="G926" s="183"/>
      <c r="H926" s="252">
        <f t="shared" si="42"/>
        <v>0</v>
      </c>
    </row>
    <row r="927" spans="1:8" ht="13.5" hidden="1" thickBot="1">
      <c r="A927" s="180">
        <v>851</v>
      </c>
      <c r="B927" s="181"/>
      <c r="C927" s="157"/>
      <c r="D927" s="182"/>
      <c r="E927" s="182"/>
      <c r="F927" s="181"/>
      <c r="G927" s="183"/>
      <c r="H927" s="252">
        <f t="shared" si="42"/>
        <v>0</v>
      </c>
    </row>
    <row r="928" spans="1:8" ht="13.5" hidden="1" thickBot="1">
      <c r="A928" s="180">
        <v>852</v>
      </c>
      <c r="B928" s="181"/>
      <c r="C928" s="157"/>
      <c r="D928" s="182"/>
      <c r="E928" s="182"/>
      <c r="F928" s="181"/>
      <c r="G928" s="183"/>
      <c r="H928" s="252">
        <f t="shared" si="42"/>
        <v>0</v>
      </c>
    </row>
    <row r="929" spans="1:8" ht="13.5" hidden="1" thickBot="1">
      <c r="A929" s="180">
        <v>853</v>
      </c>
      <c r="B929" s="181"/>
      <c r="C929" s="157"/>
      <c r="D929" s="182"/>
      <c r="E929" s="182"/>
      <c r="F929" s="181"/>
      <c r="G929" s="183"/>
      <c r="H929" s="252">
        <f t="shared" si="42"/>
        <v>0</v>
      </c>
    </row>
    <row r="930" spans="1:8" ht="13.5" hidden="1" thickBot="1">
      <c r="A930" s="180">
        <v>854</v>
      </c>
      <c r="B930" s="181"/>
      <c r="C930" s="157"/>
      <c r="D930" s="182"/>
      <c r="E930" s="182"/>
      <c r="F930" s="181"/>
      <c r="G930" s="183"/>
      <c r="H930" s="252">
        <f t="shared" si="42"/>
        <v>0</v>
      </c>
    </row>
    <row r="931" spans="1:8" ht="13.5" hidden="1" thickBot="1">
      <c r="A931" s="180">
        <v>855</v>
      </c>
      <c r="B931" s="181"/>
      <c r="C931" s="157"/>
      <c r="D931" s="182"/>
      <c r="E931" s="182"/>
      <c r="F931" s="181"/>
      <c r="G931" s="183"/>
      <c r="H931" s="252">
        <f t="shared" si="42"/>
        <v>0</v>
      </c>
    </row>
    <row r="932" spans="1:8" ht="13.5" hidden="1" thickBot="1">
      <c r="A932" s="180">
        <v>856</v>
      </c>
      <c r="B932" s="181"/>
      <c r="C932" s="157"/>
      <c r="D932" s="182"/>
      <c r="E932" s="182"/>
      <c r="F932" s="181"/>
      <c r="G932" s="183"/>
      <c r="H932" s="252">
        <f t="shared" si="42"/>
        <v>0</v>
      </c>
    </row>
    <row r="933" spans="1:8" ht="13.5" hidden="1" thickBot="1">
      <c r="A933" s="180">
        <v>857</v>
      </c>
      <c r="B933" s="181"/>
      <c r="C933" s="157"/>
      <c r="D933" s="182"/>
      <c r="E933" s="182"/>
      <c r="F933" s="181"/>
      <c r="G933" s="183"/>
      <c r="H933" s="252">
        <f t="shared" si="42"/>
        <v>0</v>
      </c>
    </row>
    <row r="934" spans="1:8" ht="13.5" hidden="1" thickBot="1">
      <c r="A934" s="180">
        <v>858</v>
      </c>
      <c r="B934" s="181"/>
      <c r="C934" s="157"/>
      <c r="D934" s="182"/>
      <c r="E934" s="182"/>
      <c r="F934" s="181"/>
      <c r="G934" s="183"/>
      <c r="H934" s="252">
        <f t="shared" si="42"/>
        <v>0</v>
      </c>
    </row>
    <row r="935" spans="1:8" ht="13.5" hidden="1" thickBot="1">
      <c r="A935" s="180">
        <v>859</v>
      </c>
      <c r="B935" s="181"/>
      <c r="C935" s="157"/>
      <c r="D935" s="182"/>
      <c r="E935" s="182"/>
      <c r="F935" s="181"/>
      <c r="G935" s="183"/>
      <c r="H935" s="252">
        <f t="shared" si="42"/>
        <v>0</v>
      </c>
    </row>
    <row r="936" spans="1:8" ht="13.5" hidden="1" thickBot="1">
      <c r="A936" s="180">
        <v>860</v>
      </c>
      <c r="B936" s="181"/>
      <c r="C936" s="157"/>
      <c r="D936" s="182"/>
      <c r="E936" s="182"/>
      <c r="F936" s="181"/>
      <c r="G936" s="183"/>
      <c r="H936" s="252">
        <f t="shared" si="42"/>
        <v>0</v>
      </c>
    </row>
    <row r="937" spans="1:8" ht="13.5" hidden="1" thickBot="1">
      <c r="A937" s="180">
        <v>861</v>
      </c>
      <c r="B937" s="181"/>
      <c r="C937" s="157"/>
      <c r="D937" s="182"/>
      <c r="E937" s="182"/>
      <c r="F937" s="181"/>
      <c r="G937" s="183"/>
      <c r="H937" s="252">
        <f t="shared" si="42"/>
        <v>0</v>
      </c>
    </row>
    <row r="938" spans="1:8" ht="13.5" hidden="1" thickBot="1">
      <c r="A938" s="180">
        <v>862</v>
      </c>
      <c r="B938" s="181"/>
      <c r="C938" s="157"/>
      <c r="D938" s="182"/>
      <c r="E938" s="182"/>
      <c r="F938" s="181"/>
      <c r="G938" s="183"/>
      <c r="H938" s="252">
        <f t="shared" si="42"/>
        <v>0</v>
      </c>
    </row>
    <row r="939" spans="1:8" ht="13.5" hidden="1" thickBot="1">
      <c r="A939" s="180">
        <v>863</v>
      </c>
      <c r="B939" s="181"/>
      <c r="C939" s="157"/>
      <c r="D939" s="182"/>
      <c r="E939" s="182"/>
      <c r="F939" s="181"/>
      <c r="G939" s="183"/>
      <c r="H939" s="252">
        <f t="shared" si="42"/>
        <v>0</v>
      </c>
    </row>
    <row r="940" spans="1:8" ht="13.5" hidden="1" thickBot="1">
      <c r="A940" s="180">
        <v>864</v>
      </c>
      <c r="B940" s="181"/>
      <c r="C940" s="157"/>
      <c r="D940" s="182"/>
      <c r="E940" s="182"/>
      <c r="F940" s="181"/>
      <c r="G940" s="183"/>
      <c r="H940" s="252">
        <f t="shared" si="42"/>
        <v>0</v>
      </c>
    </row>
    <row r="941" spans="1:8" ht="13.5" hidden="1" thickBot="1">
      <c r="A941" s="180">
        <v>865</v>
      </c>
      <c r="B941" s="181"/>
      <c r="C941" s="157"/>
      <c r="D941" s="182"/>
      <c r="E941" s="182"/>
      <c r="F941" s="181"/>
      <c r="G941" s="183"/>
      <c r="H941" s="252">
        <f t="shared" si="42"/>
        <v>0</v>
      </c>
    </row>
    <row r="942" spans="1:8" ht="13.5" hidden="1" thickBot="1">
      <c r="A942" s="180">
        <v>866</v>
      </c>
      <c r="B942" s="181"/>
      <c r="C942" s="157"/>
      <c r="D942" s="182"/>
      <c r="E942" s="182"/>
      <c r="F942" s="181"/>
      <c r="G942" s="183"/>
      <c r="H942" s="252">
        <f t="shared" si="42"/>
        <v>0</v>
      </c>
    </row>
    <row r="943" spans="1:8" ht="13.5" hidden="1" thickBot="1">
      <c r="A943" s="180">
        <v>867</v>
      </c>
      <c r="B943" s="181"/>
      <c r="C943" s="157"/>
      <c r="D943" s="182"/>
      <c r="E943" s="182"/>
      <c r="F943" s="181"/>
      <c r="G943" s="183"/>
      <c r="H943" s="252">
        <f t="shared" si="42"/>
        <v>0</v>
      </c>
    </row>
    <row r="944" spans="1:8" ht="13.5" hidden="1" thickBot="1">
      <c r="A944" s="180">
        <v>868</v>
      </c>
      <c r="B944" s="181"/>
      <c r="C944" s="157"/>
      <c r="D944" s="182"/>
      <c r="E944" s="182"/>
      <c r="F944" s="181"/>
      <c r="G944" s="183"/>
      <c r="H944" s="252">
        <f t="shared" si="42"/>
        <v>0</v>
      </c>
    </row>
    <row r="945" spans="1:8" ht="13.5" hidden="1" thickBot="1">
      <c r="A945" s="180">
        <v>869</v>
      </c>
      <c r="B945" s="181"/>
      <c r="C945" s="157"/>
      <c r="D945" s="182"/>
      <c r="E945" s="182"/>
      <c r="F945" s="181"/>
      <c r="G945" s="183"/>
      <c r="H945" s="252">
        <f t="shared" si="42"/>
        <v>0</v>
      </c>
    </row>
    <row r="946" spans="1:8" ht="13.5" hidden="1" thickBot="1">
      <c r="A946" s="180">
        <v>870</v>
      </c>
      <c r="B946" s="181"/>
      <c r="C946" s="157"/>
      <c r="D946" s="182"/>
      <c r="E946" s="182"/>
      <c r="F946" s="181"/>
      <c r="G946" s="183"/>
      <c r="H946" s="252">
        <f t="shared" si="42"/>
        <v>0</v>
      </c>
    </row>
    <row r="947" spans="1:8" ht="13.5" hidden="1" thickBot="1">
      <c r="A947" s="180">
        <v>871</v>
      </c>
      <c r="B947" s="181"/>
      <c r="C947" s="157"/>
      <c r="D947" s="182"/>
      <c r="E947" s="182"/>
      <c r="F947" s="181"/>
      <c r="G947" s="183"/>
      <c r="H947" s="252">
        <f t="shared" si="42"/>
        <v>0</v>
      </c>
    </row>
    <row r="948" spans="1:8" ht="13.5" hidden="1" thickBot="1">
      <c r="A948" s="180">
        <v>872</v>
      </c>
      <c r="B948" s="181"/>
      <c r="C948" s="157"/>
      <c r="D948" s="182"/>
      <c r="E948" s="182"/>
      <c r="F948" s="181"/>
      <c r="G948" s="183"/>
      <c r="H948" s="252">
        <f t="shared" si="42"/>
        <v>0</v>
      </c>
    </row>
    <row r="949" spans="1:8" ht="13.5" hidden="1" thickBot="1">
      <c r="A949" s="180">
        <v>873</v>
      </c>
      <c r="B949" s="181"/>
      <c r="C949" s="157"/>
      <c r="D949" s="182"/>
      <c r="E949" s="182"/>
      <c r="F949" s="181"/>
      <c r="G949" s="183"/>
      <c r="H949" s="252">
        <f t="shared" si="42"/>
        <v>0</v>
      </c>
    </row>
    <row r="950" spans="1:8" ht="13.5" hidden="1" thickBot="1">
      <c r="A950" s="180">
        <v>874</v>
      </c>
      <c r="B950" s="181"/>
      <c r="C950" s="157"/>
      <c r="D950" s="182"/>
      <c r="E950" s="182"/>
      <c r="F950" s="181"/>
      <c r="G950" s="183"/>
      <c r="H950" s="252">
        <f t="shared" si="42"/>
        <v>0</v>
      </c>
    </row>
    <row r="951" spans="1:8" ht="13.5" hidden="1" thickBot="1">
      <c r="A951" s="180">
        <v>875</v>
      </c>
      <c r="B951" s="181"/>
      <c r="C951" s="157"/>
      <c r="D951" s="182"/>
      <c r="E951" s="182"/>
      <c r="F951" s="181"/>
      <c r="G951" s="183"/>
      <c r="H951" s="252">
        <f t="shared" si="42"/>
        <v>0</v>
      </c>
    </row>
    <row r="952" spans="1:8" ht="13.5" hidden="1" thickBot="1">
      <c r="A952" s="180">
        <v>876</v>
      </c>
      <c r="B952" s="181"/>
      <c r="C952" s="157"/>
      <c r="D952" s="182"/>
      <c r="E952" s="182"/>
      <c r="F952" s="181"/>
      <c r="G952" s="183"/>
      <c r="H952" s="252">
        <f t="shared" si="42"/>
        <v>0</v>
      </c>
    </row>
    <row r="953" spans="1:8" ht="13.5" hidden="1" thickBot="1">
      <c r="A953" s="180">
        <v>877</v>
      </c>
      <c r="B953" s="181"/>
      <c r="C953" s="157"/>
      <c r="D953" s="182"/>
      <c r="E953" s="182"/>
      <c r="F953" s="181"/>
      <c r="G953" s="183"/>
      <c r="H953" s="252">
        <f t="shared" si="42"/>
        <v>0</v>
      </c>
    </row>
    <row r="954" spans="1:8" ht="13.5" hidden="1" thickBot="1">
      <c r="A954" s="180">
        <v>878</v>
      </c>
      <c r="B954" s="181"/>
      <c r="C954" s="157"/>
      <c r="D954" s="182"/>
      <c r="E954" s="182"/>
      <c r="F954" s="181"/>
      <c r="G954" s="183"/>
      <c r="H954" s="252">
        <f t="shared" si="42"/>
        <v>0</v>
      </c>
    </row>
    <row r="955" spans="1:8" ht="13.5" hidden="1" thickBot="1">
      <c r="A955" s="180">
        <v>879</v>
      </c>
      <c r="B955" s="181"/>
      <c r="C955" s="157"/>
      <c r="D955" s="182"/>
      <c r="E955" s="182"/>
      <c r="F955" s="181"/>
      <c r="G955" s="183"/>
      <c r="H955" s="252">
        <f t="shared" si="42"/>
        <v>0</v>
      </c>
    </row>
    <row r="956" spans="1:8" ht="13.5" hidden="1" thickBot="1">
      <c r="A956" s="180">
        <v>880</v>
      </c>
      <c r="B956" s="181"/>
      <c r="C956" s="157"/>
      <c r="D956" s="182"/>
      <c r="E956" s="182"/>
      <c r="F956" s="181"/>
      <c r="G956" s="183"/>
      <c r="H956" s="252">
        <f t="shared" si="42"/>
        <v>0</v>
      </c>
    </row>
    <row r="957" spans="1:8" ht="13.5" hidden="1" thickBot="1">
      <c r="A957" s="180">
        <v>881</v>
      </c>
      <c r="B957" s="181"/>
      <c r="C957" s="157"/>
      <c r="D957" s="182"/>
      <c r="E957" s="182"/>
      <c r="F957" s="181"/>
      <c r="G957" s="183"/>
      <c r="H957" s="252">
        <f t="shared" si="42"/>
        <v>0</v>
      </c>
    </row>
    <row r="958" spans="1:8" ht="13.5" hidden="1" thickBot="1">
      <c r="A958" s="180">
        <v>882</v>
      </c>
      <c r="B958" s="181"/>
      <c r="C958" s="157"/>
      <c r="D958" s="182"/>
      <c r="E958" s="182"/>
      <c r="F958" s="181"/>
      <c r="G958" s="183"/>
      <c r="H958" s="252">
        <f t="shared" si="42"/>
        <v>0</v>
      </c>
    </row>
    <row r="959" spans="1:8" ht="13.5" hidden="1" thickBot="1">
      <c r="A959" s="180">
        <v>883</v>
      </c>
      <c r="B959" s="181"/>
      <c r="C959" s="157"/>
      <c r="D959" s="182"/>
      <c r="E959" s="182"/>
      <c r="F959" s="181"/>
      <c r="G959" s="183"/>
      <c r="H959" s="252">
        <f t="shared" si="42"/>
        <v>0</v>
      </c>
    </row>
    <row r="960" spans="1:8" ht="13.5" hidden="1" thickBot="1">
      <c r="A960" s="180">
        <v>884</v>
      </c>
      <c r="B960" s="181"/>
      <c r="C960" s="157"/>
      <c r="D960" s="182"/>
      <c r="E960" s="182"/>
      <c r="F960" s="181"/>
      <c r="G960" s="183"/>
      <c r="H960" s="252">
        <f t="shared" si="42"/>
        <v>0</v>
      </c>
    </row>
    <row r="961" spans="1:8" ht="13.5" hidden="1" thickBot="1">
      <c r="A961" s="180">
        <v>885</v>
      </c>
      <c r="B961" s="181"/>
      <c r="C961" s="157"/>
      <c r="D961" s="182"/>
      <c r="E961" s="182"/>
      <c r="F961" s="181"/>
      <c r="G961" s="183"/>
      <c r="H961" s="252">
        <f t="shared" si="42"/>
        <v>0</v>
      </c>
    </row>
    <row r="962" spans="1:8" ht="13.5" hidden="1" thickBot="1">
      <c r="A962" s="180">
        <v>886</v>
      </c>
      <c r="B962" s="181"/>
      <c r="C962" s="157"/>
      <c r="D962" s="182"/>
      <c r="E962" s="182"/>
      <c r="F962" s="181"/>
      <c r="G962" s="183"/>
      <c r="H962" s="252">
        <f t="shared" si="42"/>
        <v>0</v>
      </c>
    </row>
    <row r="963" spans="1:8" ht="13.5" hidden="1" thickBot="1">
      <c r="A963" s="180">
        <v>887</v>
      </c>
      <c r="B963" s="181"/>
      <c r="C963" s="157"/>
      <c r="D963" s="182"/>
      <c r="E963" s="182"/>
      <c r="F963" s="181"/>
      <c r="G963" s="183"/>
      <c r="H963" s="252">
        <f t="shared" si="42"/>
        <v>0</v>
      </c>
    </row>
    <row r="964" spans="1:8" ht="13.5" hidden="1" thickBot="1">
      <c r="A964" s="180">
        <v>888</v>
      </c>
      <c r="B964" s="181"/>
      <c r="C964" s="157"/>
      <c r="D964" s="182"/>
      <c r="E964" s="182"/>
      <c r="F964" s="181"/>
      <c r="G964" s="183"/>
      <c r="H964" s="252">
        <f t="shared" si="42"/>
        <v>0</v>
      </c>
    </row>
    <row r="965" spans="1:8" ht="13.5" hidden="1" thickBot="1">
      <c r="A965" s="180">
        <v>889</v>
      </c>
      <c r="B965" s="181"/>
      <c r="C965" s="157"/>
      <c r="D965" s="182"/>
      <c r="E965" s="182"/>
      <c r="F965" s="181"/>
      <c r="G965" s="183"/>
      <c r="H965" s="252">
        <f t="shared" si="42"/>
        <v>0</v>
      </c>
    </row>
    <row r="966" spans="1:8" ht="13.5" hidden="1" thickBot="1">
      <c r="A966" s="180">
        <v>890</v>
      </c>
      <c r="B966" s="181"/>
      <c r="C966" s="157"/>
      <c r="D966" s="182"/>
      <c r="E966" s="182"/>
      <c r="F966" s="181"/>
      <c r="G966" s="183"/>
      <c r="H966" s="252">
        <f t="shared" si="42"/>
        <v>0</v>
      </c>
    </row>
    <row r="967" spans="1:8" ht="13.5" hidden="1" thickBot="1">
      <c r="A967" s="180">
        <v>891</v>
      </c>
      <c r="B967" s="181"/>
      <c r="C967" s="157"/>
      <c r="D967" s="182"/>
      <c r="E967" s="182"/>
      <c r="F967" s="181"/>
      <c r="G967" s="183"/>
      <c r="H967" s="252">
        <f t="shared" si="42"/>
        <v>0</v>
      </c>
    </row>
    <row r="968" spans="1:8" ht="13.5" hidden="1" thickBot="1">
      <c r="A968" s="180">
        <v>892</v>
      </c>
      <c r="B968" s="181"/>
      <c r="C968" s="157"/>
      <c r="D968" s="182"/>
      <c r="E968" s="182"/>
      <c r="F968" s="181"/>
      <c r="G968" s="183"/>
      <c r="H968" s="252">
        <f t="shared" si="42"/>
        <v>0</v>
      </c>
    </row>
    <row r="969" spans="1:8" ht="13.5" hidden="1" thickBot="1">
      <c r="A969" s="180">
        <v>893</v>
      </c>
      <c r="B969" s="181"/>
      <c r="C969" s="157"/>
      <c r="D969" s="182"/>
      <c r="E969" s="182"/>
      <c r="F969" s="181"/>
      <c r="G969" s="183"/>
      <c r="H969" s="252">
        <f t="shared" si="42"/>
        <v>0</v>
      </c>
    </row>
    <row r="970" spans="1:8" ht="13.5" hidden="1" thickBot="1">
      <c r="A970" s="180">
        <v>894</v>
      </c>
      <c r="B970" s="181"/>
      <c r="C970" s="157"/>
      <c r="D970" s="182"/>
      <c r="E970" s="182"/>
      <c r="F970" s="181"/>
      <c r="G970" s="183"/>
      <c r="H970" s="252">
        <f t="shared" si="42"/>
        <v>0</v>
      </c>
    </row>
    <row r="971" spans="1:8" ht="13.5" hidden="1" thickBot="1">
      <c r="A971" s="180">
        <v>895</v>
      </c>
      <c r="B971" s="181"/>
      <c r="C971" s="157"/>
      <c r="D971" s="182"/>
      <c r="E971" s="182"/>
      <c r="F971" s="181"/>
      <c r="G971" s="183"/>
      <c r="H971" s="252">
        <f t="shared" si="42"/>
        <v>0</v>
      </c>
    </row>
    <row r="972" spans="1:8" ht="13.5" hidden="1" thickBot="1">
      <c r="A972" s="180">
        <v>896</v>
      </c>
      <c r="B972" s="181"/>
      <c r="C972" s="157"/>
      <c r="D972" s="182"/>
      <c r="E972" s="182"/>
      <c r="F972" s="181"/>
      <c r="G972" s="183"/>
      <c r="H972" s="252">
        <f t="shared" si="42"/>
        <v>0</v>
      </c>
    </row>
    <row r="973" spans="1:8" ht="13.5" hidden="1" thickBot="1">
      <c r="A973" s="180">
        <v>897</v>
      </c>
      <c r="B973" s="181"/>
      <c r="C973" s="157"/>
      <c r="D973" s="182"/>
      <c r="E973" s="182"/>
      <c r="F973" s="181"/>
      <c r="G973" s="183"/>
      <c r="H973" s="252">
        <f t="shared" si="42"/>
        <v>0</v>
      </c>
    </row>
    <row r="974" spans="1:8" ht="13.5" hidden="1" thickBot="1">
      <c r="A974" s="180">
        <v>898</v>
      </c>
      <c r="B974" s="181"/>
      <c r="C974" s="157"/>
      <c r="D974" s="182"/>
      <c r="E974" s="182"/>
      <c r="F974" s="181"/>
      <c r="G974" s="183"/>
      <c r="H974" s="252">
        <f t="shared" ref="H974:H1037" si="43">(E974-D974+1)*C974</f>
        <v>0</v>
      </c>
    </row>
    <row r="975" spans="1:8" ht="13.5" hidden="1" thickBot="1">
      <c r="A975" s="180">
        <v>899</v>
      </c>
      <c r="B975" s="181"/>
      <c r="C975" s="157"/>
      <c r="D975" s="182"/>
      <c r="E975" s="182"/>
      <c r="F975" s="181"/>
      <c r="G975" s="183"/>
      <c r="H975" s="252">
        <f t="shared" si="43"/>
        <v>0</v>
      </c>
    </row>
    <row r="976" spans="1:8" ht="13.5" hidden="1" thickBot="1">
      <c r="A976" s="180">
        <v>900</v>
      </c>
      <c r="B976" s="181"/>
      <c r="C976" s="157"/>
      <c r="D976" s="182"/>
      <c r="E976" s="182"/>
      <c r="F976" s="181"/>
      <c r="G976" s="183"/>
      <c r="H976" s="252">
        <f t="shared" si="43"/>
        <v>0</v>
      </c>
    </row>
    <row r="977" spans="1:8" ht="13.5" hidden="1" thickBot="1">
      <c r="A977" s="180">
        <v>901</v>
      </c>
      <c r="B977" s="181"/>
      <c r="C977" s="157"/>
      <c r="D977" s="182"/>
      <c r="E977" s="182"/>
      <c r="F977" s="181"/>
      <c r="G977" s="183"/>
      <c r="H977" s="252">
        <f t="shared" si="43"/>
        <v>0</v>
      </c>
    </row>
    <row r="978" spans="1:8" ht="13.5" hidden="1" thickBot="1">
      <c r="A978" s="180">
        <v>902</v>
      </c>
      <c r="B978" s="181"/>
      <c r="C978" s="157"/>
      <c r="D978" s="182"/>
      <c r="E978" s="182"/>
      <c r="F978" s="181"/>
      <c r="G978" s="183"/>
      <c r="H978" s="252">
        <f t="shared" si="43"/>
        <v>0</v>
      </c>
    </row>
    <row r="979" spans="1:8" ht="13.5" hidden="1" thickBot="1">
      <c r="A979" s="180">
        <v>903</v>
      </c>
      <c r="B979" s="181"/>
      <c r="C979" s="157"/>
      <c r="D979" s="182"/>
      <c r="E979" s="182"/>
      <c r="F979" s="181"/>
      <c r="G979" s="183"/>
      <c r="H979" s="252">
        <f t="shared" si="43"/>
        <v>0</v>
      </c>
    </row>
    <row r="980" spans="1:8" ht="13.5" hidden="1" thickBot="1">
      <c r="A980" s="180">
        <v>904</v>
      </c>
      <c r="B980" s="181"/>
      <c r="C980" s="157"/>
      <c r="D980" s="182"/>
      <c r="E980" s="182"/>
      <c r="F980" s="181"/>
      <c r="G980" s="183"/>
      <c r="H980" s="252">
        <f t="shared" si="43"/>
        <v>0</v>
      </c>
    </row>
    <row r="981" spans="1:8" ht="13.5" hidden="1" thickBot="1">
      <c r="A981" s="180">
        <v>905</v>
      </c>
      <c r="B981" s="181"/>
      <c r="C981" s="157"/>
      <c r="D981" s="182"/>
      <c r="E981" s="182"/>
      <c r="F981" s="181"/>
      <c r="G981" s="183"/>
      <c r="H981" s="252">
        <f t="shared" si="43"/>
        <v>0</v>
      </c>
    </row>
    <row r="982" spans="1:8" ht="13.5" hidden="1" thickBot="1">
      <c r="A982" s="180">
        <v>906</v>
      </c>
      <c r="B982" s="181"/>
      <c r="C982" s="157"/>
      <c r="D982" s="182"/>
      <c r="E982" s="182"/>
      <c r="F982" s="181"/>
      <c r="G982" s="183"/>
      <c r="H982" s="252">
        <f t="shared" si="43"/>
        <v>0</v>
      </c>
    </row>
    <row r="983" spans="1:8" ht="13.5" hidden="1" thickBot="1">
      <c r="A983" s="180">
        <v>907</v>
      </c>
      <c r="B983" s="181"/>
      <c r="C983" s="157"/>
      <c r="D983" s="182"/>
      <c r="E983" s="182"/>
      <c r="F983" s="181"/>
      <c r="G983" s="183"/>
      <c r="H983" s="252">
        <f t="shared" si="43"/>
        <v>0</v>
      </c>
    </row>
    <row r="984" spans="1:8" ht="13.5" hidden="1" thickBot="1">
      <c r="A984" s="180">
        <v>908</v>
      </c>
      <c r="B984" s="181"/>
      <c r="C984" s="157"/>
      <c r="D984" s="182"/>
      <c r="E984" s="182"/>
      <c r="F984" s="181"/>
      <c r="G984" s="183"/>
      <c r="H984" s="252">
        <f t="shared" si="43"/>
        <v>0</v>
      </c>
    </row>
    <row r="985" spans="1:8" ht="13.5" hidden="1" thickBot="1">
      <c r="A985" s="180">
        <v>909</v>
      </c>
      <c r="B985" s="181"/>
      <c r="C985" s="157"/>
      <c r="D985" s="182"/>
      <c r="E985" s="182"/>
      <c r="F985" s="181"/>
      <c r="G985" s="183"/>
      <c r="H985" s="252">
        <f t="shared" si="43"/>
        <v>0</v>
      </c>
    </row>
    <row r="986" spans="1:8" ht="13.5" hidden="1" thickBot="1">
      <c r="A986" s="180">
        <v>910</v>
      </c>
      <c r="B986" s="181"/>
      <c r="C986" s="157"/>
      <c r="D986" s="182"/>
      <c r="E986" s="182"/>
      <c r="F986" s="181"/>
      <c r="G986" s="183"/>
      <c r="H986" s="252">
        <f t="shared" si="43"/>
        <v>0</v>
      </c>
    </row>
    <row r="987" spans="1:8" ht="13.5" hidden="1" thickBot="1">
      <c r="A987" s="180">
        <v>911</v>
      </c>
      <c r="B987" s="181"/>
      <c r="C987" s="157"/>
      <c r="D987" s="182"/>
      <c r="E987" s="182"/>
      <c r="F987" s="181"/>
      <c r="G987" s="183"/>
      <c r="H987" s="252">
        <f t="shared" si="43"/>
        <v>0</v>
      </c>
    </row>
    <row r="988" spans="1:8" ht="13.5" hidden="1" thickBot="1">
      <c r="A988" s="180">
        <v>912</v>
      </c>
      <c r="B988" s="181"/>
      <c r="C988" s="157"/>
      <c r="D988" s="182"/>
      <c r="E988" s="182"/>
      <c r="F988" s="181"/>
      <c r="G988" s="183"/>
      <c r="H988" s="252">
        <f t="shared" si="43"/>
        <v>0</v>
      </c>
    </row>
    <row r="989" spans="1:8" ht="13.5" hidden="1" thickBot="1">
      <c r="A989" s="180">
        <v>913</v>
      </c>
      <c r="B989" s="181"/>
      <c r="C989" s="157"/>
      <c r="D989" s="182"/>
      <c r="E989" s="182"/>
      <c r="F989" s="181"/>
      <c r="G989" s="183"/>
      <c r="H989" s="252">
        <f t="shared" si="43"/>
        <v>0</v>
      </c>
    </row>
    <row r="990" spans="1:8" ht="13.5" hidden="1" thickBot="1">
      <c r="A990" s="180">
        <v>914</v>
      </c>
      <c r="B990" s="181"/>
      <c r="C990" s="157"/>
      <c r="D990" s="182"/>
      <c r="E990" s="182"/>
      <c r="F990" s="181"/>
      <c r="G990" s="183"/>
      <c r="H990" s="252">
        <f t="shared" si="43"/>
        <v>0</v>
      </c>
    </row>
    <row r="991" spans="1:8" ht="13.5" hidden="1" thickBot="1">
      <c r="A991" s="180">
        <v>915</v>
      </c>
      <c r="B991" s="181"/>
      <c r="C991" s="157"/>
      <c r="D991" s="182"/>
      <c r="E991" s="182"/>
      <c r="F991" s="181"/>
      <c r="G991" s="183"/>
      <c r="H991" s="252">
        <f t="shared" si="43"/>
        <v>0</v>
      </c>
    </row>
    <row r="992" spans="1:8" ht="13.5" hidden="1" thickBot="1">
      <c r="A992" s="180">
        <v>916</v>
      </c>
      <c r="B992" s="181"/>
      <c r="C992" s="157"/>
      <c r="D992" s="182"/>
      <c r="E992" s="182"/>
      <c r="F992" s="181"/>
      <c r="G992" s="183"/>
      <c r="H992" s="252">
        <f t="shared" si="43"/>
        <v>0</v>
      </c>
    </row>
    <row r="993" spans="1:8" ht="13.5" hidden="1" thickBot="1">
      <c r="A993" s="180">
        <v>917</v>
      </c>
      <c r="B993" s="181"/>
      <c r="C993" s="157"/>
      <c r="D993" s="182"/>
      <c r="E993" s="182"/>
      <c r="F993" s="181"/>
      <c r="G993" s="183"/>
      <c r="H993" s="252">
        <f t="shared" si="43"/>
        <v>0</v>
      </c>
    </row>
    <row r="994" spans="1:8" ht="13.5" hidden="1" thickBot="1">
      <c r="A994" s="180">
        <v>918</v>
      </c>
      <c r="B994" s="181"/>
      <c r="C994" s="157"/>
      <c r="D994" s="182"/>
      <c r="E994" s="182"/>
      <c r="F994" s="181"/>
      <c r="G994" s="183"/>
      <c r="H994" s="252">
        <f t="shared" si="43"/>
        <v>0</v>
      </c>
    </row>
    <row r="995" spans="1:8" ht="13.5" hidden="1" thickBot="1">
      <c r="A995" s="180">
        <v>919</v>
      </c>
      <c r="B995" s="181"/>
      <c r="C995" s="157"/>
      <c r="D995" s="182"/>
      <c r="E995" s="182"/>
      <c r="F995" s="181"/>
      <c r="G995" s="183"/>
      <c r="H995" s="252">
        <f t="shared" si="43"/>
        <v>0</v>
      </c>
    </row>
    <row r="996" spans="1:8" ht="13.5" hidden="1" thickBot="1">
      <c r="A996" s="180">
        <v>920</v>
      </c>
      <c r="B996" s="181"/>
      <c r="C996" s="157"/>
      <c r="D996" s="182"/>
      <c r="E996" s="182"/>
      <c r="F996" s="181"/>
      <c r="G996" s="183"/>
      <c r="H996" s="252">
        <f t="shared" si="43"/>
        <v>0</v>
      </c>
    </row>
    <row r="997" spans="1:8" ht="13.5" hidden="1" thickBot="1">
      <c r="A997" s="180">
        <v>921</v>
      </c>
      <c r="B997" s="181"/>
      <c r="C997" s="157"/>
      <c r="D997" s="182"/>
      <c r="E997" s="182"/>
      <c r="F997" s="181"/>
      <c r="G997" s="183"/>
      <c r="H997" s="252">
        <f t="shared" si="43"/>
        <v>0</v>
      </c>
    </row>
    <row r="998" spans="1:8" ht="13.5" hidden="1" thickBot="1">
      <c r="A998" s="180">
        <v>922</v>
      </c>
      <c r="B998" s="181"/>
      <c r="C998" s="157"/>
      <c r="D998" s="182"/>
      <c r="E998" s="182"/>
      <c r="F998" s="181"/>
      <c r="G998" s="183"/>
      <c r="H998" s="252">
        <f t="shared" si="43"/>
        <v>0</v>
      </c>
    </row>
    <row r="999" spans="1:8" ht="13.5" hidden="1" thickBot="1">
      <c r="A999" s="180">
        <v>923</v>
      </c>
      <c r="B999" s="181"/>
      <c r="C999" s="157"/>
      <c r="D999" s="182"/>
      <c r="E999" s="182"/>
      <c r="F999" s="181"/>
      <c r="G999" s="183"/>
      <c r="H999" s="252">
        <f t="shared" si="43"/>
        <v>0</v>
      </c>
    </row>
    <row r="1000" spans="1:8" ht="13.5" hidden="1" thickBot="1">
      <c r="A1000" s="180">
        <v>924</v>
      </c>
      <c r="B1000" s="181"/>
      <c r="C1000" s="157"/>
      <c r="D1000" s="182"/>
      <c r="E1000" s="182"/>
      <c r="F1000" s="181"/>
      <c r="G1000" s="183"/>
      <c r="H1000" s="252">
        <f t="shared" si="43"/>
        <v>0</v>
      </c>
    </row>
    <row r="1001" spans="1:8" ht="13.5" hidden="1" thickBot="1">
      <c r="A1001" s="180">
        <v>925</v>
      </c>
      <c r="B1001" s="181"/>
      <c r="C1001" s="157"/>
      <c r="D1001" s="182"/>
      <c r="E1001" s="182"/>
      <c r="F1001" s="181"/>
      <c r="G1001" s="183"/>
      <c r="H1001" s="252">
        <f t="shared" si="43"/>
        <v>0</v>
      </c>
    </row>
    <row r="1002" spans="1:8" ht="13.5" hidden="1" thickBot="1">
      <c r="A1002" s="180">
        <v>926</v>
      </c>
      <c r="B1002" s="181"/>
      <c r="C1002" s="157"/>
      <c r="D1002" s="182"/>
      <c r="E1002" s="182"/>
      <c r="F1002" s="181"/>
      <c r="G1002" s="183"/>
      <c r="H1002" s="252">
        <f t="shared" si="43"/>
        <v>0</v>
      </c>
    </row>
    <row r="1003" spans="1:8" ht="13.5" hidden="1" thickBot="1">
      <c r="A1003" s="180">
        <v>927</v>
      </c>
      <c r="B1003" s="181"/>
      <c r="C1003" s="157"/>
      <c r="D1003" s="182"/>
      <c r="E1003" s="182"/>
      <c r="F1003" s="181"/>
      <c r="G1003" s="183"/>
      <c r="H1003" s="252">
        <f t="shared" si="43"/>
        <v>0</v>
      </c>
    </row>
    <row r="1004" spans="1:8" ht="13.5" hidden="1" thickBot="1">
      <c r="A1004" s="180">
        <v>928</v>
      </c>
      <c r="B1004" s="181"/>
      <c r="C1004" s="157"/>
      <c r="D1004" s="182"/>
      <c r="E1004" s="182"/>
      <c r="F1004" s="181"/>
      <c r="G1004" s="183"/>
      <c r="H1004" s="252">
        <f t="shared" si="43"/>
        <v>0</v>
      </c>
    </row>
    <row r="1005" spans="1:8" ht="13.5" hidden="1" thickBot="1">
      <c r="A1005" s="180">
        <v>929</v>
      </c>
      <c r="B1005" s="181"/>
      <c r="C1005" s="157"/>
      <c r="D1005" s="182"/>
      <c r="E1005" s="182"/>
      <c r="F1005" s="181"/>
      <c r="G1005" s="183"/>
      <c r="H1005" s="252">
        <f t="shared" si="43"/>
        <v>0</v>
      </c>
    </row>
    <row r="1006" spans="1:8" ht="13.5" hidden="1" thickBot="1">
      <c r="A1006" s="180">
        <v>930</v>
      </c>
      <c r="B1006" s="181"/>
      <c r="C1006" s="157"/>
      <c r="D1006" s="182"/>
      <c r="E1006" s="182"/>
      <c r="F1006" s="181"/>
      <c r="G1006" s="183"/>
      <c r="H1006" s="252">
        <f t="shared" si="43"/>
        <v>0</v>
      </c>
    </row>
    <row r="1007" spans="1:8" ht="13.5" hidden="1" thickBot="1">
      <c r="A1007" s="180">
        <v>931</v>
      </c>
      <c r="B1007" s="181"/>
      <c r="C1007" s="157"/>
      <c r="D1007" s="182"/>
      <c r="E1007" s="182"/>
      <c r="F1007" s="181"/>
      <c r="G1007" s="183"/>
      <c r="H1007" s="252">
        <f t="shared" si="43"/>
        <v>0</v>
      </c>
    </row>
    <row r="1008" spans="1:8" ht="13.5" hidden="1" thickBot="1">
      <c r="A1008" s="180">
        <v>932</v>
      </c>
      <c r="B1008" s="181"/>
      <c r="C1008" s="157"/>
      <c r="D1008" s="182"/>
      <c r="E1008" s="182"/>
      <c r="F1008" s="181"/>
      <c r="G1008" s="183"/>
      <c r="H1008" s="252">
        <f t="shared" si="43"/>
        <v>0</v>
      </c>
    </row>
    <row r="1009" spans="1:8" ht="13.5" hidden="1" thickBot="1">
      <c r="A1009" s="180">
        <v>933</v>
      </c>
      <c r="B1009" s="181"/>
      <c r="C1009" s="157"/>
      <c r="D1009" s="182"/>
      <c r="E1009" s="182"/>
      <c r="F1009" s="181"/>
      <c r="G1009" s="183"/>
      <c r="H1009" s="252">
        <f t="shared" si="43"/>
        <v>0</v>
      </c>
    </row>
    <row r="1010" spans="1:8" ht="13.5" hidden="1" thickBot="1">
      <c r="A1010" s="180">
        <v>934</v>
      </c>
      <c r="B1010" s="181"/>
      <c r="C1010" s="157"/>
      <c r="D1010" s="182"/>
      <c r="E1010" s="182"/>
      <c r="F1010" s="181"/>
      <c r="G1010" s="183"/>
      <c r="H1010" s="252">
        <f t="shared" si="43"/>
        <v>0</v>
      </c>
    </row>
    <row r="1011" spans="1:8" ht="13.5" hidden="1" thickBot="1">
      <c r="A1011" s="180">
        <v>935</v>
      </c>
      <c r="B1011" s="181"/>
      <c r="C1011" s="157"/>
      <c r="D1011" s="182"/>
      <c r="E1011" s="182"/>
      <c r="F1011" s="181"/>
      <c r="G1011" s="183"/>
      <c r="H1011" s="252">
        <f t="shared" si="43"/>
        <v>0</v>
      </c>
    </row>
    <row r="1012" spans="1:8" ht="13.5" hidden="1" thickBot="1">
      <c r="A1012" s="180">
        <v>936</v>
      </c>
      <c r="B1012" s="181"/>
      <c r="C1012" s="157"/>
      <c r="D1012" s="182"/>
      <c r="E1012" s="182"/>
      <c r="F1012" s="181"/>
      <c r="G1012" s="183"/>
      <c r="H1012" s="252">
        <f t="shared" si="43"/>
        <v>0</v>
      </c>
    </row>
    <row r="1013" spans="1:8" ht="13.5" hidden="1" thickBot="1">
      <c r="A1013" s="180">
        <v>937</v>
      </c>
      <c r="B1013" s="181"/>
      <c r="C1013" s="157"/>
      <c r="D1013" s="182"/>
      <c r="E1013" s="182"/>
      <c r="F1013" s="181"/>
      <c r="G1013" s="183"/>
      <c r="H1013" s="252">
        <f t="shared" si="43"/>
        <v>0</v>
      </c>
    </row>
    <row r="1014" spans="1:8" ht="13.5" hidden="1" thickBot="1">
      <c r="A1014" s="180">
        <v>938</v>
      </c>
      <c r="B1014" s="181"/>
      <c r="C1014" s="157"/>
      <c r="D1014" s="182"/>
      <c r="E1014" s="182"/>
      <c r="F1014" s="181"/>
      <c r="G1014" s="183"/>
      <c r="H1014" s="252">
        <f t="shared" si="43"/>
        <v>0</v>
      </c>
    </row>
    <row r="1015" spans="1:8" ht="13.5" hidden="1" thickBot="1">
      <c r="A1015" s="180">
        <v>939</v>
      </c>
      <c r="B1015" s="181"/>
      <c r="C1015" s="157"/>
      <c r="D1015" s="182"/>
      <c r="E1015" s="182"/>
      <c r="F1015" s="181"/>
      <c r="G1015" s="183"/>
      <c r="H1015" s="252">
        <f t="shared" si="43"/>
        <v>0</v>
      </c>
    </row>
    <row r="1016" spans="1:8" ht="13.5" hidden="1" thickBot="1">
      <c r="A1016" s="180">
        <v>940</v>
      </c>
      <c r="B1016" s="181"/>
      <c r="C1016" s="157"/>
      <c r="D1016" s="182"/>
      <c r="E1016" s="182"/>
      <c r="F1016" s="181"/>
      <c r="G1016" s="183"/>
      <c r="H1016" s="252">
        <f t="shared" si="43"/>
        <v>0</v>
      </c>
    </row>
    <row r="1017" spans="1:8" ht="13.5" hidden="1" thickBot="1">
      <c r="A1017" s="180">
        <v>941</v>
      </c>
      <c r="B1017" s="181"/>
      <c r="C1017" s="157"/>
      <c r="D1017" s="182"/>
      <c r="E1017" s="182"/>
      <c r="F1017" s="181"/>
      <c r="G1017" s="183"/>
      <c r="H1017" s="252">
        <f t="shared" si="43"/>
        <v>0</v>
      </c>
    </row>
    <row r="1018" spans="1:8" ht="13.5" hidden="1" thickBot="1">
      <c r="A1018" s="180">
        <v>942</v>
      </c>
      <c r="B1018" s="181"/>
      <c r="C1018" s="157"/>
      <c r="D1018" s="182"/>
      <c r="E1018" s="182"/>
      <c r="F1018" s="181"/>
      <c r="G1018" s="183"/>
      <c r="H1018" s="252">
        <f t="shared" si="43"/>
        <v>0</v>
      </c>
    </row>
    <row r="1019" spans="1:8" ht="13.5" hidden="1" thickBot="1">
      <c r="A1019" s="180">
        <v>943</v>
      </c>
      <c r="B1019" s="181"/>
      <c r="C1019" s="157"/>
      <c r="D1019" s="182"/>
      <c r="E1019" s="182"/>
      <c r="F1019" s="181"/>
      <c r="G1019" s="183"/>
      <c r="H1019" s="252">
        <f t="shared" si="43"/>
        <v>0</v>
      </c>
    </row>
    <row r="1020" spans="1:8" ht="13.5" hidden="1" thickBot="1">
      <c r="A1020" s="180">
        <v>944</v>
      </c>
      <c r="B1020" s="181"/>
      <c r="C1020" s="157"/>
      <c r="D1020" s="182"/>
      <c r="E1020" s="182"/>
      <c r="F1020" s="181"/>
      <c r="G1020" s="183"/>
      <c r="H1020" s="252">
        <f t="shared" si="43"/>
        <v>0</v>
      </c>
    </row>
    <row r="1021" spans="1:8" ht="13.5" hidden="1" thickBot="1">
      <c r="A1021" s="180">
        <v>945</v>
      </c>
      <c r="B1021" s="181"/>
      <c r="C1021" s="157"/>
      <c r="D1021" s="182"/>
      <c r="E1021" s="182"/>
      <c r="F1021" s="181"/>
      <c r="G1021" s="183"/>
      <c r="H1021" s="252">
        <f t="shared" si="43"/>
        <v>0</v>
      </c>
    </row>
    <row r="1022" spans="1:8" ht="13.5" hidden="1" thickBot="1">
      <c r="A1022" s="180">
        <v>946</v>
      </c>
      <c r="B1022" s="181"/>
      <c r="C1022" s="157"/>
      <c r="D1022" s="182"/>
      <c r="E1022" s="182"/>
      <c r="F1022" s="181"/>
      <c r="G1022" s="183"/>
      <c r="H1022" s="252">
        <f t="shared" si="43"/>
        <v>0</v>
      </c>
    </row>
    <row r="1023" spans="1:8" ht="13.5" hidden="1" thickBot="1">
      <c r="A1023" s="180">
        <v>947</v>
      </c>
      <c r="B1023" s="181"/>
      <c r="C1023" s="157"/>
      <c r="D1023" s="182"/>
      <c r="E1023" s="182"/>
      <c r="F1023" s="181"/>
      <c r="G1023" s="183"/>
      <c r="H1023" s="252">
        <f t="shared" si="43"/>
        <v>0</v>
      </c>
    </row>
    <row r="1024" spans="1:8" ht="13.5" hidden="1" thickBot="1">
      <c r="A1024" s="180">
        <v>948</v>
      </c>
      <c r="B1024" s="181"/>
      <c r="C1024" s="157"/>
      <c r="D1024" s="182"/>
      <c r="E1024" s="182"/>
      <c r="F1024" s="181"/>
      <c r="G1024" s="183"/>
      <c r="H1024" s="252">
        <f t="shared" si="43"/>
        <v>0</v>
      </c>
    </row>
    <row r="1025" spans="1:8" ht="13.5" hidden="1" thickBot="1">
      <c r="A1025" s="180">
        <v>949</v>
      </c>
      <c r="B1025" s="181"/>
      <c r="C1025" s="157"/>
      <c r="D1025" s="182"/>
      <c r="E1025" s="182"/>
      <c r="F1025" s="181"/>
      <c r="G1025" s="183"/>
      <c r="H1025" s="252">
        <f t="shared" si="43"/>
        <v>0</v>
      </c>
    </row>
    <row r="1026" spans="1:8" ht="13.5" hidden="1" thickBot="1">
      <c r="A1026" s="180">
        <v>950</v>
      </c>
      <c r="B1026" s="181"/>
      <c r="C1026" s="157"/>
      <c r="D1026" s="182"/>
      <c r="E1026" s="182"/>
      <c r="F1026" s="181"/>
      <c r="G1026" s="183"/>
      <c r="H1026" s="252">
        <f t="shared" si="43"/>
        <v>0</v>
      </c>
    </row>
    <row r="1027" spans="1:8" ht="13.5" hidden="1" thickBot="1">
      <c r="A1027" s="180">
        <v>951</v>
      </c>
      <c r="B1027" s="181"/>
      <c r="C1027" s="157"/>
      <c r="D1027" s="182"/>
      <c r="E1027" s="182"/>
      <c r="F1027" s="181"/>
      <c r="G1027" s="183"/>
      <c r="H1027" s="252">
        <f t="shared" si="43"/>
        <v>0</v>
      </c>
    </row>
    <row r="1028" spans="1:8" ht="13.5" hidden="1" thickBot="1">
      <c r="A1028" s="180">
        <v>952</v>
      </c>
      <c r="B1028" s="181"/>
      <c r="C1028" s="157"/>
      <c r="D1028" s="182"/>
      <c r="E1028" s="182"/>
      <c r="F1028" s="181"/>
      <c r="G1028" s="183"/>
      <c r="H1028" s="252">
        <f t="shared" si="43"/>
        <v>0</v>
      </c>
    </row>
    <row r="1029" spans="1:8" ht="13.5" hidden="1" thickBot="1">
      <c r="A1029" s="180">
        <v>953</v>
      </c>
      <c r="B1029" s="181"/>
      <c r="C1029" s="157"/>
      <c r="D1029" s="182"/>
      <c r="E1029" s="182"/>
      <c r="F1029" s="181"/>
      <c r="G1029" s="183"/>
      <c r="H1029" s="252">
        <f t="shared" si="43"/>
        <v>0</v>
      </c>
    </row>
    <row r="1030" spans="1:8" ht="13.5" hidden="1" thickBot="1">
      <c r="A1030" s="180">
        <v>954</v>
      </c>
      <c r="B1030" s="181"/>
      <c r="C1030" s="157"/>
      <c r="D1030" s="182"/>
      <c r="E1030" s="182"/>
      <c r="F1030" s="181"/>
      <c r="G1030" s="183"/>
      <c r="H1030" s="252">
        <f t="shared" si="43"/>
        <v>0</v>
      </c>
    </row>
    <row r="1031" spans="1:8" ht="13.5" hidden="1" thickBot="1">
      <c r="A1031" s="180">
        <v>955</v>
      </c>
      <c r="B1031" s="181"/>
      <c r="C1031" s="157"/>
      <c r="D1031" s="182"/>
      <c r="E1031" s="182"/>
      <c r="F1031" s="181"/>
      <c r="G1031" s="183"/>
      <c r="H1031" s="252">
        <f t="shared" si="43"/>
        <v>0</v>
      </c>
    </row>
    <row r="1032" spans="1:8" ht="13.5" hidden="1" thickBot="1">
      <c r="A1032" s="180">
        <v>956</v>
      </c>
      <c r="B1032" s="181"/>
      <c r="C1032" s="157"/>
      <c r="D1032" s="182"/>
      <c r="E1032" s="182"/>
      <c r="F1032" s="181"/>
      <c r="G1032" s="183"/>
      <c r="H1032" s="252">
        <f t="shared" si="43"/>
        <v>0</v>
      </c>
    </row>
    <row r="1033" spans="1:8" ht="13.5" hidden="1" thickBot="1">
      <c r="A1033" s="180">
        <v>957</v>
      </c>
      <c r="B1033" s="181"/>
      <c r="C1033" s="157"/>
      <c r="D1033" s="182"/>
      <c r="E1033" s="182"/>
      <c r="F1033" s="181"/>
      <c r="G1033" s="183"/>
      <c r="H1033" s="252">
        <f t="shared" si="43"/>
        <v>0</v>
      </c>
    </row>
    <row r="1034" spans="1:8" ht="13.5" hidden="1" thickBot="1">
      <c r="A1034" s="180">
        <v>958</v>
      </c>
      <c r="B1034" s="181"/>
      <c r="C1034" s="157"/>
      <c r="D1034" s="182"/>
      <c r="E1034" s="182"/>
      <c r="F1034" s="181"/>
      <c r="G1034" s="183"/>
      <c r="H1034" s="252">
        <f t="shared" si="43"/>
        <v>0</v>
      </c>
    </row>
    <row r="1035" spans="1:8" ht="13.5" hidden="1" thickBot="1">
      <c r="A1035" s="180">
        <v>959</v>
      </c>
      <c r="B1035" s="181"/>
      <c r="C1035" s="157"/>
      <c r="D1035" s="182"/>
      <c r="E1035" s="182"/>
      <c r="F1035" s="181"/>
      <c r="G1035" s="183"/>
      <c r="H1035" s="252">
        <f t="shared" si="43"/>
        <v>0</v>
      </c>
    </row>
    <row r="1036" spans="1:8" ht="13.5" hidden="1" thickBot="1">
      <c r="A1036" s="180">
        <v>960</v>
      </c>
      <c r="B1036" s="181"/>
      <c r="C1036" s="157"/>
      <c r="D1036" s="182"/>
      <c r="E1036" s="182"/>
      <c r="F1036" s="181"/>
      <c r="G1036" s="183"/>
      <c r="H1036" s="252">
        <f t="shared" si="43"/>
        <v>0</v>
      </c>
    </row>
    <row r="1037" spans="1:8" ht="13.5" hidden="1" thickBot="1">
      <c r="A1037" s="180">
        <v>961</v>
      </c>
      <c r="B1037" s="181"/>
      <c r="C1037" s="157"/>
      <c r="D1037" s="182"/>
      <c r="E1037" s="182"/>
      <c r="F1037" s="181"/>
      <c r="G1037" s="183"/>
      <c r="H1037" s="252">
        <f t="shared" si="43"/>
        <v>0</v>
      </c>
    </row>
    <row r="1038" spans="1:8" ht="13.5" hidden="1" thickBot="1">
      <c r="A1038" s="180">
        <v>962</v>
      </c>
      <c r="B1038" s="181"/>
      <c r="C1038" s="157"/>
      <c r="D1038" s="182"/>
      <c r="E1038" s="182"/>
      <c r="F1038" s="181"/>
      <c r="G1038" s="183"/>
      <c r="H1038" s="252">
        <f t="shared" ref="H1038:H1076" si="44">(E1038-D1038+1)*C1038</f>
        <v>0</v>
      </c>
    </row>
    <row r="1039" spans="1:8" ht="13.5" hidden="1" thickBot="1">
      <c r="A1039" s="180">
        <v>963</v>
      </c>
      <c r="B1039" s="181"/>
      <c r="C1039" s="157"/>
      <c r="D1039" s="182"/>
      <c r="E1039" s="182"/>
      <c r="F1039" s="181"/>
      <c r="G1039" s="183"/>
      <c r="H1039" s="252">
        <f t="shared" si="44"/>
        <v>0</v>
      </c>
    </row>
    <row r="1040" spans="1:8" ht="13.5" hidden="1" thickBot="1">
      <c r="A1040" s="180">
        <v>964</v>
      </c>
      <c r="B1040" s="181"/>
      <c r="C1040" s="157"/>
      <c r="D1040" s="182"/>
      <c r="E1040" s="182"/>
      <c r="F1040" s="181"/>
      <c r="G1040" s="183"/>
      <c r="H1040" s="252">
        <f t="shared" si="44"/>
        <v>0</v>
      </c>
    </row>
    <row r="1041" spans="1:8" ht="13.5" hidden="1" thickBot="1">
      <c r="A1041" s="180">
        <v>965</v>
      </c>
      <c r="B1041" s="181"/>
      <c r="C1041" s="157"/>
      <c r="D1041" s="182"/>
      <c r="E1041" s="182"/>
      <c r="F1041" s="181"/>
      <c r="G1041" s="183"/>
      <c r="H1041" s="252">
        <f t="shared" si="44"/>
        <v>0</v>
      </c>
    </row>
    <row r="1042" spans="1:8" ht="13.5" hidden="1" thickBot="1">
      <c r="A1042" s="180">
        <v>966</v>
      </c>
      <c r="B1042" s="181"/>
      <c r="C1042" s="157"/>
      <c r="D1042" s="182"/>
      <c r="E1042" s="182"/>
      <c r="F1042" s="181"/>
      <c r="G1042" s="183"/>
      <c r="H1042" s="252">
        <f t="shared" si="44"/>
        <v>0</v>
      </c>
    </row>
    <row r="1043" spans="1:8" ht="13.5" hidden="1" thickBot="1">
      <c r="A1043" s="180">
        <v>967</v>
      </c>
      <c r="B1043" s="181"/>
      <c r="C1043" s="157"/>
      <c r="D1043" s="182"/>
      <c r="E1043" s="182"/>
      <c r="F1043" s="181"/>
      <c r="G1043" s="183"/>
      <c r="H1043" s="252">
        <f t="shared" si="44"/>
        <v>0</v>
      </c>
    </row>
    <row r="1044" spans="1:8" ht="13.5" hidden="1" thickBot="1">
      <c r="A1044" s="180">
        <v>968</v>
      </c>
      <c r="B1044" s="181"/>
      <c r="C1044" s="157"/>
      <c r="D1044" s="182"/>
      <c r="E1044" s="182"/>
      <c r="F1044" s="181"/>
      <c r="G1044" s="183"/>
      <c r="H1044" s="252">
        <f t="shared" si="44"/>
        <v>0</v>
      </c>
    </row>
    <row r="1045" spans="1:8" ht="13.5" hidden="1" thickBot="1">
      <c r="A1045" s="180">
        <v>969</v>
      </c>
      <c r="B1045" s="181"/>
      <c r="C1045" s="157"/>
      <c r="D1045" s="182"/>
      <c r="E1045" s="182"/>
      <c r="F1045" s="181"/>
      <c r="G1045" s="183"/>
      <c r="H1045" s="252">
        <f t="shared" si="44"/>
        <v>0</v>
      </c>
    </row>
    <row r="1046" spans="1:8" ht="13.5" hidden="1" thickBot="1">
      <c r="A1046" s="180">
        <v>970</v>
      </c>
      <c r="B1046" s="181"/>
      <c r="C1046" s="157"/>
      <c r="D1046" s="182"/>
      <c r="E1046" s="182"/>
      <c r="F1046" s="181"/>
      <c r="G1046" s="183"/>
      <c r="H1046" s="252">
        <f t="shared" si="44"/>
        <v>0</v>
      </c>
    </row>
    <row r="1047" spans="1:8" ht="13.5" hidden="1" thickBot="1">
      <c r="A1047" s="180">
        <v>971</v>
      </c>
      <c r="B1047" s="181"/>
      <c r="C1047" s="157"/>
      <c r="D1047" s="182"/>
      <c r="E1047" s="182"/>
      <c r="F1047" s="181"/>
      <c r="G1047" s="183"/>
      <c r="H1047" s="252">
        <f t="shared" si="44"/>
        <v>0</v>
      </c>
    </row>
    <row r="1048" spans="1:8" ht="13.5" hidden="1" thickBot="1">
      <c r="A1048" s="180">
        <v>972</v>
      </c>
      <c r="B1048" s="181"/>
      <c r="C1048" s="157"/>
      <c r="D1048" s="182"/>
      <c r="E1048" s="182"/>
      <c r="F1048" s="181"/>
      <c r="G1048" s="183"/>
      <c r="H1048" s="252">
        <f t="shared" si="44"/>
        <v>0</v>
      </c>
    </row>
    <row r="1049" spans="1:8" ht="13.5" hidden="1" thickBot="1">
      <c r="A1049" s="180">
        <v>973</v>
      </c>
      <c r="B1049" s="181"/>
      <c r="C1049" s="157"/>
      <c r="D1049" s="182"/>
      <c r="E1049" s="182"/>
      <c r="F1049" s="181"/>
      <c r="G1049" s="183"/>
      <c r="H1049" s="252">
        <f t="shared" si="44"/>
        <v>0</v>
      </c>
    </row>
    <row r="1050" spans="1:8" ht="13.5" hidden="1" thickBot="1">
      <c r="A1050" s="180">
        <v>974</v>
      </c>
      <c r="B1050" s="181"/>
      <c r="C1050" s="157"/>
      <c r="D1050" s="182"/>
      <c r="E1050" s="182"/>
      <c r="F1050" s="181"/>
      <c r="G1050" s="183"/>
      <c r="H1050" s="252">
        <f t="shared" si="44"/>
        <v>0</v>
      </c>
    </row>
    <row r="1051" spans="1:8" ht="13.5" hidden="1" thickBot="1">
      <c r="A1051" s="180">
        <v>975</v>
      </c>
      <c r="B1051" s="181"/>
      <c r="C1051" s="157"/>
      <c r="D1051" s="182"/>
      <c r="E1051" s="182"/>
      <c r="F1051" s="181"/>
      <c r="G1051" s="183"/>
      <c r="H1051" s="252">
        <f t="shared" si="44"/>
        <v>0</v>
      </c>
    </row>
    <row r="1052" spans="1:8" ht="13.5" hidden="1" thickBot="1">
      <c r="A1052" s="180">
        <v>976</v>
      </c>
      <c r="B1052" s="181"/>
      <c r="C1052" s="157"/>
      <c r="D1052" s="182"/>
      <c r="E1052" s="182"/>
      <c r="F1052" s="181"/>
      <c r="G1052" s="183"/>
      <c r="H1052" s="252">
        <f t="shared" si="44"/>
        <v>0</v>
      </c>
    </row>
    <row r="1053" spans="1:8" ht="13.5" hidden="1" thickBot="1">
      <c r="A1053" s="180">
        <v>977</v>
      </c>
      <c r="B1053" s="181"/>
      <c r="C1053" s="157"/>
      <c r="D1053" s="182"/>
      <c r="E1053" s="182"/>
      <c r="F1053" s="181"/>
      <c r="G1053" s="183"/>
      <c r="H1053" s="252">
        <f t="shared" si="44"/>
        <v>0</v>
      </c>
    </row>
    <row r="1054" spans="1:8" ht="13.5" hidden="1" thickBot="1">
      <c r="A1054" s="180">
        <v>978</v>
      </c>
      <c r="B1054" s="181"/>
      <c r="C1054" s="157"/>
      <c r="D1054" s="182"/>
      <c r="E1054" s="182"/>
      <c r="F1054" s="181"/>
      <c r="G1054" s="183"/>
      <c r="H1054" s="252">
        <f t="shared" si="44"/>
        <v>0</v>
      </c>
    </row>
    <row r="1055" spans="1:8" ht="13.5" hidden="1" thickBot="1">
      <c r="A1055" s="180">
        <v>979</v>
      </c>
      <c r="B1055" s="181"/>
      <c r="C1055" s="157"/>
      <c r="D1055" s="182"/>
      <c r="E1055" s="182"/>
      <c r="F1055" s="181"/>
      <c r="G1055" s="183"/>
      <c r="H1055" s="252">
        <f t="shared" si="44"/>
        <v>0</v>
      </c>
    </row>
    <row r="1056" spans="1:8" ht="13.5" hidden="1" thickBot="1">
      <c r="A1056" s="180">
        <v>980</v>
      </c>
      <c r="B1056" s="181"/>
      <c r="C1056" s="157"/>
      <c r="D1056" s="182"/>
      <c r="E1056" s="182"/>
      <c r="F1056" s="181"/>
      <c r="G1056" s="183"/>
      <c r="H1056" s="252">
        <f t="shared" si="44"/>
        <v>0</v>
      </c>
    </row>
    <row r="1057" spans="1:8" ht="13.5" hidden="1" thickBot="1">
      <c r="A1057" s="180">
        <v>981</v>
      </c>
      <c r="B1057" s="181"/>
      <c r="C1057" s="157"/>
      <c r="D1057" s="182"/>
      <c r="E1057" s="182"/>
      <c r="F1057" s="181"/>
      <c r="G1057" s="183"/>
      <c r="H1057" s="252">
        <f t="shared" si="44"/>
        <v>0</v>
      </c>
    </row>
    <row r="1058" spans="1:8" ht="13.5" hidden="1" thickBot="1">
      <c r="A1058" s="180">
        <v>982</v>
      </c>
      <c r="B1058" s="181"/>
      <c r="C1058" s="157"/>
      <c r="D1058" s="182"/>
      <c r="E1058" s="182"/>
      <c r="F1058" s="181"/>
      <c r="G1058" s="183"/>
      <c r="H1058" s="252">
        <f t="shared" si="44"/>
        <v>0</v>
      </c>
    </row>
    <row r="1059" spans="1:8" ht="13.5" hidden="1" thickBot="1">
      <c r="A1059" s="180">
        <v>983</v>
      </c>
      <c r="B1059" s="181"/>
      <c r="C1059" s="157"/>
      <c r="D1059" s="182"/>
      <c r="E1059" s="182"/>
      <c r="F1059" s="181"/>
      <c r="G1059" s="183"/>
      <c r="H1059" s="252">
        <f t="shared" si="44"/>
        <v>0</v>
      </c>
    </row>
    <row r="1060" spans="1:8" ht="13.5" hidden="1" thickBot="1">
      <c r="A1060" s="180">
        <v>984</v>
      </c>
      <c r="B1060" s="181"/>
      <c r="C1060" s="157"/>
      <c r="D1060" s="182"/>
      <c r="E1060" s="182"/>
      <c r="F1060" s="181"/>
      <c r="G1060" s="183"/>
      <c r="H1060" s="252">
        <f t="shared" si="44"/>
        <v>0</v>
      </c>
    </row>
    <row r="1061" spans="1:8" ht="13.5" hidden="1" thickBot="1">
      <c r="A1061" s="180">
        <v>985</v>
      </c>
      <c r="B1061" s="181"/>
      <c r="C1061" s="157"/>
      <c r="D1061" s="182"/>
      <c r="E1061" s="182"/>
      <c r="F1061" s="181"/>
      <c r="G1061" s="183"/>
      <c r="H1061" s="252">
        <f t="shared" si="44"/>
        <v>0</v>
      </c>
    </row>
    <row r="1062" spans="1:8" ht="13.5" hidden="1" thickBot="1">
      <c r="A1062" s="180">
        <v>986</v>
      </c>
      <c r="B1062" s="181"/>
      <c r="C1062" s="157"/>
      <c r="D1062" s="182"/>
      <c r="E1062" s="182"/>
      <c r="F1062" s="181"/>
      <c r="G1062" s="183"/>
      <c r="H1062" s="252">
        <f t="shared" si="44"/>
        <v>0</v>
      </c>
    </row>
    <row r="1063" spans="1:8" ht="13.5" hidden="1" thickBot="1">
      <c r="A1063" s="180">
        <v>987</v>
      </c>
      <c r="B1063" s="181"/>
      <c r="C1063" s="157"/>
      <c r="D1063" s="182"/>
      <c r="E1063" s="182"/>
      <c r="F1063" s="181"/>
      <c r="G1063" s="183"/>
      <c r="H1063" s="252">
        <f t="shared" si="44"/>
        <v>0</v>
      </c>
    </row>
    <row r="1064" spans="1:8" ht="13.5" hidden="1" thickBot="1">
      <c r="A1064" s="180">
        <v>988</v>
      </c>
      <c r="B1064" s="181"/>
      <c r="C1064" s="157"/>
      <c r="D1064" s="182"/>
      <c r="E1064" s="182"/>
      <c r="F1064" s="181"/>
      <c r="G1064" s="183"/>
      <c r="H1064" s="252">
        <f t="shared" si="44"/>
        <v>0</v>
      </c>
    </row>
    <row r="1065" spans="1:8" ht="13.5" hidden="1" thickBot="1">
      <c r="A1065" s="180">
        <v>989</v>
      </c>
      <c r="B1065" s="181"/>
      <c r="C1065" s="157"/>
      <c r="D1065" s="182"/>
      <c r="E1065" s="182"/>
      <c r="F1065" s="181"/>
      <c r="G1065" s="183"/>
      <c r="H1065" s="252">
        <f t="shared" si="44"/>
        <v>0</v>
      </c>
    </row>
    <row r="1066" spans="1:8" ht="13.5" hidden="1" thickBot="1">
      <c r="A1066" s="180">
        <v>990</v>
      </c>
      <c r="B1066" s="181"/>
      <c r="C1066" s="157"/>
      <c r="D1066" s="182"/>
      <c r="E1066" s="182"/>
      <c r="F1066" s="181"/>
      <c r="G1066" s="183"/>
      <c r="H1066" s="252">
        <f t="shared" si="44"/>
        <v>0</v>
      </c>
    </row>
    <row r="1067" spans="1:8" ht="13.5" hidden="1" thickBot="1">
      <c r="A1067" s="180">
        <v>991</v>
      </c>
      <c r="B1067" s="181"/>
      <c r="C1067" s="157"/>
      <c r="D1067" s="182"/>
      <c r="E1067" s="182"/>
      <c r="F1067" s="181"/>
      <c r="G1067" s="183"/>
      <c r="H1067" s="252">
        <f t="shared" si="44"/>
        <v>0</v>
      </c>
    </row>
    <row r="1068" spans="1:8" ht="13.5" hidden="1" thickBot="1">
      <c r="A1068" s="180">
        <v>992</v>
      </c>
      <c r="B1068" s="181"/>
      <c r="C1068" s="157"/>
      <c r="D1068" s="182"/>
      <c r="E1068" s="182"/>
      <c r="F1068" s="181"/>
      <c r="G1068" s="183"/>
      <c r="H1068" s="252">
        <f t="shared" si="44"/>
        <v>0</v>
      </c>
    </row>
    <row r="1069" spans="1:8" ht="13.5" hidden="1" thickBot="1">
      <c r="A1069" s="180">
        <v>993</v>
      </c>
      <c r="B1069" s="181"/>
      <c r="C1069" s="157"/>
      <c r="D1069" s="182"/>
      <c r="E1069" s="182"/>
      <c r="F1069" s="181"/>
      <c r="G1069" s="183"/>
      <c r="H1069" s="252">
        <f t="shared" si="44"/>
        <v>0</v>
      </c>
    </row>
    <row r="1070" spans="1:8" ht="13.5" hidden="1" thickBot="1">
      <c r="A1070" s="180">
        <v>994</v>
      </c>
      <c r="B1070" s="181"/>
      <c r="C1070" s="157"/>
      <c r="D1070" s="182"/>
      <c r="E1070" s="182"/>
      <c r="F1070" s="181"/>
      <c r="G1070" s="183"/>
      <c r="H1070" s="252">
        <f t="shared" si="44"/>
        <v>0</v>
      </c>
    </row>
    <row r="1071" spans="1:8" ht="13.5" hidden="1" thickBot="1">
      <c r="A1071" s="180">
        <v>995</v>
      </c>
      <c r="B1071" s="181"/>
      <c r="C1071" s="157"/>
      <c r="D1071" s="182"/>
      <c r="E1071" s="182"/>
      <c r="F1071" s="181"/>
      <c r="G1071" s="183"/>
      <c r="H1071" s="252">
        <f t="shared" si="44"/>
        <v>0</v>
      </c>
    </row>
    <row r="1072" spans="1:8" ht="13.5" hidden="1" thickBot="1">
      <c r="A1072" s="180">
        <v>996</v>
      </c>
      <c r="B1072" s="181"/>
      <c r="C1072" s="157"/>
      <c r="D1072" s="182"/>
      <c r="E1072" s="182"/>
      <c r="F1072" s="181"/>
      <c r="G1072" s="183"/>
      <c r="H1072" s="252">
        <f t="shared" si="44"/>
        <v>0</v>
      </c>
    </row>
    <row r="1073" spans="1:8" ht="13.5" hidden="1" thickBot="1">
      <c r="A1073" s="180">
        <v>997</v>
      </c>
      <c r="B1073" s="181"/>
      <c r="C1073" s="157"/>
      <c r="D1073" s="182"/>
      <c r="E1073" s="182"/>
      <c r="F1073" s="181"/>
      <c r="G1073" s="183"/>
      <c r="H1073" s="252">
        <f t="shared" si="44"/>
        <v>0</v>
      </c>
    </row>
    <row r="1074" spans="1:8" ht="13.5" hidden="1" thickBot="1">
      <c r="A1074" s="180">
        <v>998</v>
      </c>
      <c r="B1074" s="181"/>
      <c r="C1074" s="157"/>
      <c r="D1074" s="182"/>
      <c r="E1074" s="182"/>
      <c r="F1074" s="181"/>
      <c r="G1074" s="183"/>
      <c r="H1074" s="252">
        <f t="shared" si="44"/>
        <v>0</v>
      </c>
    </row>
    <row r="1075" spans="1:8" ht="13.5" hidden="1" thickBot="1">
      <c r="A1075" s="180">
        <v>999</v>
      </c>
      <c r="B1075" s="181"/>
      <c r="C1075" s="157"/>
      <c r="D1075" s="182"/>
      <c r="E1075" s="182"/>
      <c r="F1075" s="181"/>
      <c r="G1075" s="183"/>
      <c r="H1075" s="252">
        <f t="shared" si="44"/>
        <v>0</v>
      </c>
    </row>
    <row r="1076" spans="1:8" ht="13.5" hidden="1" thickBot="1">
      <c r="A1076" s="184">
        <v>1000</v>
      </c>
      <c r="B1076" s="185"/>
      <c r="C1076" s="172"/>
      <c r="D1076" s="182"/>
      <c r="E1076" s="182"/>
      <c r="F1076" s="185"/>
      <c r="G1076" s="186"/>
      <c r="H1076" s="274">
        <f t="shared" si="44"/>
        <v>0</v>
      </c>
    </row>
    <row r="1077" spans="1:8" ht="20.25" customHeight="1" thickBot="1">
      <c r="A1077" s="275"/>
      <c r="B1077" s="276"/>
      <c r="C1077" s="275"/>
      <c r="D1077" s="275"/>
      <c r="E1077" s="275"/>
      <c r="F1077" s="276"/>
      <c r="G1077" s="277" t="s">
        <v>553</v>
      </c>
      <c r="H1077" s="341">
        <f>SUM(H4:H1076)</f>
        <v>9376416.6951538008</v>
      </c>
    </row>
    <row r="1080" spans="1:8">
      <c r="B1080" s="30"/>
    </row>
    <row r="1081" spans="1:8">
      <c r="B1081" s="30"/>
    </row>
    <row r="1082" spans="1:8">
      <c r="B1082" s="30"/>
    </row>
    <row r="1083" spans="1:8">
      <c r="B1083" s="30"/>
    </row>
    <row r="1084" spans="1:8">
      <c r="B1084" s="30"/>
    </row>
  </sheetData>
  <sheetProtection formatRows="0" autoFilter="0"/>
  <autoFilter ref="A3:H1077" xr:uid="{00000000-0009-0000-0000-000007000000}"/>
  <mergeCells count="29">
    <mergeCell ref="A141:H141"/>
    <mergeCell ref="A147:H147"/>
    <mergeCell ref="A111:H111"/>
    <mergeCell ref="A121:H121"/>
    <mergeCell ref="A115:H115"/>
    <mergeCell ref="A127:H127"/>
    <mergeCell ref="A131:H131"/>
    <mergeCell ref="A1:H1"/>
    <mergeCell ref="A2:H2"/>
    <mergeCell ref="A83:H83"/>
    <mergeCell ref="A23:H23"/>
    <mergeCell ref="A43:H43"/>
    <mergeCell ref="A63:H63"/>
    <mergeCell ref="I83:J83"/>
    <mergeCell ref="A151:H151"/>
    <mergeCell ref="A155:H155"/>
    <mergeCell ref="A181:H181"/>
    <mergeCell ref="A185:H185"/>
    <mergeCell ref="A175:H175"/>
    <mergeCell ref="A159:H159"/>
    <mergeCell ref="A163:H163"/>
    <mergeCell ref="A165:H165"/>
    <mergeCell ref="A169:H169"/>
    <mergeCell ref="A173:H173"/>
    <mergeCell ref="A157:H157"/>
    <mergeCell ref="A93:H93"/>
    <mergeCell ref="A103:H103"/>
    <mergeCell ref="A133:H133"/>
    <mergeCell ref="A137:H137"/>
  </mergeCells>
  <phoneticPr fontId="5" type="noConversion"/>
  <conditionalFormatting sqref="B26:G32 A64:G64 B34:G40 B46:G52 B45 D45:F45 B66:G72 A4:G22 B54:G60 A44:F44 C62 B74:G80 C42 A26:A27 A29:A30 A32:A33 A35:A36 A38:A39 A41:A42 A46 A48 A50 A52 A54 A56 A58 A60 A62 A110 A104:H108 A24:G24 A172:E172 A109:F109 B61:F61 B81:F81 B41:F41 A180 C180:E180 A138:H139 A189:H1076 A164:G164 A132:H132 A130:F130 H130 A140:F140 H140 G172 G180 A187:A188 C187:E188 H187:H188 H109:H110 A84:H86 F87:G87 A128:H129 A66 A68 A70 A72 A74 A76 A78 A80 A82:A83 A174:F174 A112:H114 A148:H150 A89:H92">
    <cfRule type="expression" dxfId="130" priority="210">
      <formula>ISEVEN(ROW())</formula>
    </cfRule>
  </conditionalFormatting>
  <conditionalFormatting sqref="H4:H22 H26:H32 H34:H41 H66:H72 H54:H62 H74:H81 H44:H52 H24 H64">
    <cfRule type="expression" dxfId="129" priority="209">
      <formula>ISEVEN(ROW())</formula>
    </cfRule>
  </conditionalFormatting>
  <conditionalFormatting sqref="B33:F33">
    <cfRule type="expression" dxfId="128" priority="208">
      <formula>ISEVEN(ROW())</formula>
    </cfRule>
  </conditionalFormatting>
  <conditionalFormatting sqref="H33">
    <cfRule type="expression" dxfId="127" priority="207">
      <formula>ISEVEN(ROW())</formula>
    </cfRule>
  </conditionalFormatting>
  <conditionalFormatting sqref="A25:F25 A45 A28 A31 A34 A37 A40 A47 A49 A51 A53 A55 A57 A59 A61">
    <cfRule type="expression" dxfId="126" priority="206">
      <formula>ISEVEN(ROW())</formula>
    </cfRule>
  </conditionalFormatting>
  <conditionalFormatting sqref="H25">
    <cfRule type="expression" dxfId="125" priority="205">
      <formula>ISEVEN(ROW())</formula>
    </cfRule>
  </conditionalFormatting>
  <conditionalFormatting sqref="B53:F53">
    <cfRule type="expression" dxfId="124" priority="204">
      <formula>ISEVEN(ROW())</formula>
    </cfRule>
  </conditionalFormatting>
  <conditionalFormatting sqref="H53">
    <cfRule type="expression" dxfId="123" priority="203">
      <formula>ISEVEN(ROW())</formula>
    </cfRule>
  </conditionalFormatting>
  <conditionalFormatting sqref="C45">
    <cfRule type="expression" dxfId="122" priority="202">
      <formula>ISEVEN(ROW())</formula>
    </cfRule>
  </conditionalFormatting>
  <conditionalFormatting sqref="G44:G45">
    <cfRule type="expression" dxfId="121" priority="201">
      <formula>ISEVEN(ROW())</formula>
    </cfRule>
  </conditionalFormatting>
  <conditionalFormatting sqref="A65:B65 D65:F65 A67 A69 A71 A73 A75 A77 A79 A81">
    <cfRule type="expression" dxfId="120" priority="200">
      <formula>ISEVEN(ROW())</formula>
    </cfRule>
  </conditionalFormatting>
  <conditionalFormatting sqref="H65">
    <cfRule type="expression" dxfId="119" priority="199">
      <formula>ISEVEN(ROW())</formula>
    </cfRule>
  </conditionalFormatting>
  <conditionalFormatting sqref="C65">
    <cfRule type="expression" dxfId="118" priority="198">
      <formula>ISEVEN(ROW())</formula>
    </cfRule>
  </conditionalFormatting>
  <conditionalFormatting sqref="G65">
    <cfRule type="expression" dxfId="117" priority="197">
      <formula>ISEVEN(ROW())</formula>
    </cfRule>
  </conditionalFormatting>
  <conditionalFormatting sqref="G25">
    <cfRule type="expression" dxfId="116" priority="196">
      <formula>ISEVEN(ROW())</formula>
    </cfRule>
  </conditionalFormatting>
  <conditionalFormatting sqref="B62 D62:F62">
    <cfRule type="expression" dxfId="115" priority="195">
      <formula>ISEVEN(ROW())</formula>
    </cfRule>
  </conditionalFormatting>
  <conditionalFormatting sqref="B73:F73">
    <cfRule type="expression" dxfId="114" priority="193">
      <formula>ISEVEN(ROW())</formula>
    </cfRule>
  </conditionalFormatting>
  <conditionalFormatting sqref="H73">
    <cfRule type="expression" dxfId="113" priority="192">
      <formula>ISEVEN(ROW())</formula>
    </cfRule>
  </conditionalFormatting>
  <conditionalFormatting sqref="B82 D82:F82">
    <cfRule type="expression" dxfId="112" priority="188">
      <formula>ISEVEN(ROW())</formula>
    </cfRule>
  </conditionalFormatting>
  <conditionalFormatting sqref="C82">
    <cfRule type="expression" dxfId="111" priority="190">
      <formula>ISEVEN(ROW())</formula>
    </cfRule>
  </conditionalFormatting>
  <conditionalFormatting sqref="H82">
    <cfRule type="expression" dxfId="110" priority="189">
      <formula>ISEVEN(ROW())</formula>
    </cfRule>
  </conditionalFormatting>
  <conditionalFormatting sqref="A116:H120">
    <cfRule type="expression" dxfId="109" priority="182">
      <formula>ISEVEN(ROW())</formula>
    </cfRule>
  </conditionalFormatting>
  <conditionalFormatting sqref="G33">
    <cfRule type="expression" dxfId="108" priority="183">
      <formula>ISEVEN(ROW())</formula>
    </cfRule>
  </conditionalFormatting>
  <conditionalFormatting sqref="B42 D42:F42">
    <cfRule type="expression" dxfId="107" priority="185">
      <formula>ISEVEN(ROW())</formula>
    </cfRule>
  </conditionalFormatting>
  <conditionalFormatting sqref="H42">
    <cfRule type="expression" dxfId="106" priority="184">
      <formula>ISEVEN(ROW())</formula>
    </cfRule>
  </conditionalFormatting>
  <conditionalFormatting sqref="A122:H122 H125 A126:H126 A132:H132 A130:F130 H130 G123:H124 A123:F125 A128:H129">
    <cfRule type="expression" dxfId="105" priority="180">
      <formula>ISEVEN(ROW())</formula>
    </cfRule>
  </conditionalFormatting>
  <conditionalFormatting sqref="A136 A116:H120">
    <cfRule type="expression" dxfId="104" priority="178">
      <formula>ISEVEN(ROW())</formula>
    </cfRule>
  </conditionalFormatting>
  <conditionalFormatting sqref="A134:H135">
    <cfRule type="expression" dxfId="103" priority="175">
      <formula>ISEVEN(ROW())</formula>
    </cfRule>
  </conditionalFormatting>
  <conditionalFormatting sqref="A142:H144 A145:F146 H145:H146">
    <cfRule type="expression" dxfId="102" priority="170">
      <formula>ISEVEN(ROW())</formula>
    </cfRule>
  </conditionalFormatting>
  <conditionalFormatting sqref="G53">
    <cfRule type="expression" dxfId="101" priority="164">
      <formula>ISEVEN(ROW())</formula>
    </cfRule>
  </conditionalFormatting>
  <conditionalFormatting sqref="G73">
    <cfRule type="expression" dxfId="100" priority="163">
      <formula>ISEVEN(ROW())</formula>
    </cfRule>
  </conditionalFormatting>
  <conditionalFormatting sqref="A160:G161 A162:F162">
    <cfRule type="expression" dxfId="99" priority="162">
      <formula>ISEVEN(ROW())</formula>
    </cfRule>
  </conditionalFormatting>
  <conditionalFormatting sqref="A168 C168:F168 A166:G167">
    <cfRule type="expression" dxfId="98" priority="158">
      <formula>ISEVEN(ROW())</formula>
    </cfRule>
  </conditionalFormatting>
  <conditionalFormatting sqref="F172 A170:G171">
    <cfRule type="expression" dxfId="97" priority="155">
      <formula>ISEVEN(ROW())</formula>
    </cfRule>
  </conditionalFormatting>
  <conditionalFormatting sqref="G174">
    <cfRule type="expression" dxfId="96" priority="148">
      <formula>ISEVEN(ROW())</formula>
    </cfRule>
  </conditionalFormatting>
  <conditionalFormatting sqref="G125">
    <cfRule type="expression" dxfId="95" priority="146">
      <formula>ISEVEN(ROW())</formula>
    </cfRule>
  </conditionalFormatting>
  <conditionalFormatting sqref="G109">
    <cfRule type="expression" dxfId="94" priority="145">
      <formula>ISEVEN(ROW())</formula>
    </cfRule>
  </conditionalFormatting>
  <conditionalFormatting sqref="A129:A130 H129:H130 C129:E130">
    <cfRule type="expression" dxfId="93" priority="144">
      <formula>ISEVEN(ROW())</formula>
    </cfRule>
  </conditionalFormatting>
  <conditionalFormatting sqref="H128 A128:F128 F129:F130 B129:B130">
    <cfRule type="expression" dxfId="92" priority="143">
      <formula>ISEVEN(ROW())</formula>
    </cfRule>
  </conditionalFormatting>
  <conditionalFormatting sqref="G128:G129">
    <cfRule type="expression" dxfId="91" priority="141">
      <formula>ISEVEN(ROW())</formula>
    </cfRule>
  </conditionalFormatting>
  <conditionalFormatting sqref="G81">
    <cfRule type="expression" dxfId="90" priority="129">
      <formula>ISEVEN(ROW())</formula>
    </cfRule>
  </conditionalFormatting>
  <conditionalFormatting sqref="H132 A132:F132">
    <cfRule type="expression" dxfId="89" priority="138">
      <formula>ISEVEN(ROW())</formula>
    </cfRule>
  </conditionalFormatting>
  <conditionalFormatting sqref="G42">
    <cfRule type="expression" dxfId="88" priority="125">
      <formula>ISEVEN(ROW())</formula>
    </cfRule>
  </conditionalFormatting>
  <conditionalFormatting sqref="A94:H95 B99:H102 H97:H98 B96:H96 A96:A102">
    <cfRule type="expression" dxfId="87" priority="134">
      <formula>ISEVEN(ROW())</formula>
    </cfRule>
  </conditionalFormatting>
  <conditionalFormatting sqref="B180">
    <cfRule type="expression" dxfId="86" priority="132">
      <formula>ISEVEN(ROW())</formula>
    </cfRule>
  </conditionalFormatting>
  <conditionalFormatting sqref="G61">
    <cfRule type="expression" dxfId="85" priority="131">
      <formula>ISEVEN(ROW())</formula>
    </cfRule>
  </conditionalFormatting>
  <conditionalFormatting sqref="G62">
    <cfRule type="expression" dxfId="84" priority="130">
      <formula>ISEVEN(ROW())</formula>
    </cfRule>
  </conditionalFormatting>
  <conditionalFormatting sqref="G82">
    <cfRule type="expression" dxfId="83" priority="128">
      <formula>ISEVEN(ROW())</formula>
    </cfRule>
  </conditionalFormatting>
  <conditionalFormatting sqref="G41">
    <cfRule type="expression" dxfId="82" priority="127">
      <formula>ISEVEN(ROW())</formula>
    </cfRule>
  </conditionalFormatting>
  <conditionalFormatting sqref="A177:A179 C177:E179">
    <cfRule type="expression" dxfId="81" priority="119">
      <formula>ISEVEN(ROW())</formula>
    </cfRule>
  </conditionalFormatting>
  <conditionalFormatting sqref="A176:F176 B177:B179 F177:F180">
    <cfRule type="expression" dxfId="80" priority="118">
      <formula>ISEVEN(ROW())</formula>
    </cfRule>
  </conditionalFormatting>
  <conditionalFormatting sqref="B136:F136 H136">
    <cfRule type="expression" dxfId="79" priority="112">
      <formula>ISEVEN(ROW())</formula>
    </cfRule>
  </conditionalFormatting>
  <conditionalFormatting sqref="G136">
    <cfRule type="expression" dxfId="78" priority="111">
      <formula>ISEVEN(ROW())</formula>
    </cfRule>
  </conditionalFormatting>
  <conditionalFormatting sqref="G130">
    <cfRule type="expression" dxfId="77" priority="114">
      <formula>ISEVEN(ROW())</formula>
    </cfRule>
  </conditionalFormatting>
  <conditionalFormatting sqref="A153 C153:E153 A154:G154">
    <cfRule type="expression" dxfId="76" priority="91">
      <formula>ISEVEN(ROW())</formula>
    </cfRule>
  </conditionalFormatting>
  <conditionalFormatting sqref="G145">
    <cfRule type="expression" dxfId="75" priority="110">
      <formula>ISEVEN(ROW())</formula>
    </cfRule>
  </conditionalFormatting>
  <conditionalFormatting sqref="G146">
    <cfRule type="expression" dxfId="74" priority="109">
      <formula>ISEVEN(ROW())</formula>
    </cfRule>
  </conditionalFormatting>
  <conditionalFormatting sqref="B110">
    <cfRule type="expression" dxfId="73" priority="105">
      <formula>ISEVEN(ROW())</formula>
    </cfRule>
  </conditionalFormatting>
  <conditionalFormatting sqref="C110:G110">
    <cfRule type="expression" dxfId="72" priority="104">
      <formula>ISEVEN(ROW())</formula>
    </cfRule>
  </conditionalFormatting>
  <conditionalFormatting sqref="G140">
    <cfRule type="expression" dxfId="71" priority="103">
      <formula>ISEVEN(ROW())</formula>
    </cfRule>
  </conditionalFormatting>
  <conditionalFormatting sqref="G162">
    <cfRule type="expression" dxfId="70" priority="102">
      <formula>ISEVEN(ROW())</formula>
    </cfRule>
  </conditionalFormatting>
  <conditionalFormatting sqref="A152:F152 F153 B153">
    <cfRule type="expression" dxfId="69" priority="101">
      <formula>ISEVEN(ROW())</formula>
    </cfRule>
  </conditionalFormatting>
  <conditionalFormatting sqref="A156:B156 H156 D156:F156 F158">
    <cfRule type="expression" dxfId="68" priority="99">
      <formula>ISEVEN(ROW())</formula>
    </cfRule>
  </conditionalFormatting>
  <conditionalFormatting sqref="G152">
    <cfRule type="expression" dxfId="67" priority="97">
      <formula>ISEVEN(ROW())</formula>
    </cfRule>
  </conditionalFormatting>
  <conditionalFormatting sqref="D158:E158 A158 H158">
    <cfRule type="expression" dxfId="66" priority="96">
      <formula>ISEVEN(ROW())</formula>
    </cfRule>
  </conditionalFormatting>
  <conditionalFormatting sqref="G156 G158">
    <cfRule type="expression" dxfId="65" priority="94">
      <formula>ISEVEN(ROW())</formula>
    </cfRule>
  </conditionalFormatting>
  <conditionalFormatting sqref="C184:E184 G184">
    <cfRule type="expression" dxfId="64" priority="65">
      <formula>ISEVEN(ROW())</formula>
    </cfRule>
  </conditionalFormatting>
  <conditionalFormatting sqref="G153">
    <cfRule type="expression" dxfId="63" priority="89">
      <formula>ISEVEN(ROW())</formula>
    </cfRule>
  </conditionalFormatting>
  <conditionalFormatting sqref="B184">
    <cfRule type="expression" dxfId="62" priority="64">
      <formula>ISEVEN(ROW())</formula>
    </cfRule>
  </conditionalFormatting>
  <conditionalFormatting sqref="G176:G179">
    <cfRule type="expression" dxfId="61" priority="87">
      <formula>ISEVEN(ROW())</formula>
    </cfRule>
  </conditionalFormatting>
  <conditionalFormatting sqref="G186">
    <cfRule type="expression" dxfId="60" priority="67">
      <formula>ISEVEN(ROW())</formula>
    </cfRule>
  </conditionalFormatting>
  <conditionalFormatting sqref="G188">
    <cfRule type="expression" dxfId="59" priority="62">
      <formula>ISEVEN(ROW())</formula>
    </cfRule>
  </conditionalFormatting>
  <conditionalFormatting sqref="F184">
    <cfRule type="expression" dxfId="58" priority="63">
      <formula>ISEVEN(ROW())</formula>
    </cfRule>
  </conditionalFormatting>
  <conditionalFormatting sqref="G187">
    <cfRule type="expression" dxfId="57" priority="61">
      <formula>ISEVEN(ROW())</formula>
    </cfRule>
  </conditionalFormatting>
  <conditionalFormatting sqref="H186 A186:F186 F187:F188 B187:B188">
    <cfRule type="expression" dxfId="56" priority="68">
      <formula>ISEVEN(ROW())</formula>
    </cfRule>
  </conditionalFormatting>
  <conditionalFormatting sqref="A183:A184 C183:E183">
    <cfRule type="expression" dxfId="55" priority="73">
      <formula>ISEVEN(ROW())</formula>
    </cfRule>
  </conditionalFormatting>
  <conditionalFormatting sqref="A182:F182 B183 F183">
    <cfRule type="expression" dxfId="54" priority="72">
      <formula>ISEVEN(ROW())</formula>
    </cfRule>
  </conditionalFormatting>
  <conditionalFormatting sqref="G182">
    <cfRule type="expression" dxfId="53" priority="70">
      <formula>ISEVEN(ROW())</formula>
    </cfRule>
  </conditionalFormatting>
  <conditionalFormatting sqref="A23">
    <cfRule type="expression" dxfId="52" priority="54">
      <formula>ISEVEN(ROW())</formula>
    </cfRule>
  </conditionalFormatting>
  <conditionalFormatting sqref="A43">
    <cfRule type="expression" dxfId="51" priority="53">
      <formula>ISEVEN(ROW())</formula>
    </cfRule>
  </conditionalFormatting>
  <conditionalFormatting sqref="A63">
    <cfRule type="expression" dxfId="50" priority="52">
      <formula>ISEVEN(ROW())</formula>
    </cfRule>
  </conditionalFormatting>
  <conditionalFormatting sqref="A111">
    <cfRule type="expression" dxfId="49" priority="49">
      <formula>ISEVEN(ROW())</formula>
    </cfRule>
  </conditionalFormatting>
  <conditionalFormatting sqref="A115">
    <cfRule type="expression" dxfId="48" priority="48">
      <formula>ISEVEN(ROW())</formula>
    </cfRule>
  </conditionalFormatting>
  <conditionalFormatting sqref="A121">
    <cfRule type="expression" dxfId="47" priority="47">
      <formula>ISEVEN(ROW())</formula>
    </cfRule>
  </conditionalFormatting>
  <conditionalFormatting sqref="A127">
    <cfRule type="expression" dxfId="46" priority="46">
      <formula>ISEVEN(ROW())</formula>
    </cfRule>
  </conditionalFormatting>
  <conditionalFormatting sqref="A131">
    <cfRule type="expression" dxfId="45" priority="45">
      <formula>ISEVEN(ROW())</formula>
    </cfRule>
  </conditionalFormatting>
  <conditionalFormatting sqref="A133">
    <cfRule type="expression" dxfId="44" priority="44">
      <formula>ISEVEN(ROW())</formula>
    </cfRule>
  </conditionalFormatting>
  <conditionalFormatting sqref="A137">
    <cfRule type="expression" dxfId="43" priority="43">
      <formula>ISEVEN(ROW())</formula>
    </cfRule>
  </conditionalFormatting>
  <conditionalFormatting sqref="A141">
    <cfRule type="expression" dxfId="42" priority="42">
      <formula>ISEVEN(ROW())</formula>
    </cfRule>
  </conditionalFormatting>
  <conditionalFormatting sqref="A147">
    <cfRule type="expression" dxfId="41" priority="41">
      <formula>ISEVEN(ROW())</formula>
    </cfRule>
  </conditionalFormatting>
  <conditionalFormatting sqref="A151">
    <cfRule type="expression" dxfId="40" priority="40">
      <formula>ISEVEN(ROW())</formula>
    </cfRule>
  </conditionalFormatting>
  <conditionalFormatting sqref="A155">
    <cfRule type="expression" dxfId="39" priority="39">
      <formula>ISEVEN(ROW())</formula>
    </cfRule>
  </conditionalFormatting>
  <conditionalFormatting sqref="A159">
    <cfRule type="expression" dxfId="38" priority="38">
      <formula>ISEVEN(ROW())</formula>
    </cfRule>
  </conditionalFormatting>
  <conditionalFormatting sqref="A163">
    <cfRule type="expression" dxfId="37" priority="37">
      <formula>ISEVEN(ROW())</formula>
    </cfRule>
  </conditionalFormatting>
  <conditionalFormatting sqref="A165">
    <cfRule type="expression" dxfId="36" priority="36">
      <formula>ISEVEN(ROW())</formula>
    </cfRule>
  </conditionalFormatting>
  <conditionalFormatting sqref="A169">
    <cfRule type="expression" dxfId="35" priority="35">
      <formula>ISEVEN(ROW())</formula>
    </cfRule>
  </conditionalFormatting>
  <conditionalFormatting sqref="A173">
    <cfRule type="expression" dxfId="34" priority="34">
      <formula>ISEVEN(ROW())</formula>
    </cfRule>
  </conditionalFormatting>
  <conditionalFormatting sqref="A175">
    <cfRule type="expression" dxfId="33" priority="33">
      <formula>ISEVEN(ROW())</formula>
    </cfRule>
  </conditionalFormatting>
  <conditionalFormatting sqref="A181">
    <cfRule type="expression" dxfId="32" priority="32">
      <formula>ISEVEN(ROW())</formula>
    </cfRule>
  </conditionalFormatting>
  <conditionalFormatting sqref="A185">
    <cfRule type="expression" dxfId="31" priority="31">
      <formula>ISEVEN(ROW())</formula>
    </cfRule>
  </conditionalFormatting>
  <conditionalFormatting sqref="G168">
    <cfRule type="expression" dxfId="30" priority="30">
      <formula>ISEVEN(ROW())</formula>
    </cfRule>
  </conditionalFormatting>
  <conditionalFormatting sqref="B168">
    <cfRule type="expression" dxfId="29" priority="29">
      <formula>ISEVEN(ROW())</formula>
    </cfRule>
  </conditionalFormatting>
  <conditionalFormatting sqref="A93">
    <cfRule type="expression" dxfId="28" priority="25">
      <formula>ISEVEN(ROW())</formula>
    </cfRule>
  </conditionalFormatting>
  <conditionalFormatting sqref="A103">
    <cfRule type="expression" dxfId="27" priority="24">
      <formula>ISEVEN(ROW())</formula>
    </cfRule>
  </conditionalFormatting>
  <conditionalFormatting sqref="B97:G98">
    <cfRule type="expression" dxfId="26" priority="21">
      <formula>ISEVEN(ROW())</formula>
    </cfRule>
  </conditionalFormatting>
  <conditionalFormatting sqref="C156">
    <cfRule type="expression" dxfId="25" priority="20">
      <formula>ISEVEN(ROW())</formula>
    </cfRule>
  </conditionalFormatting>
  <conditionalFormatting sqref="C158">
    <cfRule type="expression" dxfId="24" priority="19">
      <formula>ISEVEN(ROW())</formula>
    </cfRule>
  </conditionalFormatting>
  <conditionalFormatting sqref="A88:H88 A87:E87 H87">
    <cfRule type="expression" dxfId="23" priority="18">
      <formula>ISEVEN(ROW())</formula>
    </cfRule>
  </conditionalFormatting>
  <conditionalFormatting sqref="A157">
    <cfRule type="expression" dxfId="22" priority="15">
      <formula>ISEVEN(ROW())</formula>
    </cfRule>
  </conditionalFormatting>
  <conditionalFormatting sqref="B158">
    <cfRule type="expression" dxfId="21" priority="14">
      <formula>ISEVEN(ROW())</formula>
    </cfRule>
  </conditionalFormatting>
  <conditionalFormatting sqref="G183">
    <cfRule type="expression" dxfId="20" priority="13">
      <formula>ISEVEN(ROW())</formula>
    </cfRule>
  </conditionalFormatting>
  <conditionalFormatting sqref="H182:H184">
    <cfRule type="expression" dxfId="19" priority="12">
      <formula>ISEVEN(ROW())</formula>
    </cfRule>
  </conditionalFormatting>
  <conditionalFormatting sqref="H176:H180">
    <cfRule type="expression" dxfId="18" priority="11">
      <formula>ISEVEN(ROW())</formula>
    </cfRule>
  </conditionalFormatting>
  <conditionalFormatting sqref="H174">
    <cfRule type="expression" dxfId="17" priority="10">
      <formula>ISEVEN(ROW())</formula>
    </cfRule>
  </conditionalFormatting>
  <conditionalFormatting sqref="H170:H172">
    <cfRule type="expression" dxfId="16" priority="9">
      <formula>ISEVEN(ROW())</formula>
    </cfRule>
  </conditionalFormatting>
  <conditionalFormatting sqref="H166:H168">
    <cfRule type="expression" dxfId="15" priority="8">
      <formula>ISEVEN(ROW())</formula>
    </cfRule>
  </conditionalFormatting>
  <conditionalFormatting sqref="H164">
    <cfRule type="expression" dxfId="14" priority="7">
      <formula>ISEVEN(ROW())</formula>
    </cfRule>
  </conditionalFormatting>
  <conditionalFormatting sqref="H160:H162">
    <cfRule type="expression" dxfId="13" priority="6">
      <formula>ISEVEN(ROW())</formula>
    </cfRule>
  </conditionalFormatting>
  <conditionalFormatting sqref="H152:H154">
    <cfRule type="expression" dxfId="12" priority="1">
      <formula>ISEVEN(ROW())</formula>
    </cfRule>
  </conditionalFormatting>
  <dataValidations count="2">
    <dataValidation type="list" allowBlank="1" showInputMessage="1" showErrorMessage="1" sqref="B64:B82 B104:B109 B164 B138:B140 B134:B136 B4:B22 B24:B42 B44:B62 B160:B162 B122:B132 B166:B168 B84:B92 B142:B146 B176:B180 B152:B154 B94:B102 B182:B184 B186:B1076 B156 B158 B174 B112:B120 B148:B150 B170:B172" xr:uid="{00000000-0002-0000-0700-000000000000}">
      <formula1>Gerais</formula1>
    </dataValidation>
    <dataValidation type="list" allowBlank="1" showInputMessage="1" showErrorMessage="1" sqref="F64:F82 F104:F109 F164 F134:F136 F142:F146 F4:F22 F24:F42 F44:F62 F84:F92 F160:F162 F152:F154 F166:F168 F94:F102 F138:F140 F176:F180 F122:F132 F182:F184 F186:F1076 F156 F158 F174 F112:F120 F148:F150 F170:F172" xr:uid="{00000000-0002-0000-0700-000001000000}">
      <formula1>VinculoPT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M205"/>
  <sheetViews>
    <sheetView zoomScale="145" zoomScaleNormal="145" zoomScaleSheetLayoutView="100" zoomScalePageLayoutView="145" workbookViewId="0">
      <pane ySplit="3" topLeftCell="A4" activePane="bottomLeft" state="frozen"/>
      <selection pane="bottomLeft" activeCell="A4" sqref="A4"/>
      <selection activeCell="C112" sqref="C112"/>
    </sheetView>
  </sheetViews>
  <sheetFormatPr defaultColWidth="8.85546875" defaultRowHeight="12.75"/>
  <cols>
    <col min="1" max="1" width="4.7109375" style="178" customWidth="1"/>
    <col min="2" max="2" width="18.28515625" style="178" customWidth="1"/>
    <col min="3" max="3" width="29.28515625" style="13" customWidth="1"/>
    <col min="4" max="4" width="12.85546875" style="178" bestFit="1" customWidth="1"/>
    <col min="5" max="6" width="10.140625" style="178" customWidth="1"/>
    <col min="7" max="7" width="36" style="179" customWidth="1"/>
    <col min="8" max="8" width="11.7109375" style="178" customWidth="1"/>
    <col min="9" max="9" width="23.7109375" style="312" hidden="1" customWidth="1"/>
    <col min="10" max="10" width="10.7109375" style="173" bestFit="1" customWidth="1"/>
    <col min="11" max="16384" width="8.85546875" style="173"/>
  </cols>
  <sheetData>
    <row r="1" spans="1:9" ht="42.75" customHeight="1">
      <c r="A1" s="420" t="str">
        <f>Capa!A1</f>
        <v>Memória de Cálculo
Termo de Parceria nº 51/2021 celebrado entre o Instituto Estadual de Florestas - OEP e o Instituto Ekos Brasil (OSCIP)</v>
      </c>
      <c r="B1" s="420"/>
      <c r="C1" s="420"/>
      <c r="D1" s="420"/>
      <c r="E1" s="420"/>
      <c r="F1" s="420"/>
      <c r="G1" s="420"/>
      <c r="H1" s="420"/>
    </row>
    <row r="2" spans="1:9" ht="23.25" customHeight="1" thickBot="1">
      <c r="A2" s="416" t="s">
        <v>554</v>
      </c>
      <c r="B2" s="416"/>
      <c r="C2" s="416"/>
      <c r="D2" s="416"/>
      <c r="E2" s="416"/>
      <c r="F2" s="416"/>
      <c r="G2" s="416"/>
      <c r="H2" s="416"/>
    </row>
    <row r="3" spans="1:9" ht="43.5" customHeight="1" thickBot="1">
      <c r="A3" s="175" t="s">
        <v>490</v>
      </c>
      <c r="B3" s="175" t="s">
        <v>555</v>
      </c>
      <c r="C3" s="176" t="s">
        <v>476</v>
      </c>
      <c r="D3" s="176" t="s">
        <v>491</v>
      </c>
      <c r="E3" s="176" t="s">
        <v>492</v>
      </c>
      <c r="F3" s="176" t="s">
        <v>493</v>
      </c>
      <c r="G3" s="177" t="s">
        <v>494</v>
      </c>
      <c r="H3" s="177" t="s">
        <v>495</v>
      </c>
      <c r="I3" s="313" t="s">
        <v>555</v>
      </c>
    </row>
    <row r="4" spans="1:9">
      <c r="A4" s="180">
        <v>1</v>
      </c>
      <c r="B4" s="180" t="s">
        <v>35</v>
      </c>
      <c r="C4" s="181" t="s">
        <v>299</v>
      </c>
      <c r="D4" s="157">
        <v>35000</v>
      </c>
      <c r="E4" s="182">
        <v>48</v>
      </c>
      <c r="F4" s="182">
        <v>48</v>
      </c>
      <c r="G4" s="183"/>
      <c r="H4" s="252">
        <f>(F4-E4+1)*D4</f>
        <v>35000</v>
      </c>
      <c r="I4" s="314" t="str">
        <f>SUBSTITUTE(B4," ","_")</f>
        <v>Gastos_Gerais</v>
      </c>
    </row>
    <row r="5" spans="1:9" ht="13.5" thickBot="1">
      <c r="A5" s="180">
        <v>2</v>
      </c>
      <c r="B5" s="180" t="s">
        <v>35</v>
      </c>
      <c r="C5" s="181" t="s">
        <v>365</v>
      </c>
      <c r="D5" s="157">
        <v>0</v>
      </c>
      <c r="E5" s="182">
        <v>48</v>
      </c>
      <c r="F5" s="182">
        <v>48</v>
      </c>
      <c r="G5" s="183"/>
      <c r="H5" s="252">
        <f>(F5-E5+1)*D5</f>
        <v>0</v>
      </c>
      <c r="I5" s="314" t="str">
        <f t="shared" ref="I5:I68" si="0">SUBSTITUTE(B5," ","_")</f>
        <v>Gastos_Gerais</v>
      </c>
    </row>
    <row r="6" spans="1:9" hidden="1">
      <c r="A6" s="180"/>
      <c r="B6" s="180"/>
      <c r="C6" s="181"/>
      <c r="D6" s="157"/>
      <c r="E6" s="182"/>
      <c r="F6" s="182"/>
      <c r="G6" s="183"/>
      <c r="H6" s="252"/>
      <c r="I6" s="314"/>
    </row>
    <row r="7" spans="1:9" hidden="1">
      <c r="A7" s="180"/>
      <c r="B7" s="180"/>
      <c r="C7" s="181"/>
      <c r="D7" s="157"/>
      <c r="E7" s="182"/>
      <c r="F7" s="182"/>
      <c r="G7" s="183"/>
      <c r="H7" s="252"/>
      <c r="I7" s="314"/>
    </row>
    <row r="8" spans="1:9" hidden="1">
      <c r="A8" s="180"/>
      <c r="B8" s="180"/>
      <c r="C8" s="181"/>
      <c r="D8" s="157"/>
      <c r="E8" s="182"/>
      <c r="F8" s="182"/>
      <c r="G8" s="183"/>
      <c r="H8" s="252"/>
      <c r="I8" s="314"/>
    </row>
    <row r="9" spans="1:9" hidden="1">
      <c r="A9" s="180"/>
      <c r="B9" s="180"/>
      <c r="C9" s="181"/>
      <c r="D9" s="157"/>
      <c r="E9" s="182"/>
      <c r="F9" s="182"/>
      <c r="G9" s="183"/>
      <c r="H9" s="252"/>
      <c r="I9" s="314"/>
    </row>
    <row r="10" spans="1:9" hidden="1">
      <c r="A10" s="180"/>
      <c r="B10" s="180"/>
      <c r="C10" s="181"/>
      <c r="D10" s="157"/>
      <c r="E10" s="182"/>
      <c r="F10" s="182"/>
      <c r="G10" s="183"/>
      <c r="H10" s="252"/>
      <c r="I10" s="314"/>
    </row>
    <row r="11" spans="1:9" hidden="1">
      <c r="A11" s="180"/>
      <c r="B11" s="180"/>
      <c r="C11" s="181"/>
      <c r="D11" s="157"/>
      <c r="E11" s="182"/>
      <c r="F11" s="182"/>
      <c r="G11" s="183"/>
      <c r="H11" s="252"/>
      <c r="I11" s="314"/>
    </row>
    <row r="12" spans="1:9" hidden="1">
      <c r="A12" s="180"/>
      <c r="B12" s="180"/>
      <c r="C12" s="181"/>
      <c r="D12" s="157"/>
      <c r="E12" s="182"/>
      <c r="F12" s="182"/>
      <c r="G12" s="183"/>
      <c r="H12" s="252"/>
      <c r="I12" s="314"/>
    </row>
    <row r="13" spans="1:9" hidden="1">
      <c r="A13" s="180"/>
      <c r="B13" s="180"/>
      <c r="C13" s="181"/>
      <c r="D13" s="157"/>
      <c r="E13" s="182"/>
      <c r="F13" s="182"/>
      <c r="G13" s="183"/>
      <c r="H13" s="252"/>
      <c r="I13" s="314"/>
    </row>
    <row r="14" spans="1:9" hidden="1">
      <c r="A14" s="180"/>
      <c r="B14" s="180"/>
      <c r="C14" s="181"/>
      <c r="D14" s="157"/>
      <c r="E14" s="182"/>
      <c r="F14" s="182"/>
      <c r="G14" s="183"/>
      <c r="H14" s="252"/>
      <c r="I14" s="314"/>
    </row>
    <row r="15" spans="1:9" hidden="1">
      <c r="A15" s="180"/>
      <c r="B15" s="180"/>
      <c r="C15" s="181"/>
      <c r="D15" s="157"/>
      <c r="E15" s="182"/>
      <c r="F15" s="182"/>
      <c r="G15" s="183"/>
      <c r="H15" s="252"/>
      <c r="I15" s="314"/>
    </row>
    <row r="16" spans="1:9" hidden="1">
      <c r="A16" s="180"/>
      <c r="B16" s="180"/>
      <c r="C16" s="181"/>
      <c r="D16" s="157"/>
      <c r="E16" s="182"/>
      <c r="F16" s="182"/>
      <c r="G16" s="183"/>
      <c r="H16" s="252"/>
      <c r="I16" s="314"/>
    </row>
    <row r="17" spans="1:13" hidden="1">
      <c r="A17" s="180"/>
      <c r="B17" s="180"/>
      <c r="C17" s="181"/>
      <c r="D17" s="157"/>
      <c r="E17" s="182"/>
      <c r="F17" s="182"/>
      <c r="G17" s="183"/>
      <c r="H17" s="252"/>
      <c r="I17" s="314"/>
    </row>
    <row r="18" spans="1:13" hidden="1">
      <c r="A18" s="180"/>
      <c r="B18" s="180"/>
      <c r="C18" s="181"/>
      <c r="D18" s="157"/>
      <c r="E18" s="182"/>
      <c r="F18" s="182"/>
      <c r="G18" s="183"/>
      <c r="H18" s="252"/>
      <c r="I18" s="314"/>
    </row>
    <row r="19" spans="1:13" hidden="1">
      <c r="A19" s="180"/>
      <c r="B19" s="180"/>
      <c r="C19" s="181"/>
      <c r="D19" s="157"/>
      <c r="E19" s="182"/>
      <c r="F19" s="182"/>
      <c r="G19" s="183"/>
      <c r="H19" s="252"/>
      <c r="I19" s="314"/>
    </row>
    <row r="20" spans="1:13" hidden="1">
      <c r="A20" s="180"/>
      <c r="B20" s="180"/>
      <c r="C20" s="181"/>
      <c r="D20" s="157"/>
      <c r="E20" s="182"/>
      <c r="F20" s="182"/>
      <c r="G20" s="183"/>
      <c r="H20" s="252"/>
      <c r="I20" s="314"/>
    </row>
    <row r="21" spans="1:13" hidden="1">
      <c r="A21" s="180"/>
      <c r="B21" s="180"/>
      <c r="C21" s="181"/>
      <c r="D21" s="157"/>
      <c r="E21" s="182"/>
      <c r="F21" s="182"/>
      <c r="G21" s="183"/>
      <c r="H21" s="252"/>
      <c r="I21" s="314"/>
    </row>
    <row r="22" spans="1:13" hidden="1">
      <c r="A22" s="180"/>
      <c r="B22" s="180"/>
      <c r="C22" s="181"/>
      <c r="D22" s="157"/>
      <c r="E22" s="182"/>
      <c r="F22" s="182"/>
      <c r="G22" s="183"/>
      <c r="H22" s="252"/>
      <c r="I22" s="314"/>
    </row>
    <row r="23" spans="1:13" hidden="1">
      <c r="A23" s="180"/>
      <c r="B23" s="180"/>
      <c r="C23" s="181"/>
      <c r="D23" s="157"/>
      <c r="E23" s="182"/>
      <c r="F23" s="182"/>
      <c r="G23" s="183"/>
      <c r="H23" s="252"/>
      <c r="I23" s="314"/>
    </row>
    <row r="24" spans="1:13" hidden="1">
      <c r="A24" s="180"/>
      <c r="B24" s="180"/>
      <c r="C24" s="181"/>
      <c r="D24" s="157"/>
      <c r="E24" s="182"/>
      <c r="F24" s="182"/>
      <c r="G24" s="183"/>
      <c r="H24" s="252"/>
      <c r="I24" s="314"/>
    </row>
    <row r="25" spans="1:13" hidden="1">
      <c r="A25" s="180"/>
      <c r="B25" s="180"/>
      <c r="C25" s="181"/>
      <c r="D25" s="157"/>
      <c r="E25" s="182"/>
      <c r="F25" s="182"/>
      <c r="G25" s="183"/>
      <c r="H25" s="252"/>
      <c r="I25" s="314"/>
    </row>
    <row r="26" spans="1:13" hidden="1">
      <c r="A26" s="180"/>
      <c r="B26" s="180"/>
      <c r="C26" s="181"/>
      <c r="D26" s="157"/>
      <c r="E26" s="182"/>
      <c r="F26" s="182"/>
      <c r="G26" s="183"/>
      <c r="H26" s="252"/>
      <c r="I26" s="314"/>
    </row>
    <row r="27" spans="1:13" hidden="1">
      <c r="A27" s="180"/>
      <c r="B27" s="180"/>
      <c r="C27" s="181"/>
      <c r="D27" s="157"/>
      <c r="E27" s="182"/>
      <c r="F27" s="182"/>
      <c r="G27" s="183"/>
      <c r="H27" s="252"/>
      <c r="I27" s="314"/>
    </row>
    <row r="28" spans="1:13" hidden="1">
      <c r="A28" s="180"/>
      <c r="B28" s="180"/>
      <c r="C28" s="181"/>
      <c r="D28" s="157"/>
      <c r="E28" s="182"/>
      <c r="F28" s="182"/>
      <c r="G28" s="183"/>
      <c r="H28" s="252"/>
      <c r="I28" s="314"/>
    </row>
    <row r="29" spans="1:13" hidden="1">
      <c r="A29" s="180"/>
      <c r="B29" s="180"/>
      <c r="C29" s="181"/>
      <c r="D29" s="157"/>
      <c r="E29" s="182"/>
      <c r="F29" s="182"/>
      <c r="G29" s="183"/>
      <c r="H29" s="252"/>
      <c r="I29" s="314"/>
    </row>
    <row r="30" spans="1:13" hidden="1">
      <c r="A30" s="180"/>
      <c r="B30" s="180"/>
      <c r="C30" s="181"/>
      <c r="D30" s="157"/>
      <c r="E30" s="182"/>
      <c r="F30" s="182"/>
      <c r="G30" s="183"/>
      <c r="H30" s="252"/>
      <c r="I30" s="314"/>
    </row>
    <row r="31" spans="1:13" hidden="1">
      <c r="A31" s="180"/>
      <c r="B31" s="180"/>
      <c r="C31" s="181"/>
      <c r="D31" s="157"/>
      <c r="E31" s="182"/>
      <c r="F31" s="182"/>
      <c r="G31" s="183"/>
      <c r="H31" s="252"/>
      <c r="I31" s="314"/>
      <c r="M31" s="273"/>
    </row>
    <row r="32" spans="1:13" hidden="1">
      <c r="A32" s="180"/>
      <c r="B32" s="180"/>
      <c r="C32" s="181"/>
      <c r="D32" s="157"/>
      <c r="E32" s="182"/>
      <c r="F32" s="182"/>
      <c r="G32" s="183"/>
      <c r="H32" s="252"/>
      <c r="I32" s="314"/>
    </row>
    <row r="33" spans="1:9" hidden="1">
      <c r="A33" s="180"/>
      <c r="B33" s="180"/>
      <c r="C33" s="181"/>
      <c r="D33" s="157"/>
      <c r="E33" s="182"/>
      <c r="F33" s="182"/>
      <c r="G33" s="183"/>
      <c r="H33" s="252"/>
      <c r="I33" s="314"/>
    </row>
    <row r="34" spans="1:9" hidden="1">
      <c r="A34" s="180"/>
      <c r="B34" s="180"/>
      <c r="C34" s="181"/>
      <c r="D34" s="157"/>
      <c r="E34" s="182"/>
      <c r="F34" s="182"/>
      <c r="G34" s="183"/>
      <c r="H34" s="252"/>
      <c r="I34" s="314"/>
    </row>
    <row r="35" spans="1:9" hidden="1">
      <c r="A35" s="180"/>
      <c r="B35" s="180"/>
      <c r="C35" s="181"/>
      <c r="D35" s="157"/>
      <c r="E35" s="182"/>
      <c r="F35" s="182"/>
      <c r="G35" s="183"/>
      <c r="H35" s="252"/>
      <c r="I35" s="314"/>
    </row>
    <row r="36" spans="1:9" hidden="1">
      <c r="A36" s="180"/>
      <c r="B36" s="180"/>
      <c r="C36" s="181"/>
      <c r="D36" s="157"/>
      <c r="E36" s="182"/>
      <c r="F36" s="182"/>
      <c r="G36" s="183"/>
      <c r="H36" s="252"/>
      <c r="I36" s="314"/>
    </row>
    <row r="37" spans="1:9" hidden="1">
      <c r="A37" s="180"/>
      <c r="B37" s="180"/>
      <c r="C37" s="181"/>
      <c r="D37" s="157"/>
      <c r="E37" s="182"/>
      <c r="F37" s="182"/>
      <c r="G37" s="183"/>
      <c r="H37" s="252"/>
      <c r="I37" s="314"/>
    </row>
    <row r="38" spans="1:9" hidden="1">
      <c r="A38" s="180"/>
      <c r="B38" s="180"/>
      <c r="C38" s="181"/>
      <c r="D38" s="157"/>
      <c r="E38" s="182"/>
      <c r="F38" s="182"/>
      <c r="G38" s="183"/>
      <c r="H38" s="252"/>
      <c r="I38" s="314"/>
    </row>
    <row r="39" spans="1:9" hidden="1">
      <c r="A39" s="180">
        <v>36</v>
      </c>
      <c r="B39" s="180"/>
      <c r="C39" s="181"/>
      <c r="D39" s="157"/>
      <c r="E39" s="182"/>
      <c r="F39" s="182"/>
      <c r="G39" s="183"/>
      <c r="H39" s="252">
        <f t="shared" ref="H39:H68" si="1">(F39-E39+1)*D39</f>
        <v>0</v>
      </c>
      <c r="I39" s="314" t="str">
        <f t="shared" si="0"/>
        <v/>
      </c>
    </row>
    <row r="40" spans="1:9" hidden="1">
      <c r="A40" s="180">
        <v>37</v>
      </c>
      <c r="B40" s="180"/>
      <c r="C40" s="181"/>
      <c r="D40" s="157"/>
      <c r="E40" s="182"/>
      <c r="F40" s="182"/>
      <c r="G40" s="183"/>
      <c r="H40" s="252">
        <f t="shared" si="1"/>
        <v>0</v>
      </c>
      <c r="I40" s="314" t="str">
        <f t="shared" si="0"/>
        <v/>
      </c>
    </row>
    <row r="41" spans="1:9" hidden="1">
      <c r="A41" s="180">
        <v>38</v>
      </c>
      <c r="B41" s="180"/>
      <c r="C41" s="181"/>
      <c r="D41" s="157"/>
      <c r="E41" s="182"/>
      <c r="F41" s="182"/>
      <c r="G41" s="183"/>
      <c r="H41" s="252">
        <f t="shared" si="1"/>
        <v>0</v>
      </c>
      <c r="I41" s="314" t="str">
        <f t="shared" si="0"/>
        <v/>
      </c>
    </row>
    <row r="42" spans="1:9" hidden="1">
      <c r="A42" s="180">
        <v>39</v>
      </c>
      <c r="B42" s="180"/>
      <c r="C42" s="181"/>
      <c r="D42" s="157"/>
      <c r="E42" s="182"/>
      <c r="F42" s="182"/>
      <c r="G42" s="183"/>
      <c r="H42" s="252">
        <f t="shared" si="1"/>
        <v>0</v>
      </c>
      <c r="I42" s="314" t="str">
        <f t="shared" si="0"/>
        <v/>
      </c>
    </row>
    <row r="43" spans="1:9" hidden="1">
      <c r="A43" s="180">
        <v>40</v>
      </c>
      <c r="B43" s="180"/>
      <c r="C43" s="181"/>
      <c r="D43" s="157"/>
      <c r="E43" s="182"/>
      <c r="F43" s="182"/>
      <c r="G43" s="183"/>
      <c r="H43" s="252">
        <f t="shared" si="1"/>
        <v>0</v>
      </c>
      <c r="I43" s="314" t="str">
        <f t="shared" si="0"/>
        <v/>
      </c>
    </row>
    <row r="44" spans="1:9" hidden="1">
      <c r="A44" s="180">
        <v>41</v>
      </c>
      <c r="B44" s="180"/>
      <c r="C44" s="181"/>
      <c r="D44" s="157"/>
      <c r="E44" s="182"/>
      <c r="F44" s="182"/>
      <c r="G44" s="183"/>
      <c r="H44" s="252">
        <f t="shared" si="1"/>
        <v>0</v>
      </c>
      <c r="I44" s="314" t="str">
        <f t="shared" si="0"/>
        <v/>
      </c>
    </row>
    <row r="45" spans="1:9" hidden="1">
      <c r="A45" s="180">
        <v>42</v>
      </c>
      <c r="B45" s="180"/>
      <c r="C45" s="181"/>
      <c r="D45" s="157"/>
      <c r="E45" s="182"/>
      <c r="F45" s="182"/>
      <c r="G45" s="183"/>
      <c r="H45" s="252">
        <f t="shared" si="1"/>
        <v>0</v>
      </c>
      <c r="I45" s="314" t="str">
        <f t="shared" si="0"/>
        <v/>
      </c>
    </row>
    <row r="46" spans="1:9" hidden="1">
      <c r="A46" s="180">
        <v>43</v>
      </c>
      <c r="B46" s="180"/>
      <c r="C46" s="181"/>
      <c r="D46" s="157"/>
      <c r="E46" s="182"/>
      <c r="F46" s="182"/>
      <c r="G46" s="183"/>
      <c r="H46" s="252">
        <f t="shared" si="1"/>
        <v>0</v>
      </c>
      <c r="I46" s="314" t="str">
        <f t="shared" si="0"/>
        <v/>
      </c>
    </row>
    <row r="47" spans="1:9" hidden="1">
      <c r="A47" s="180">
        <v>44</v>
      </c>
      <c r="B47" s="180"/>
      <c r="C47" s="181"/>
      <c r="D47" s="157"/>
      <c r="E47" s="182"/>
      <c r="F47" s="182"/>
      <c r="G47" s="183"/>
      <c r="H47" s="252">
        <f t="shared" si="1"/>
        <v>0</v>
      </c>
      <c r="I47" s="314" t="str">
        <f t="shared" si="0"/>
        <v/>
      </c>
    </row>
    <row r="48" spans="1:9" hidden="1">
      <c r="A48" s="180">
        <v>45</v>
      </c>
      <c r="B48" s="180"/>
      <c r="C48" s="181"/>
      <c r="D48" s="157"/>
      <c r="E48" s="182"/>
      <c r="F48" s="182"/>
      <c r="G48" s="183"/>
      <c r="H48" s="252">
        <f t="shared" si="1"/>
        <v>0</v>
      </c>
      <c r="I48" s="314" t="str">
        <f t="shared" si="0"/>
        <v/>
      </c>
    </row>
    <row r="49" spans="1:9" hidden="1">
      <c r="A49" s="180">
        <v>46</v>
      </c>
      <c r="B49" s="180"/>
      <c r="C49" s="181"/>
      <c r="D49" s="157"/>
      <c r="E49" s="182"/>
      <c r="F49" s="182"/>
      <c r="G49" s="183"/>
      <c r="H49" s="252">
        <f t="shared" si="1"/>
        <v>0</v>
      </c>
      <c r="I49" s="314" t="str">
        <f t="shared" si="0"/>
        <v/>
      </c>
    </row>
    <row r="50" spans="1:9" hidden="1">
      <c r="A50" s="180">
        <v>47</v>
      </c>
      <c r="B50" s="180"/>
      <c r="C50" s="181"/>
      <c r="D50" s="157"/>
      <c r="E50" s="182"/>
      <c r="F50" s="182"/>
      <c r="G50" s="183"/>
      <c r="H50" s="252">
        <f t="shared" si="1"/>
        <v>0</v>
      </c>
      <c r="I50" s="314" t="str">
        <f t="shared" si="0"/>
        <v/>
      </c>
    </row>
    <row r="51" spans="1:9" hidden="1">
      <c r="A51" s="180">
        <v>48</v>
      </c>
      <c r="B51" s="180"/>
      <c r="C51" s="181"/>
      <c r="D51" s="157"/>
      <c r="E51" s="182"/>
      <c r="F51" s="182"/>
      <c r="G51" s="183"/>
      <c r="H51" s="252">
        <f t="shared" si="1"/>
        <v>0</v>
      </c>
      <c r="I51" s="314" t="str">
        <f t="shared" si="0"/>
        <v/>
      </c>
    </row>
    <row r="52" spans="1:9" hidden="1">
      <c r="A52" s="180">
        <v>49</v>
      </c>
      <c r="B52" s="180"/>
      <c r="C52" s="181"/>
      <c r="D52" s="157"/>
      <c r="E52" s="182"/>
      <c r="F52" s="182"/>
      <c r="G52" s="183"/>
      <c r="H52" s="252">
        <f t="shared" si="1"/>
        <v>0</v>
      </c>
      <c r="I52" s="314" t="str">
        <f t="shared" si="0"/>
        <v/>
      </c>
    </row>
    <row r="53" spans="1:9" hidden="1">
      <c r="A53" s="180">
        <v>50</v>
      </c>
      <c r="B53" s="180"/>
      <c r="C53" s="181"/>
      <c r="D53" s="157"/>
      <c r="E53" s="182"/>
      <c r="F53" s="182"/>
      <c r="G53" s="183"/>
      <c r="H53" s="252">
        <f t="shared" si="1"/>
        <v>0</v>
      </c>
      <c r="I53" s="314" t="str">
        <f t="shared" si="0"/>
        <v/>
      </c>
    </row>
    <row r="54" spans="1:9" hidden="1">
      <c r="A54" s="180">
        <v>51</v>
      </c>
      <c r="B54" s="180"/>
      <c r="C54" s="181"/>
      <c r="D54" s="157"/>
      <c r="E54" s="182"/>
      <c r="F54" s="182"/>
      <c r="G54" s="183"/>
      <c r="H54" s="252">
        <f t="shared" si="1"/>
        <v>0</v>
      </c>
      <c r="I54" s="314" t="str">
        <f t="shared" si="0"/>
        <v/>
      </c>
    </row>
    <row r="55" spans="1:9" hidden="1">
      <c r="A55" s="180">
        <v>52</v>
      </c>
      <c r="B55" s="180"/>
      <c r="C55" s="181"/>
      <c r="D55" s="157"/>
      <c r="E55" s="182"/>
      <c r="F55" s="182"/>
      <c r="G55" s="183"/>
      <c r="H55" s="252">
        <f t="shared" si="1"/>
        <v>0</v>
      </c>
      <c r="I55" s="314" t="str">
        <f t="shared" si="0"/>
        <v/>
      </c>
    </row>
    <row r="56" spans="1:9" hidden="1">
      <c r="A56" s="180">
        <v>53</v>
      </c>
      <c r="B56" s="180"/>
      <c r="C56" s="181"/>
      <c r="D56" s="157"/>
      <c r="E56" s="182"/>
      <c r="F56" s="182"/>
      <c r="G56" s="183"/>
      <c r="H56" s="252">
        <f t="shared" si="1"/>
        <v>0</v>
      </c>
      <c r="I56" s="314" t="str">
        <f t="shared" si="0"/>
        <v/>
      </c>
    </row>
    <row r="57" spans="1:9" hidden="1">
      <c r="A57" s="180">
        <v>54</v>
      </c>
      <c r="B57" s="180"/>
      <c r="C57" s="181"/>
      <c r="D57" s="157"/>
      <c r="E57" s="182"/>
      <c r="F57" s="182"/>
      <c r="G57" s="183"/>
      <c r="H57" s="252">
        <f t="shared" si="1"/>
        <v>0</v>
      </c>
      <c r="I57" s="314" t="str">
        <f t="shared" si="0"/>
        <v/>
      </c>
    </row>
    <row r="58" spans="1:9" hidden="1">
      <c r="A58" s="180">
        <v>55</v>
      </c>
      <c r="B58" s="180"/>
      <c r="C58" s="181"/>
      <c r="D58" s="157"/>
      <c r="E58" s="182"/>
      <c r="F58" s="182"/>
      <c r="G58" s="183"/>
      <c r="H58" s="252">
        <f t="shared" si="1"/>
        <v>0</v>
      </c>
      <c r="I58" s="314" t="str">
        <f t="shared" si="0"/>
        <v/>
      </c>
    </row>
    <row r="59" spans="1:9" hidden="1">
      <c r="A59" s="180">
        <v>56</v>
      </c>
      <c r="B59" s="180"/>
      <c r="C59" s="181"/>
      <c r="D59" s="157"/>
      <c r="E59" s="182"/>
      <c r="F59" s="182"/>
      <c r="G59" s="183"/>
      <c r="H59" s="252">
        <f t="shared" si="1"/>
        <v>0</v>
      </c>
      <c r="I59" s="314" t="str">
        <f t="shared" si="0"/>
        <v/>
      </c>
    </row>
    <row r="60" spans="1:9" hidden="1">
      <c r="A60" s="180">
        <v>57</v>
      </c>
      <c r="B60" s="180"/>
      <c r="C60" s="181"/>
      <c r="D60" s="157"/>
      <c r="E60" s="182"/>
      <c r="F60" s="182"/>
      <c r="G60" s="183"/>
      <c r="H60" s="252">
        <f t="shared" si="1"/>
        <v>0</v>
      </c>
      <c r="I60" s="314" t="str">
        <f t="shared" si="0"/>
        <v/>
      </c>
    </row>
    <row r="61" spans="1:9" hidden="1">
      <c r="A61" s="180">
        <v>58</v>
      </c>
      <c r="B61" s="180"/>
      <c r="C61" s="181"/>
      <c r="D61" s="157"/>
      <c r="E61" s="182"/>
      <c r="F61" s="182"/>
      <c r="G61" s="183"/>
      <c r="H61" s="252">
        <f t="shared" si="1"/>
        <v>0</v>
      </c>
      <c r="I61" s="314" t="str">
        <f t="shared" si="0"/>
        <v/>
      </c>
    </row>
    <row r="62" spans="1:9" hidden="1">
      <c r="A62" s="180">
        <v>59</v>
      </c>
      <c r="B62" s="180"/>
      <c r="C62" s="181"/>
      <c r="D62" s="157"/>
      <c r="E62" s="182"/>
      <c r="F62" s="182"/>
      <c r="G62" s="183"/>
      <c r="H62" s="252">
        <f t="shared" si="1"/>
        <v>0</v>
      </c>
      <c r="I62" s="314" t="str">
        <f t="shared" si="0"/>
        <v/>
      </c>
    </row>
    <row r="63" spans="1:9" hidden="1">
      <c r="A63" s="180">
        <v>60</v>
      </c>
      <c r="B63" s="180"/>
      <c r="C63" s="181"/>
      <c r="D63" s="157"/>
      <c r="E63" s="182"/>
      <c r="F63" s="182"/>
      <c r="G63" s="183"/>
      <c r="H63" s="252">
        <f t="shared" si="1"/>
        <v>0</v>
      </c>
      <c r="I63" s="314" t="str">
        <f t="shared" si="0"/>
        <v/>
      </c>
    </row>
    <row r="64" spans="1:9" hidden="1">
      <c r="A64" s="180">
        <v>61</v>
      </c>
      <c r="B64" s="180"/>
      <c r="C64" s="181"/>
      <c r="D64" s="157"/>
      <c r="E64" s="182"/>
      <c r="F64" s="182"/>
      <c r="G64" s="183"/>
      <c r="H64" s="252">
        <f t="shared" si="1"/>
        <v>0</v>
      </c>
      <c r="I64" s="314" t="str">
        <f t="shared" si="0"/>
        <v/>
      </c>
    </row>
    <row r="65" spans="1:9" hidden="1">
      <c r="A65" s="180">
        <v>62</v>
      </c>
      <c r="B65" s="180"/>
      <c r="C65" s="181"/>
      <c r="D65" s="157"/>
      <c r="E65" s="182"/>
      <c r="F65" s="182"/>
      <c r="G65" s="183"/>
      <c r="H65" s="252">
        <f t="shared" si="1"/>
        <v>0</v>
      </c>
      <c r="I65" s="314" t="str">
        <f t="shared" si="0"/>
        <v/>
      </c>
    </row>
    <row r="66" spans="1:9" hidden="1">
      <c r="A66" s="180">
        <v>63</v>
      </c>
      <c r="B66" s="180"/>
      <c r="C66" s="181"/>
      <c r="D66" s="157"/>
      <c r="E66" s="182"/>
      <c r="F66" s="182"/>
      <c r="G66" s="183"/>
      <c r="H66" s="252">
        <f t="shared" si="1"/>
        <v>0</v>
      </c>
      <c r="I66" s="314" t="str">
        <f t="shared" si="0"/>
        <v/>
      </c>
    </row>
    <row r="67" spans="1:9" hidden="1">
      <c r="A67" s="180">
        <v>64</v>
      </c>
      <c r="B67" s="180"/>
      <c r="C67" s="181"/>
      <c r="D67" s="157"/>
      <c r="E67" s="182"/>
      <c r="F67" s="182"/>
      <c r="G67" s="183"/>
      <c r="H67" s="252">
        <f t="shared" si="1"/>
        <v>0</v>
      </c>
      <c r="I67" s="314" t="str">
        <f t="shared" si="0"/>
        <v/>
      </c>
    </row>
    <row r="68" spans="1:9" hidden="1">
      <c r="A68" s="180">
        <v>65</v>
      </c>
      <c r="B68" s="180"/>
      <c r="C68" s="181"/>
      <c r="D68" s="157"/>
      <c r="E68" s="182"/>
      <c r="F68" s="182"/>
      <c r="G68" s="183"/>
      <c r="H68" s="252">
        <f t="shared" si="1"/>
        <v>0</v>
      </c>
      <c r="I68" s="314" t="str">
        <f t="shared" si="0"/>
        <v/>
      </c>
    </row>
    <row r="69" spans="1:9" hidden="1">
      <c r="A69" s="180">
        <v>66</v>
      </c>
      <c r="B69" s="180"/>
      <c r="C69" s="181"/>
      <c r="D69" s="157"/>
      <c r="E69" s="182"/>
      <c r="F69" s="182"/>
      <c r="G69" s="183"/>
      <c r="H69" s="252">
        <f t="shared" ref="H69:H132" si="2">(F69-E69+1)*D69</f>
        <v>0</v>
      </c>
      <c r="I69" s="314" t="str">
        <f t="shared" ref="I69:I132" si="3">SUBSTITUTE(B69," ","_")</f>
        <v/>
      </c>
    </row>
    <row r="70" spans="1:9" hidden="1">
      <c r="A70" s="180">
        <v>67</v>
      </c>
      <c r="B70" s="180"/>
      <c r="C70" s="181"/>
      <c r="D70" s="157"/>
      <c r="E70" s="182"/>
      <c r="F70" s="182"/>
      <c r="G70" s="183"/>
      <c r="H70" s="252">
        <f t="shared" si="2"/>
        <v>0</v>
      </c>
      <c r="I70" s="314" t="str">
        <f t="shared" si="3"/>
        <v/>
      </c>
    </row>
    <row r="71" spans="1:9" hidden="1">
      <c r="A71" s="180">
        <v>68</v>
      </c>
      <c r="B71" s="180"/>
      <c r="C71" s="181"/>
      <c r="D71" s="157"/>
      <c r="E71" s="182"/>
      <c r="F71" s="182"/>
      <c r="G71" s="183"/>
      <c r="H71" s="252">
        <f t="shared" si="2"/>
        <v>0</v>
      </c>
      <c r="I71" s="314" t="str">
        <f t="shared" si="3"/>
        <v/>
      </c>
    </row>
    <row r="72" spans="1:9" hidden="1">
      <c r="A72" s="180">
        <v>69</v>
      </c>
      <c r="B72" s="180"/>
      <c r="C72" s="181"/>
      <c r="D72" s="157"/>
      <c r="E72" s="182"/>
      <c r="F72" s="182"/>
      <c r="G72" s="183"/>
      <c r="H72" s="252">
        <f t="shared" si="2"/>
        <v>0</v>
      </c>
      <c r="I72" s="314" t="str">
        <f t="shared" si="3"/>
        <v/>
      </c>
    </row>
    <row r="73" spans="1:9" hidden="1">
      <c r="A73" s="180">
        <v>70</v>
      </c>
      <c r="B73" s="180"/>
      <c r="C73" s="181"/>
      <c r="D73" s="157"/>
      <c r="E73" s="182"/>
      <c r="F73" s="182"/>
      <c r="G73" s="183"/>
      <c r="H73" s="252">
        <f t="shared" si="2"/>
        <v>0</v>
      </c>
      <c r="I73" s="314" t="str">
        <f t="shared" si="3"/>
        <v/>
      </c>
    </row>
    <row r="74" spans="1:9" hidden="1">
      <c r="A74" s="180">
        <v>71</v>
      </c>
      <c r="B74" s="180"/>
      <c r="C74" s="181"/>
      <c r="D74" s="157"/>
      <c r="E74" s="182"/>
      <c r="F74" s="182"/>
      <c r="G74" s="183"/>
      <c r="H74" s="252">
        <f t="shared" si="2"/>
        <v>0</v>
      </c>
      <c r="I74" s="314" t="str">
        <f t="shared" si="3"/>
        <v/>
      </c>
    </row>
    <row r="75" spans="1:9" hidden="1">
      <c r="A75" s="180">
        <v>72</v>
      </c>
      <c r="B75" s="180"/>
      <c r="C75" s="181"/>
      <c r="D75" s="157"/>
      <c r="E75" s="182"/>
      <c r="F75" s="182"/>
      <c r="G75" s="183"/>
      <c r="H75" s="252">
        <f t="shared" si="2"/>
        <v>0</v>
      </c>
      <c r="I75" s="314" t="str">
        <f t="shared" si="3"/>
        <v/>
      </c>
    </row>
    <row r="76" spans="1:9" hidden="1">
      <c r="A76" s="180">
        <v>73</v>
      </c>
      <c r="B76" s="180"/>
      <c r="C76" s="181"/>
      <c r="D76" s="157"/>
      <c r="E76" s="182"/>
      <c r="F76" s="182"/>
      <c r="G76" s="183"/>
      <c r="H76" s="252">
        <f t="shared" si="2"/>
        <v>0</v>
      </c>
      <c r="I76" s="314" t="str">
        <f t="shared" si="3"/>
        <v/>
      </c>
    </row>
    <row r="77" spans="1:9" hidden="1">
      <c r="A77" s="180">
        <v>74</v>
      </c>
      <c r="B77" s="180"/>
      <c r="C77" s="181"/>
      <c r="D77" s="157"/>
      <c r="E77" s="182"/>
      <c r="F77" s="182"/>
      <c r="G77" s="183"/>
      <c r="H77" s="252">
        <f t="shared" si="2"/>
        <v>0</v>
      </c>
      <c r="I77" s="314" t="str">
        <f t="shared" si="3"/>
        <v/>
      </c>
    </row>
    <row r="78" spans="1:9" ht="13.5" hidden="1" thickBot="1">
      <c r="A78" s="180">
        <v>75</v>
      </c>
      <c r="B78" s="180"/>
      <c r="C78" s="181"/>
      <c r="D78" s="157"/>
      <c r="E78" s="182"/>
      <c r="F78" s="182"/>
      <c r="G78" s="183"/>
      <c r="H78" s="252">
        <f t="shared" si="2"/>
        <v>0</v>
      </c>
      <c r="I78" s="314" t="str">
        <f t="shared" si="3"/>
        <v/>
      </c>
    </row>
    <row r="79" spans="1:9" hidden="1">
      <c r="A79" s="180">
        <v>76</v>
      </c>
      <c r="B79" s="180"/>
      <c r="C79" s="181"/>
      <c r="D79" s="157"/>
      <c r="E79" s="182"/>
      <c r="F79" s="182"/>
      <c r="G79" s="183"/>
      <c r="H79" s="252">
        <f t="shared" si="2"/>
        <v>0</v>
      </c>
      <c r="I79" s="314" t="str">
        <f t="shared" si="3"/>
        <v/>
      </c>
    </row>
    <row r="80" spans="1:9" hidden="1">
      <c r="A80" s="180">
        <v>77</v>
      </c>
      <c r="B80" s="180"/>
      <c r="C80" s="181"/>
      <c r="D80" s="157"/>
      <c r="E80" s="182"/>
      <c r="F80" s="182"/>
      <c r="G80" s="183"/>
      <c r="H80" s="252">
        <f t="shared" si="2"/>
        <v>0</v>
      </c>
      <c r="I80" s="314" t="str">
        <f t="shared" si="3"/>
        <v/>
      </c>
    </row>
    <row r="81" spans="1:9" hidden="1">
      <c r="A81" s="180">
        <v>78</v>
      </c>
      <c r="B81" s="180"/>
      <c r="C81" s="181"/>
      <c r="D81" s="157"/>
      <c r="E81" s="182"/>
      <c r="F81" s="182"/>
      <c r="G81" s="183"/>
      <c r="H81" s="252">
        <f t="shared" si="2"/>
        <v>0</v>
      </c>
      <c r="I81" s="314" t="str">
        <f t="shared" si="3"/>
        <v/>
      </c>
    </row>
    <row r="82" spans="1:9" hidden="1">
      <c r="A82" s="180">
        <v>79</v>
      </c>
      <c r="B82" s="180"/>
      <c r="C82" s="181"/>
      <c r="D82" s="157"/>
      <c r="E82" s="182"/>
      <c r="F82" s="182"/>
      <c r="G82" s="183"/>
      <c r="H82" s="252">
        <f t="shared" si="2"/>
        <v>0</v>
      </c>
      <c r="I82" s="314" t="str">
        <f t="shared" si="3"/>
        <v/>
      </c>
    </row>
    <row r="83" spans="1:9" hidden="1">
      <c r="A83" s="180">
        <v>80</v>
      </c>
      <c r="B83" s="180"/>
      <c r="C83" s="181"/>
      <c r="D83" s="157"/>
      <c r="E83" s="182"/>
      <c r="F83" s="182"/>
      <c r="G83" s="183"/>
      <c r="H83" s="252">
        <f t="shared" si="2"/>
        <v>0</v>
      </c>
      <c r="I83" s="314" t="str">
        <f t="shared" si="3"/>
        <v/>
      </c>
    </row>
    <row r="84" spans="1:9" hidden="1">
      <c r="A84" s="180">
        <v>81</v>
      </c>
      <c r="B84" s="180"/>
      <c r="C84" s="181"/>
      <c r="D84" s="157"/>
      <c r="E84" s="182"/>
      <c r="F84" s="182"/>
      <c r="G84" s="183"/>
      <c r="H84" s="252">
        <f t="shared" si="2"/>
        <v>0</v>
      </c>
      <c r="I84" s="314" t="str">
        <f t="shared" si="3"/>
        <v/>
      </c>
    </row>
    <row r="85" spans="1:9" hidden="1">
      <c r="A85" s="180">
        <v>82</v>
      </c>
      <c r="B85" s="180"/>
      <c r="C85" s="181"/>
      <c r="D85" s="157"/>
      <c r="E85" s="182"/>
      <c r="F85" s="182"/>
      <c r="G85" s="183"/>
      <c r="H85" s="252">
        <f t="shared" si="2"/>
        <v>0</v>
      </c>
      <c r="I85" s="314" t="str">
        <f t="shared" si="3"/>
        <v/>
      </c>
    </row>
    <row r="86" spans="1:9" hidden="1">
      <c r="A86" s="180">
        <v>83</v>
      </c>
      <c r="B86" s="180"/>
      <c r="C86" s="181"/>
      <c r="D86" s="157"/>
      <c r="E86" s="182"/>
      <c r="F86" s="182"/>
      <c r="G86" s="183"/>
      <c r="H86" s="252">
        <f t="shared" si="2"/>
        <v>0</v>
      </c>
      <c r="I86" s="314" t="str">
        <f t="shared" si="3"/>
        <v/>
      </c>
    </row>
    <row r="87" spans="1:9" hidden="1">
      <c r="A87" s="180">
        <v>84</v>
      </c>
      <c r="B87" s="180"/>
      <c r="C87" s="181"/>
      <c r="D87" s="157"/>
      <c r="E87" s="182"/>
      <c r="F87" s="182"/>
      <c r="G87" s="183"/>
      <c r="H87" s="252">
        <f t="shared" si="2"/>
        <v>0</v>
      </c>
      <c r="I87" s="314" t="str">
        <f t="shared" si="3"/>
        <v/>
      </c>
    </row>
    <row r="88" spans="1:9" hidden="1">
      <c r="A88" s="180">
        <v>85</v>
      </c>
      <c r="B88" s="180"/>
      <c r="C88" s="181"/>
      <c r="D88" s="157"/>
      <c r="E88" s="182"/>
      <c r="F88" s="182"/>
      <c r="G88" s="183"/>
      <c r="H88" s="252">
        <f t="shared" si="2"/>
        <v>0</v>
      </c>
      <c r="I88" s="314" t="str">
        <f t="shared" si="3"/>
        <v/>
      </c>
    </row>
    <row r="89" spans="1:9" hidden="1">
      <c r="A89" s="180">
        <v>86</v>
      </c>
      <c r="B89" s="180"/>
      <c r="C89" s="181"/>
      <c r="D89" s="157"/>
      <c r="E89" s="182"/>
      <c r="F89" s="182"/>
      <c r="G89" s="183"/>
      <c r="H89" s="252">
        <f t="shared" si="2"/>
        <v>0</v>
      </c>
      <c r="I89" s="314" t="str">
        <f t="shared" si="3"/>
        <v/>
      </c>
    </row>
    <row r="90" spans="1:9" hidden="1">
      <c r="A90" s="180">
        <v>87</v>
      </c>
      <c r="B90" s="180"/>
      <c r="C90" s="181"/>
      <c r="D90" s="157"/>
      <c r="E90" s="182"/>
      <c r="F90" s="182"/>
      <c r="G90" s="183"/>
      <c r="H90" s="252">
        <f t="shared" si="2"/>
        <v>0</v>
      </c>
      <c r="I90" s="314" t="str">
        <f t="shared" si="3"/>
        <v/>
      </c>
    </row>
    <row r="91" spans="1:9" hidden="1">
      <c r="A91" s="180">
        <v>88</v>
      </c>
      <c r="B91" s="180"/>
      <c r="C91" s="181"/>
      <c r="D91" s="157"/>
      <c r="E91" s="182"/>
      <c r="F91" s="182"/>
      <c r="G91" s="183"/>
      <c r="H91" s="252">
        <f t="shared" si="2"/>
        <v>0</v>
      </c>
      <c r="I91" s="314" t="str">
        <f t="shared" si="3"/>
        <v/>
      </c>
    </row>
    <row r="92" spans="1:9" hidden="1">
      <c r="A92" s="180">
        <v>89</v>
      </c>
      <c r="B92" s="180"/>
      <c r="C92" s="181"/>
      <c r="D92" s="157"/>
      <c r="E92" s="182"/>
      <c r="F92" s="182"/>
      <c r="G92" s="183"/>
      <c r="H92" s="252">
        <f t="shared" si="2"/>
        <v>0</v>
      </c>
      <c r="I92" s="314" t="str">
        <f t="shared" si="3"/>
        <v/>
      </c>
    </row>
    <row r="93" spans="1:9" hidden="1">
      <c r="A93" s="180">
        <v>90</v>
      </c>
      <c r="B93" s="180"/>
      <c r="C93" s="181"/>
      <c r="D93" s="157"/>
      <c r="E93" s="182"/>
      <c r="F93" s="182"/>
      <c r="G93" s="183"/>
      <c r="H93" s="252">
        <f t="shared" si="2"/>
        <v>0</v>
      </c>
      <c r="I93" s="314" t="str">
        <f t="shared" si="3"/>
        <v/>
      </c>
    </row>
    <row r="94" spans="1:9" hidden="1">
      <c r="A94" s="180">
        <v>91</v>
      </c>
      <c r="B94" s="180"/>
      <c r="C94" s="181"/>
      <c r="D94" s="157"/>
      <c r="E94" s="182"/>
      <c r="F94" s="182"/>
      <c r="G94" s="183"/>
      <c r="H94" s="252">
        <f t="shared" si="2"/>
        <v>0</v>
      </c>
      <c r="I94" s="314" t="str">
        <f t="shared" si="3"/>
        <v/>
      </c>
    </row>
    <row r="95" spans="1:9" hidden="1">
      <c r="A95" s="180">
        <v>92</v>
      </c>
      <c r="B95" s="180"/>
      <c r="C95" s="181"/>
      <c r="D95" s="157"/>
      <c r="E95" s="182"/>
      <c r="F95" s="182"/>
      <c r="G95" s="183"/>
      <c r="H95" s="252">
        <f t="shared" si="2"/>
        <v>0</v>
      </c>
      <c r="I95" s="314" t="str">
        <f t="shared" si="3"/>
        <v/>
      </c>
    </row>
    <row r="96" spans="1:9" hidden="1">
      <c r="A96" s="180">
        <v>93</v>
      </c>
      <c r="B96" s="180"/>
      <c r="C96" s="181"/>
      <c r="D96" s="157"/>
      <c r="E96" s="182"/>
      <c r="F96" s="182"/>
      <c r="G96" s="183"/>
      <c r="H96" s="252">
        <f t="shared" si="2"/>
        <v>0</v>
      </c>
      <c r="I96" s="314" t="str">
        <f t="shared" si="3"/>
        <v/>
      </c>
    </row>
    <row r="97" spans="1:9" hidden="1">
      <c r="A97" s="180">
        <v>94</v>
      </c>
      <c r="B97" s="180"/>
      <c r="C97" s="181"/>
      <c r="D97" s="157"/>
      <c r="E97" s="182"/>
      <c r="F97" s="182"/>
      <c r="G97" s="183"/>
      <c r="H97" s="252">
        <f t="shared" si="2"/>
        <v>0</v>
      </c>
      <c r="I97" s="314" t="str">
        <f t="shared" si="3"/>
        <v/>
      </c>
    </row>
    <row r="98" spans="1:9" hidden="1">
      <c r="A98" s="180">
        <v>95</v>
      </c>
      <c r="B98" s="180"/>
      <c r="C98" s="181"/>
      <c r="D98" s="157"/>
      <c r="E98" s="182"/>
      <c r="F98" s="182"/>
      <c r="G98" s="183"/>
      <c r="H98" s="252">
        <f t="shared" si="2"/>
        <v>0</v>
      </c>
      <c r="I98" s="314" t="str">
        <f t="shared" si="3"/>
        <v/>
      </c>
    </row>
    <row r="99" spans="1:9" hidden="1">
      <c r="A99" s="180">
        <v>96</v>
      </c>
      <c r="B99" s="180"/>
      <c r="C99" s="181"/>
      <c r="D99" s="157"/>
      <c r="E99" s="182"/>
      <c r="F99" s="182"/>
      <c r="G99" s="183"/>
      <c r="H99" s="252">
        <f t="shared" si="2"/>
        <v>0</v>
      </c>
      <c r="I99" s="314" t="str">
        <f t="shared" si="3"/>
        <v/>
      </c>
    </row>
    <row r="100" spans="1:9" hidden="1">
      <c r="A100" s="180">
        <v>97</v>
      </c>
      <c r="B100" s="180"/>
      <c r="C100" s="181"/>
      <c r="D100" s="157"/>
      <c r="E100" s="182"/>
      <c r="F100" s="182"/>
      <c r="G100" s="183"/>
      <c r="H100" s="252">
        <f t="shared" si="2"/>
        <v>0</v>
      </c>
      <c r="I100" s="314" t="str">
        <f t="shared" si="3"/>
        <v/>
      </c>
    </row>
    <row r="101" spans="1:9" hidden="1">
      <c r="A101" s="180">
        <v>98</v>
      </c>
      <c r="B101" s="180"/>
      <c r="C101" s="181"/>
      <c r="D101" s="157"/>
      <c r="E101" s="182"/>
      <c r="F101" s="182"/>
      <c r="G101" s="183"/>
      <c r="H101" s="252">
        <f t="shared" si="2"/>
        <v>0</v>
      </c>
      <c r="I101" s="314" t="str">
        <f t="shared" si="3"/>
        <v/>
      </c>
    </row>
    <row r="102" spans="1:9" hidden="1">
      <c r="A102" s="180">
        <v>99</v>
      </c>
      <c r="B102" s="180"/>
      <c r="C102" s="181"/>
      <c r="D102" s="157"/>
      <c r="E102" s="182"/>
      <c r="F102" s="182"/>
      <c r="G102" s="183"/>
      <c r="H102" s="252">
        <f t="shared" si="2"/>
        <v>0</v>
      </c>
      <c r="I102" s="314" t="str">
        <f t="shared" si="3"/>
        <v/>
      </c>
    </row>
    <row r="103" spans="1:9" hidden="1">
      <c r="A103" s="180">
        <v>100</v>
      </c>
      <c r="B103" s="180"/>
      <c r="C103" s="181"/>
      <c r="D103" s="157"/>
      <c r="E103" s="182"/>
      <c r="F103" s="182"/>
      <c r="G103" s="183"/>
      <c r="H103" s="252">
        <f t="shared" si="2"/>
        <v>0</v>
      </c>
      <c r="I103" s="314" t="str">
        <f t="shared" si="3"/>
        <v/>
      </c>
    </row>
    <row r="104" spans="1:9" hidden="1">
      <c r="A104" s="180">
        <v>101</v>
      </c>
      <c r="B104" s="180"/>
      <c r="C104" s="181"/>
      <c r="D104" s="157"/>
      <c r="E104" s="182"/>
      <c r="F104" s="182"/>
      <c r="G104" s="183"/>
      <c r="H104" s="252">
        <f t="shared" si="2"/>
        <v>0</v>
      </c>
      <c r="I104" s="314" t="str">
        <f t="shared" si="3"/>
        <v/>
      </c>
    </row>
    <row r="105" spans="1:9" hidden="1">
      <c r="A105" s="180">
        <v>102</v>
      </c>
      <c r="B105" s="180"/>
      <c r="C105" s="181"/>
      <c r="D105" s="157"/>
      <c r="E105" s="182"/>
      <c r="F105" s="182"/>
      <c r="G105" s="183"/>
      <c r="H105" s="252">
        <f t="shared" si="2"/>
        <v>0</v>
      </c>
      <c r="I105" s="314" t="str">
        <f t="shared" si="3"/>
        <v/>
      </c>
    </row>
    <row r="106" spans="1:9" hidden="1">
      <c r="A106" s="180">
        <v>103</v>
      </c>
      <c r="B106" s="180"/>
      <c r="C106" s="181"/>
      <c r="D106" s="157"/>
      <c r="E106" s="182"/>
      <c r="F106" s="182"/>
      <c r="G106" s="183"/>
      <c r="H106" s="252">
        <f t="shared" si="2"/>
        <v>0</v>
      </c>
      <c r="I106" s="314" t="str">
        <f t="shared" si="3"/>
        <v/>
      </c>
    </row>
    <row r="107" spans="1:9" hidden="1">
      <c r="A107" s="180">
        <v>104</v>
      </c>
      <c r="B107" s="180"/>
      <c r="C107" s="181"/>
      <c r="D107" s="157"/>
      <c r="E107" s="182"/>
      <c r="F107" s="182"/>
      <c r="G107" s="183"/>
      <c r="H107" s="252">
        <f t="shared" si="2"/>
        <v>0</v>
      </c>
      <c r="I107" s="314" t="str">
        <f t="shared" si="3"/>
        <v/>
      </c>
    </row>
    <row r="108" spans="1:9" hidden="1">
      <c r="A108" s="180">
        <v>105</v>
      </c>
      <c r="B108" s="180"/>
      <c r="C108" s="181"/>
      <c r="D108" s="157"/>
      <c r="E108" s="182"/>
      <c r="F108" s="182"/>
      <c r="G108" s="183"/>
      <c r="H108" s="252">
        <f t="shared" si="2"/>
        <v>0</v>
      </c>
      <c r="I108" s="314" t="str">
        <f t="shared" si="3"/>
        <v/>
      </c>
    </row>
    <row r="109" spans="1:9" hidden="1">
      <c r="A109" s="180">
        <v>106</v>
      </c>
      <c r="B109" s="180"/>
      <c r="C109" s="181"/>
      <c r="D109" s="157"/>
      <c r="E109" s="182"/>
      <c r="F109" s="182"/>
      <c r="G109" s="183"/>
      <c r="H109" s="252">
        <f t="shared" si="2"/>
        <v>0</v>
      </c>
      <c r="I109" s="314" t="str">
        <f t="shared" si="3"/>
        <v/>
      </c>
    </row>
    <row r="110" spans="1:9" hidden="1">
      <c r="A110" s="180">
        <v>107</v>
      </c>
      <c r="B110" s="180"/>
      <c r="C110" s="181"/>
      <c r="D110" s="157"/>
      <c r="E110" s="182"/>
      <c r="F110" s="182"/>
      <c r="G110" s="183"/>
      <c r="H110" s="252">
        <f t="shared" si="2"/>
        <v>0</v>
      </c>
      <c r="I110" s="314" t="str">
        <f t="shared" si="3"/>
        <v/>
      </c>
    </row>
    <row r="111" spans="1:9" hidden="1">
      <c r="A111" s="180">
        <v>108</v>
      </c>
      <c r="B111" s="180"/>
      <c r="C111" s="181"/>
      <c r="D111" s="157"/>
      <c r="E111" s="182"/>
      <c r="F111" s="182"/>
      <c r="G111" s="183"/>
      <c r="H111" s="252">
        <f t="shared" si="2"/>
        <v>0</v>
      </c>
      <c r="I111" s="314" t="str">
        <f t="shared" si="3"/>
        <v/>
      </c>
    </row>
    <row r="112" spans="1:9" hidden="1">
      <c r="A112" s="180">
        <v>109</v>
      </c>
      <c r="B112" s="180"/>
      <c r="C112" s="181"/>
      <c r="D112" s="157"/>
      <c r="E112" s="182"/>
      <c r="F112" s="182"/>
      <c r="G112" s="183"/>
      <c r="H112" s="252">
        <f t="shared" si="2"/>
        <v>0</v>
      </c>
      <c r="I112" s="314" t="str">
        <f t="shared" si="3"/>
        <v/>
      </c>
    </row>
    <row r="113" spans="1:9" hidden="1">
      <c r="A113" s="180">
        <v>110</v>
      </c>
      <c r="B113" s="180"/>
      <c r="C113" s="181"/>
      <c r="D113" s="157"/>
      <c r="E113" s="182"/>
      <c r="F113" s="182"/>
      <c r="G113" s="183"/>
      <c r="H113" s="252">
        <f t="shared" si="2"/>
        <v>0</v>
      </c>
      <c r="I113" s="314" t="str">
        <f t="shared" si="3"/>
        <v/>
      </c>
    </row>
    <row r="114" spans="1:9" hidden="1">
      <c r="A114" s="180">
        <v>111</v>
      </c>
      <c r="B114" s="180"/>
      <c r="C114" s="181"/>
      <c r="D114" s="157"/>
      <c r="E114" s="182"/>
      <c r="F114" s="182"/>
      <c r="G114" s="183"/>
      <c r="H114" s="252">
        <f t="shared" si="2"/>
        <v>0</v>
      </c>
      <c r="I114" s="314" t="str">
        <f t="shared" si="3"/>
        <v/>
      </c>
    </row>
    <row r="115" spans="1:9" hidden="1">
      <c r="A115" s="180">
        <v>112</v>
      </c>
      <c r="B115" s="180"/>
      <c r="C115" s="181"/>
      <c r="D115" s="157"/>
      <c r="E115" s="182"/>
      <c r="F115" s="182"/>
      <c r="G115" s="183"/>
      <c r="H115" s="252">
        <f t="shared" si="2"/>
        <v>0</v>
      </c>
      <c r="I115" s="314" t="str">
        <f t="shared" si="3"/>
        <v/>
      </c>
    </row>
    <row r="116" spans="1:9" hidden="1">
      <c r="A116" s="180">
        <v>113</v>
      </c>
      <c r="B116" s="180"/>
      <c r="C116" s="181"/>
      <c r="D116" s="157"/>
      <c r="E116" s="182"/>
      <c r="F116" s="182"/>
      <c r="G116" s="183"/>
      <c r="H116" s="252">
        <f t="shared" si="2"/>
        <v>0</v>
      </c>
      <c r="I116" s="314" t="str">
        <f t="shared" si="3"/>
        <v/>
      </c>
    </row>
    <row r="117" spans="1:9" hidden="1">
      <c r="A117" s="180">
        <v>114</v>
      </c>
      <c r="B117" s="180"/>
      <c r="C117" s="181"/>
      <c r="D117" s="157"/>
      <c r="E117" s="182"/>
      <c r="F117" s="182"/>
      <c r="G117" s="183"/>
      <c r="H117" s="252">
        <f t="shared" si="2"/>
        <v>0</v>
      </c>
      <c r="I117" s="314" t="str">
        <f t="shared" si="3"/>
        <v/>
      </c>
    </row>
    <row r="118" spans="1:9" hidden="1">
      <c r="A118" s="180">
        <v>115</v>
      </c>
      <c r="B118" s="180"/>
      <c r="C118" s="181"/>
      <c r="D118" s="157"/>
      <c r="E118" s="182"/>
      <c r="F118" s="182"/>
      <c r="G118" s="183"/>
      <c r="H118" s="252">
        <f t="shared" si="2"/>
        <v>0</v>
      </c>
      <c r="I118" s="314" t="str">
        <f t="shared" si="3"/>
        <v/>
      </c>
    </row>
    <row r="119" spans="1:9" hidden="1">
      <c r="A119" s="180">
        <v>116</v>
      </c>
      <c r="B119" s="180"/>
      <c r="C119" s="181"/>
      <c r="D119" s="157"/>
      <c r="E119" s="182"/>
      <c r="F119" s="182"/>
      <c r="G119" s="183"/>
      <c r="H119" s="252">
        <f t="shared" si="2"/>
        <v>0</v>
      </c>
      <c r="I119" s="314" t="str">
        <f t="shared" si="3"/>
        <v/>
      </c>
    </row>
    <row r="120" spans="1:9" hidden="1">
      <c r="A120" s="180">
        <v>117</v>
      </c>
      <c r="B120" s="180"/>
      <c r="C120" s="181"/>
      <c r="D120" s="157"/>
      <c r="E120" s="182"/>
      <c r="F120" s="182"/>
      <c r="G120" s="183"/>
      <c r="H120" s="252">
        <f t="shared" si="2"/>
        <v>0</v>
      </c>
      <c r="I120" s="314" t="str">
        <f t="shared" si="3"/>
        <v/>
      </c>
    </row>
    <row r="121" spans="1:9" hidden="1">
      <c r="A121" s="180">
        <v>118</v>
      </c>
      <c r="B121" s="180"/>
      <c r="C121" s="181"/>
      <c r="D121" s="157"/>
      <c r="E121" s="182"/>
      <c r="F121" s="182"/>
      <c r="G121" s="183"/>
      <c r="H121" s="252">
        <f t="shared" si="2"/>
        <v>0</v>
      </c>
      <c r="I121" s="314" t="str">
        <f t="shared" si="3"/>
        <v/>
      </c>
    </row>
    <row r="122" spans="1:9" hidden="1">
      <c r="A122" s="180">
        <v>119</v>
      </c>
      <c r="B122" s="180"/>
      <c r="C122" s="181"/>
      <c r="D122" s="157"/>
      <c r="E122" s="182"/>
      <c r="F122" s="182"/>
      <c r="G122" s="183"/>
      <c r="H122" s="252">
        <f t="shared" si="2"/>
        <v>0</v>
      </c>
      <c r="I122" s="314" t="str">
        <f t="shared" si="3"/>
        <v/>
      </c>
    </row>
    <row r="123" spans="1:9" hidden="1">
      <c r="A123" s="180">
        <v>120</v>
      </c>
      <c r="B123" s="180"/>
      <c r="C123" s="181"/>
      <c r="D123" s="157"/>
      <c r="E123" s="182"/>
      <c r="F123" s="182"/>
      <c r="G123" s="183"/>
      <c r="H123" s="252">
        <f t="shared" si="2"/>
        <v>0</v>
      </c>
      <c r="I123" s="314" t="str">
        <f t="shared" si="3"/>
        <v/>
      </c>
    </row>
    <row r="124" spans="1:9" hidden="1">
      <c r="A124" s="180">
        <v>121</v>
      </c>
      <c r="B124" s="180"/>
      <c r="C124" s="181"/>
      <c r="D124" s="157"/>
      <c r="E124" s="182"/>
      <c r="F124" s="182"/>
      <c r="G124" s="183"/>
      <c r="H124" s="252">
        <f t="shared" si="2"/>
        <v>0</v>
      </c>
      <c r="I124" s="314" t="str">
        <f t="shared" si="3"/>
        <v/>
      </c>
    </row>
    <row r="125" spans="1:9" hidden="1">
      <c r="A125" s="180">
        <v>122</v>
      </c>
      <c r="B125" s="180"/>
      <c r="C125" s="181"/>
      <c r="D125" s="157"/>
      <c r="E125" s="182"/>
      <c r="F125" s="182"/>
      <c r="G125" s="183"/>
      <c r="H125" s="252">
        <f t="shared" si="2"/>
        <v>0</v>
      </c>
      <c r="I125" s="314" t="str">
        <f t="shared" si="3"/>
        <v/>
      </c>
    </row>
    <row r="126" spans="1:9" hidden="1">
      <c r="A126" s="180">
        <v>123</v>
      </c>
      <c r="B126" s="180"/>
      <c r="C126" s="181"/>
      <c r="D126" s="157"/>
      <c r="E126" s="182"/>
      <c r="F126" s="182"/>
      <c r="G126" s="183"/>
      <c r="H126" s="252">
        <f t="shared" si="2"/>
        <v>0</v>
      </c>
      <c r="I126" s="314" t="str">
        <f t="shared" si="3"/>
        <v/>
      </c>
    </row>
    <row r="127" spans="1:9" hidden="1">
      <c r="A127" s="180">
        <v>124</v>
      </c>
      <c r="B127" s="180"/>
      <c r="C127" s="181"/>
      <c r="D127" s="157"/>
      <c r="E127" s="182"/>
      <c r="F127" s="182"/>
      <c r="G127" s="183"/>
      <c r="H127" s="252">
        <f t="shared" si="2"/>
        <v>0</v>
      </c>
      <c r="I127" s="314" t="str">
        <f t="shared" si="3"/>
        <v/>
      </c>
    </row>
    <row r="128" spans="1:9" hidden="1">
      <c r="A128" s="180">
        <v>125</v>
      </c>
      <c r="B128" s="180"/>
      <c r="C128" s="181"/>
      <c r="D128" s="157"/>
      <c r="E128" s="182"/>
      <c r="F128" s="182"/>
      <c r="G128" s="183"/>
      <c r="H128" s="252">
        <f t="shared" si="2"/>
        <v>0</v>
      </c>
      <c r="I128" s="314" t="str">
        <f t="shared" si="3"/>
        <v/>
      </c>
    </row>
    <row r="129" spans="1:9" hidden="1">
      <c r="A129" s="180">
        <v>126</v>
      </c>
      <c r="B129" s="180"/>
      <c r="C129" s="181"/>
      <c r="D129" s="157"/>
      <c r="E129" s="182"/>
      <c r="F129" s="182"/>
      <c r="G129" s="183"/>
      <c r="H129" s="252">
        <f t="shared" si="2"/>
        <v>0</v>
      </c>
      <c r="I129" s="314" t="str">
        <f t="shared" si="3"/>
        <v/>
      </c>
    </row>
    <row r="130" spans="1:9" hidden="1">
      <c r="A130" s="180">
        <v>127</v>
      </c>
      <c r="B130" s="180"/>
      <c r="C130" s="181"/>
      <c r="D130" s="157"/>
      <c r="E130" s="182"/>
      <c r="F130" s="182"/>
      <c r="G130" s="183"/>
      <c r="H130" s="252">
        <f t="shared" si="2"/>
        <v>0</v>
      </c>
      <c r="I130" s="314" t="str">
        <f t="shared" si="3"/>
        <v/>
      </c>
    </row>
    <row r="131" spans="1:9" hidden="1">
      <c r="A131" s="180">
        <v>128</v>
      </c>
      <c r="B131" s="180"/>
      <c r="C131" s="181"/>
      <c r="D131" s="157"/>
      <c r="E131" s="182"/>
      <c r="F131" s="182"/>
      <c r="G131" s="183"/>
      <c r="H131" s="252">
        <f t="shared" si="2"/>
        <v>0</v>
      </c>
      <c r="I131" s="314" t="str">
        <f t="shared" si="3"/>
        <v/>
      </c>
    </row>
    <row r="132" spans="1:9" hidden="1">
      <c r="A132" s="180">
        <v>129</v>
      </c>
      <c r="B132" s="180"/>
      <c r="C132" s="181"/>
      <c r="D132" s="157"/>
      <c r="E132" s="182"/>
      <c r="F132" s="182"/>
      <c r="G132" s="183"/>
      <c r="H132" s="252">
        <f t="shared" si="2"/>
        <v>0</v>
      </c>
      <c r="I132" s="314" t="str">
        <f t="shared" si="3"/>
        <v/>
      </c>
    </row>
    <row r="133" spans="1:9" hidden="1">
      <c r="A133" s="180">
        <v>130</v>
      </c>
      <c r="B133" s="180"/>
      <c r="C133" s="181"/>
      <c r="D133" s="157"/>
      <c r="E133" s="182"/>
      <c r="F133" s="182"/>
      <c r="G133" s="183"/>
      <c r="H133" s="252">
        <f t="shared" ref="H133:H196" si="4">(F133-E133+1)*D133</f>
        <v>0</v>
      </c>
      <c r="I133" s="314" t="str">
        <f t="shared" ref="I133:I196" si="5">SUBSTITUTE(B133," ","_")</f>
        <v/>
      </c>
    </row>
    <row r="134" spans="1:9" hidden="1">
      <c r="A134" s="180">
        <v>131</v>
      </c>
      <c r="B134" s="180"/>
      <c r="C134" s="181"/>
      <c r="D134" s="157"/>
      <c r="E134" s="182"/>
      <c r="F134" s="182"/>
      <c r="G134" s="183"/>
      <c r="H134" s="252">
        <f t="shared" si="4"/>
        <v>0</v>
      </c>
      <c r="I134" s="314" t="str">
        <f t="shared" si="5"/>
        <v/>
      </c>
    </row>
    <row r="135" spans="1:9" hidden="1">
      <c r="A135" s="180">
        <v>132</v>
      </c>
      <c r="B135" s="180"/>
      <c r="C135" s="181"/>
      <c r="D135" s="157"/>
      <c r="E135" s="182"/>
      <c r="F135" s="182"/>
      <c r="G135" s="183"/>
      <c r="H135" s="252">
        <f t="shared" si="4"/>
        <v>0</v>
      </c>
      <c r="I135" s="314" t="str">
        <f t="shared" si="5"/>
        <v/>
      </c>
    </row>
    <row r="136" spans="1:9" hidden="1">
      <c r="A136" s="180">
        <v>133</v>
      </c>
      <c r="B136" s="180"/>
      <c r="C136" s="181"/>
      <c r="D136" s="157"/>
      <c r="E136" s="182"/>
      <c r="F136" s="182"/>
      <c r="G136" s="183"/>
      <c r="H136" s="252">
        <f t="shared" si="4"/>
        <v>0</v>
      </c>
      <c r="I136" s="314" t="str">
        <f t="shared" si="5"/>
        <v/>
      </c>
    </row>
    <row r="137" spans="1:9" hidden="1">
      <c r="A137" s="180">
        <v>134</v>
      </c>
      <c r="B137" s="180"/>
      <c r="C137" s="181"/>
      <c r="D137" s="157"/>
      <c r="E137" s="182"/>
      <c r="F137" s="182"/>
      <c r="G137" s="183"/>
      <c r="H137" s="252">
        <f t="shared" si="4"/>
        <v>0</v>
      </c>
      <c r="I137" s="314" t="str">
        <f t="shared" si="5"/>
        <v/>
      </c>
    </row>
    <row r="138" spans="1:9" hidden="1">
      <c r="A138" s="180">
        <v>135</v>
      </c>
      <c r="B138" s="180"/>
      <c r="C138" s="181"/>
      <c r="D138" s="157"/>
      <c r="E138" s="182"/>
      <c r="F138" s="182"/>
      <c r="G138" s="183"/>
      <c r="H138" s="252">
        <f t="shared" si="4"/>
        <v>0</v>
      </c>
      <c r="I138" s="314" t="str">
        <f t="shared" si="5"/>
        <v/>
      </c>
    </row>
    <row r="139" spans="1:9" hidden="1">
      <c r="A139" s="180">
        <v>136</v>
      </c>
      <c r="B139" s="180"/>
      <c r="C139" s="181"/>
      <c r="D139" s="157"/>
      <c r="E139" s="182"/>
      <c r="F139" s="182"/>
      <c r="G139" s="183"/>
      <c r="H139" s="252">
        <f t="shared" si="4"/>
        <v>0</v>
      </c>
      <c r="I139" s="314" t="str">
        <f t="shared" si="5"/>
        <v/>
      </c>
    </row>
    <row r="140" spans="1:9" hidden="1">
      <c r="A140" s="180">
        <v>137</v>
      </c>
      <c r="B140" s="180"/>
      <c r="C140" s="181"/>
      <c r="D140" s="157"/>
      <c r="E140" s="182"/>
      <c r="F140" s="182"/>
      <c r="G140" s="183"/>
      <c r="H140" s="252">
        <f t="shared" si="4"/>
        <v>0</v>
      </c>
      <c r="I140" s="314" t="str">
        <f t="shared" si="5"/>
        <v/>
      </c>
    </row>
    <row r="141" spans="1:9" hidden="1">
      <c r="A141" s="180">
        <v>138</v>
      </c>
      <c r="B141" s="180"/>
      <c r="C141" s="181"/>
      <c r="D141" s="157"/>
      <c r="E141" s="182"/>
      <c r="F141" s="182"/>
      <c r="G141" s="183"/>
      <c r="H141" s="252">
        <f t="shared" si="4"/>
        <v>0</v>
      </c>
      <c r="I141" s="314" t="str">
        <f t="shared" si="5"/>
        <v/>
      </c>
    </row>
    <row r="142" spans="1:9" hidden="1">
      <c r="A142" s="180">
        <v>139</v>
      </c>
      <c r="B142" s="180"/>
      <c r="C142" s="181"/>
      <c r="D142" s="157"/>
      <c r="E142" s="182"/>
      <c r="F142" s="182"/>
      <c r="G142" s="183"/>
      <c r="H142" s="252">
        <f t="shared" si="4"/>
        <v>0</v>
      </c>
      <c r="I142" s="314" t="str">
        <f t="shared" si="5"/>
        <v/>
      </c>
    </row>
    <row r="143" spans="1:9" hidden="1">
      <c r="A143" s="180">
        <v>140</v>
      </c>
      <c r="B143" s="180"/>
      <c r="C143" s="181"/>
      <c r="D143" s="157"/>
      <c r="E143" s="182"/>
      <c r="F143" s="182"/>
      <c r="G143" s="183"/>
      <c r="H143" s="252">
        <f t="shared" si="4"/>
        <v>0</v>
      </c>
      <c r="I143" s="314" t="str">
        <f t="shared" si="5"/>
        <v/>
      </c>
    </row>
    <row r="144" spans="1:9" hidden="1">
      <c r="A144" s="180">
        <v>141</v>
      </c>
      <c r="B144" s="180"/>
      <c r="C144" s="181"/>
      <c r="D144" s="157"/>
      <c r="E144" s="182"/>
      <c r="F144" s="182"/>
      <c r="G144" s="183"/>
      <c r="H144" s="252">
        <f t="shared" si="4"/>
        <v>0</v>
      </c>
      <c r="I144" s="314" t="str">
        <f t="shared" si="5"/>
        <v/>
      </c>
    </row>
    <row r="145" spans="1:9" hidden="1">
      <c r="A145" s="180">
        <v>142</v>
      </c>
      <c r="B145" s="180"/>
      <c r="C145" s="181"/>
      <c r="D145" s="157"/>
      <c r="E145" s="182"/>
      <c r="F145" s="182"/>
      <c r="G145" s="183"/>
      <c r="H145" s="252">
        <f t="shared" si="4"/>
        <v>0</v>
      </c>
      <c r="I145" s="314" t="str">
        <f t="shared" si="5"/>
        <v/>
      </c>
    </row>
    <row r="146" spans="1:9" hidden="1">
      <c r="A146" s="180">
        <v>143</v>
      </c>
      <c r="B146" s="180"/>
      <c r="C146" s="181"/>
      <c r="D146" s="157"/>
      <c r="E146" s="182"/>
      <c r="F146" s="182"/>
      <c r="G146" s="183"/>
      <c r="H146" s="252">
        <f t="shared" si="4"/>
        <v>0</v>
      </c>
      <c r="I146" s="314" t="str">
        <f t="shared" si="5"/>
        <v/>
      </c>
    </row>
    <row r="147" spans="1:9" hidden="1">
      <c r="A147" s="180">
        <v>144</v>
      </c>
      <c r="B147" s="180"/>
      <c r="C147" s="181"/>
      <c r="D147" s="157"/>
      <c r="E147" s="182"/>
      <c r="F147" s="182"/>
      <c r="G147" s="183"/>
      <c r="H147" s="252">
        <f t="shared" si="4"/>
        <v>0</v>
      </c>
      <c r="I147" s="314" t="str">
        <f t="shared" si="5"/>
        <v/>
      </c>
    </row>
    <row r="148" spans="1:9" hidden="1">
      <c r="A148" s="180">
        <v>145</v>
      </c>
      <c r="B148" s="180"/>
      <c r="C148" s="181"/>
      <c r="D148" s="157"/>
      <c r="E148" s="182"/>
      <c r="F148" s="182"/>
      <c r="G148" s="183"/>
      <c r="H148" s="252">
        <f t="shared" si="4"/>
        <v>0</v>
      </c>
      <c r="I148" s="314" t="str">
        <f t="shared" si="5"/>
        <v/>
      </c>
    </row>
    <row r="149" spans="1:9" hidden="1">
      <c r="A149" s="180">
        <v>146</v>
      </c>
      <c r="B149" s="180"/>
      <c r="C149" s="181"/>
      <c r="D149" s="157"/>
      <c r="E149" s="182"/>
      <c r="F149" s="182"/>
      <c r="G149" s="183"/>
      <c r="H149" s="252">
        <f t="shared" si="4"/>
        <v>0</v>
      </c>
      <c r="I149" s="314" t="str">
        <f t="shared" si="5"/>
        <v/>
      </c>
    </row>
    <row r="150" spans="1:9" hidden="1">
      <c r="A150" s="180">
        <v>147</v>
      </c>
      <c r="B150" s="180"/>
      <c r="C150" s="181"/>
      <c r="D150" s="157"/>
      <c r="E150" s="182"/>
      <c r="F150" s="182"/>
      <c r="G150" s="183"/>
      <c r="H150" s="252">
        <f t="shared" si="4"/>
        <v>0</v>
      </c>
      <c r="I150" s="314" t="str">
        <f t="shared" si="5"/>
        <v/>
      </c>
    </row>
    <row r="151" spans="1:9" hidden="1">
      <c r="A151" s="180">
        <v>148</v>
      </c>
      <c r="B151" s="180"/>
      <c r="C151" s="181"/>
      <c r="D151" s="157"/>
      <c r="E151" s="182"/>
      <c r="F151" s="182"/>
      <c r="G151" s="183"/>
      <c r="H151" s="252">
        <f t="shared" si="4"/>
        <v>0</v>
      </c>
      <c r="I151" s="314" t="str">
        <f t="shared" si="5"/>
        <v/>
      </c>
    </row>
    <row r="152" spans="1:9" hidden="1">
      <c r="A152" s="180">
        <v>149</v>
      </c>
      <c r="B152" s="180"/>
      <c r="C152" s="181"/>
      <c r="D152" s="157"/>
      <c r="E152" s="182"/>
      <c r="F152" s="182"/>
      <c r="G152" s="183"/>
      <c r="H152" s="252">
        <f t="shared" si="4"/>
        <v>0</v>
      </c>
      <c r="I152" s="314" t="str">
        <f t="shared" si="5"/>
        <v/>
      </c>
    </row>
    <row r="153" spans="1:9" hidden="1">
      <c r="A153" s="180">
        <v>150</v>
      </c>
      <c r="B153" s="180"/>
      <c r="C153" s="181"/>
      <c r="D153" s="157"/>
      <c r="E153" s="182"/>
      <c r="F153" s="182"/>
      <c r="G153" s="183"/>
      <c r="H153" s="252">
        <f t="shared" si="4"/>
        <v>0</v>
      </c>
      <c r="I153" s="314" t="str">
        <f t="shared" si="5"/>
        <v/>
      </c>
    </row>
    <row r="154" spans="1:9" hidden="1">
      <c r="A154" s="180">
        <v>151</v>
      </c>
      <c r="B154" s="180"/>
      <c r="C154" s="181"/>
      <c r="D154" s="157"/>
      <c r="E154" s="182"/>
      <c r="F154" s="182"/>
      <c r="G154" s="183"/>
      <c r="H154" s="252">
        <f t="shared" si="4"/>
        <v>0</v>
      </c>
      <c r="I154" s="314" t="str">
        <f t="shared" si="5"/>
        <v/>
      </c>
    </row>
    <row r="155" spans="1:9" hidden="1">
      <c r="A155" s="180">
        <v>152</v>
      </c>
      <c r="B155" s="180"/>
      <c r="C155" s="181"/>
      <c r="D155" s="157"/>
      <c r="E155" s="182"/>
      <c r="F155" s="182"/>
      <c r="G155" s="183"/>
      <c r="H155" s="252">
        <f t="shared" si="4"/>
        <v>0</v>
      </c>
      <c r="I155" s="314" t="str">
        <f t="shared" si="5"/>
        <v/>
      </c>
    </row>
    <row r="156" spans="1:9" hidden="1">
      <c r="A156" s="180">
        <v>153</v>
      </c>
      <c r="B156" s="180"/>
      <c r="C156" s="181"/>
      <c r="D156" s="157"/>
      <c r="E156" s="182"/>
      <c r="F156" s="182"/>
      <c r="G156" s="183"/>
      <c r="H156" s="252">
        <f t="shared" si="4"/>
        <v>0</v>
      </c>
      <c r="I156" s="314" t="str">
        <f t="shared" si="5"/>
        <v/>
      </c>
    </row>
    <row r="157" spans="1:9" hidden="1">
      <c r="A157" s="180">
        <v>154</v>
      </c>
      <c r="B157" s="180"/>
      <c r="C157" s="181"/>
      <c r="D157" s="157"/>
      <c r="E157" s="182"/>
      <c r="F157" s="182"/>
      <c r="G157" s="183"/>
      <c r="H157" s="252">
        <f t="shared" si="4"/>
        <v>0</v>
      </c>
      <c r="I157" s="314" t="str">
        <f t="shared" si="5"/>
        <v/>
      </c>
    </row>
    <row r="158" spans="1:9" hidden="1">
      <c r="A158" s="180">
        <v>155</v>
      </c>
      <c r="B158" s="180"/>
      <c r="C158" s="181"/>
      <c r="D158" s="157"/>
      <c r="E158" s="182"/>
      <c r="F158" s="182"/>
      <c r="G158" s="183"/>
      <c r="H158" s="252">
        <f t="shared" si="4"/>
        <v>0</v>
      </c>
      <c r="I158" s="314" t="str">
        <f t="shared" si="5"/>
        <v/>
      </c>
    </row>
    <row r="159" spans="1:9" hidden="1">
      <c r="A159" s="180">
        <v>156</v>
      </c>
      <c r="B159" s="180"/>
      <c r="C159" s="181"/>
      <c r="D159" s="157"/>
      <c r="E159" s="182"/>
      <c r="F159" s="182"/>
      <c r="G159" s="183"/>
      <c r="H159" s="252">
        <f t="shared" si="4"/>
        <v>0</v>
      </c>
      <c r="I159" s="314" t="str">
        <f t="shared" si="5"/>
        <v/>
      </c>
    </row>
    <row r="160" spans="1:9" hidden="1">
      <c r="A160" s="180">
        <v>157</v>
      </c>
      <c r="B160" s="180"/>
      <c r="C160" s="181"/>
      <c r="D160" s="157"/>
      <c r="E160" s="182"/>
      <c r="F160" s="182"/>
      <c r="G160" s="183"/>
      <c r="H160" s="252">
        <f t="shared" si="4"/>
        <v>0</v>
      </c>
      <c r="I160" s="314" t="str">
        <f t="shared" si="5"/>
        <v/>
      </c>
    </row>
    <row r="161" spans="1:9" hidden="1">
      <c r="A161" s="180">
        <v>158</v>
      </c>
      <c r="B161" s="180"/>
      <c r="C161" s="181"/>
      <c r="D161" s="157"/>
      <c r="E161" s="182"/>
      <c r="F161" s="182"/>
      <c r="G161" s="183"/>
      <c r="H161" s="252">
        <f t="shared" si="4"/>
        <v>0</v>
      </c>
      <c r="I161" s="314" t="str">
        <f t="shared" si="5"/>
        <v/>
      </c>
    </row>
    <row r="162" spans="1:9" hidden="1">
      <c r="A162" s="180">
        <v>159</v>
      </c>
      <c r="B162" s="180"/>
      <c r="C162" s="181"/>
      <c r="D162" s="157"/>
      <c r="E162" s="182"/>
      <c r="F162" s="182"/>
      <c r="G162" s="183"/>
      <c r="H162" s="252">
        <f t="shared" si="4"/>
        <v>0</v>
      </c>
      <c r="I162" s="314" t="str">
        <f t="shared" si="5"/>
        <v/>
      </c>
    </row>
    <row r="163" spans="1:9" hidden="1">
      <c r="A163" s="180">
        <v>160</v>
      </c>
      <c r="B163" s="180"/>
      <c r="C163" s="181"/>
      <c r="D163" s="157"/>
      <c r="E163" s="182"/>
      <c r="F163" s="182"/>
      <c r="G163" s="183"/>
      <c r="H163" s="252">
        <f t="shared" si="4"/>
        <v>0</v>
      </c>
      <c r="I163" s="314" t="str">
        <f t="shared" si="5"/>
        <v/>
      </c>
    </row>
    <row r="164" spans="1:9" hidden="1">
      <c r="A164" s="180">
        <v>161</v>
      </c>
      <c r="B164" s="180"/>
      <c r="C164" s="181"/>
      <c r="D164" s="157"/>
      <c r="E164" s="182"/>
      <c r="F164" s="182"/>
      <c r="G164" s="183"/>
      <c r="H164" s="252">
        <f t="shared" si="4"/>
        <v>0</v>
      </c>
      <c r="I164" s="314" t="str">
        <f t="shared" si="5"/>
        <v/>
      </c>
    </row>
    <row r="165" spans="1:9" hidden="1">
      <c r="A165" s="180">
        <v>162</v>
      </c>
      <c r="B165" s="180"/>
      <c r="C165" s="181"/>
      <c r="D165" s="157"/>
      <c r="E165" s="182"/>
      <c r="F165" s="182"/>
      <c r="G165" s="183"/>
      <c r="H165" s="252">
        <f t="shared" si="4"/>
        <v>0</v>
      </c>
      <c r="I165" s="314" t="str">
        <f t="shared" si="5"/>
        <v/>
      </c>
    </row>
    <row r="166" spans="1:9" hidden="1">
      <c r="A166" s="180">
        <v>163</v>
      </c>
      <c r="B166" s="180"/>
      <c r="C166" s="181"/>
      <c r="D166" s="157"/>
      <c r="E166" s="182"/>
      <c r="F166" s="182"/>
      <c r="G166" s="183"/>
      <c r="H166" s="252">
        <f t="shared" si="4"/>
        <v>0</v>
      </c>
      <c r="I166" s="314" t="str">
        <f t="shared" si="5"/>
        <v/>
      </c>
    </row>
    <row r="167" spans="1:9" hidden="1">
      <c r="A167" s="180">
        <v>164</v>
      </c>
      <c r="B167" s="180"/>
      <c r="C167" s="181"/>
      <c r="D167" s="157"/>
      <c r="E167" s="182"/>
      <c r="F167" s="182"/>
      <c r="G167" s="183"/>
      <c r="H167" s="252">
        <f t="shared" si="4"/>
        <v>0</v>
      </c>
      <c r="I167" s="314" t="str">
        <f t="shared" si="5"/>
        <v/>
      </c>
    </row>
    <row r="168" spans="1:9" hidden="1">
      <c r="A168" s="180">
        <v>165</v>
      </c>
      <c r="B168" s="180"/>
      <c r="C168" s="181"/>
      <c r="D168" s="157"/>
      <c r="E168" s="182"/>
      <c r="F168" s="182"/>
      <c r="G168" s="183"/>
      <c r="H168" s="252">
        <f t="shared" si="4"/>
        <v>0</v>
      </c>
      <c r="I168" s="314" t="str">
        <f t="shared" si="5"/>
        <v/>
      </c>
    </row>
    <row r="169" spans="1:9" hidden="1">
      <c r="A169" s="180">
        <v>166</v>
      </c>
      <c r="B169" s="180"/>
      <c r="C169" s="181"/>
      <c r="D169" s="157"/>
      <c r="E169" s="182"/>
      <c r="F169" s="182"/>
      <c r="G169" s="183"/>
      <c r="H169" s="252">
        <f t="shared" si="4"/>
        <v>0</v>
      </c>
      <c r="I169" s="314" t="str">
        <f t="shared" si="5"/>
        <v/>
      </c>
    </row>
    <row r="170" spans="1:9" hidden="1">
      <c r="A170" s="180">
        <v>167</v>
      </c>
      <c r="B170" s="180"/>
      <c r="C170" s="181"/>
      <c r="D170" s="157"/>
      <c r="E170" s="182"/>
      <c r="F170" s="182"/>
      <c r="G170" s="183"/>
      <c r="H170" s="252">
        <f t="shared" si="4"/>
        <v>0</v>
      </c>
      <c r="I170" s="314" t="str">
        <f t="shared" si="5"/>
        <v/>
      </c>
    </row>
    <row r="171" spans="1:9" hidden="1">
      <c r="A171" s="180">
        <v>168</v>
      </c>
      <c r="B171" s="180"/>
      <c r="C171" s="181"/>
      <c r="D171" s="157"/>
      <c r="E171" s="182"/>
      <c r="F171" s="182"/>
      <c r="G171" s="183"/>
      <c r="H171" s="252">
        <f t="shared" si="4"/>
        <v>0</v>
      </c>
      <c r="I171" s="314" t="str">
        <f t="shared" si="5"/>
        <v/>
      </c>
    </row>
    <row r="172" spans="1:9" hidden="1">
      <c r="A172" s="180">
        <v>169</v>
      </c>
      <c r="B172" s="180"/>
      <c r="C172" s="181"/>
      <c r="D172" s="157"/>
      <c r="E172" s="182"/>
      <c r="F172" s="182"/>
      <c r="G172" s="183"/>
      <c r="H172" s="252">
        <f t="shared" si="4"/>
        <v>0</v>
      </c>
      <c r="I172" s="314" t="str">
        <f t="shared" si="5"/>
        <v/>
      </c>
    </row>
    <row r="173" spans="1:9" hidden="1">
      <c r="A173" s="180">
        <v>170</v>
      </c>
      <c r="B173" s="180"/>
      <c r="C173" s="181"/>
      <c r="D173" s="157"/>
      <c r="E173" s="182"/>
      <c r="F173" s="182"/>
      <c r="G173" s="183"/>
      <c r="H173" s="252">
        <f t="shared" si="4"/>
        <v>0</v>
      </c>
      <c r="I173" s="314" t="str">
        <f t="shared" si="5"/>
        <v/>
      </c>
    </row>
    <row r="174" spans="1:9" hidden="1">
      <c r="A174" s="180">
        <v>171</v>
      </c>
      <c r="B174" s="180"/>
      <c r="C174" s="181"/>
      <c r="D174" s="157"/>
      <c r="E174" s="182"/>
      <c r="F174" s="182"/>
      <c r="G174" s="183"/>
      <c r="H174" s="252">
        <f t="shared" si="4"/>
        <v>0</v>
      </c>
      <c r="I174" s="314" t="str">
        <f t="shared" si="5"/>
        <v/>
      </c>
    </row>
    <row r="175" spans="1:9" hidden="1">
      <c r="A175" s="180">
        <v>172</v>
      </c>
      <c r="B175" s="180"/>
      <c r="C175" s="181"/>
      <c r="D175" s="157"/>
      <c r="E175" s="182"/>
      <c r="F175" s="182"/>
      <c r="G175" s="183"/>
      <c r="H175" s="252">
        <f t="shared" si="4"/>
        <v>0</v>
      </c>
      <c r="I175" s="314" t="str">
        <f t="shared" si="5"/>
        <v/>
      </c>
    </row>
    <row r="176" spans="1:9" hidden="1">
      <c r="A176" s="180">
        <v>173</v>
      </c>
      <c r="B176" s="180"/>
      <c r="C176" s="181"/>
      <c r="D176" s="157"/>
      <c r="E176" s="182"/>
      <c r="F176" s="182"/>
      <c r="G176" s="183"/>
      <c r="H176" s="252">
        <f t="shared" si="4"/>
        <v>0</v>
      </c>
      <c r="I176" s="314" t="str">
        <f t="shared" si="5"/>
        <v/>
      </c>
    </row>
    <row r="177" spans="1:9" hidden="1">
      <c r="A177" s="180">
        <v>174</v>
      </c>
      <c r="B177" s="180"/>
      <c r="C177" s="181"/>
      <c r="D177" s="157"/>
      <c r="E177" s="182"/>
      <c r="F177" s="182"/>
      <c r="G177" s="183"/>
      <c r="H177" s="252">
        <f t="shared" si="4"/>
        <v>0</v>
      </c>
      <c r="I177" s="314" t="str">
        <f t="shared" si="5"/>
        <v/>
      </c>
    </row>
    <row r="178" spans="1:9" hidden="1">
      <c r="A178" s="180">
        <v>175</v>
      </c>
      <c r="B178" s="180"/>
      <c r="C178" s="181"/>
      <c r="D178" s="157"/>
      <c r="E178" s="182"/>
      <c r="F178" s="182"/>
      <c r="G178" s="183"/>
      <c r="H178" s="252">
        <f t="shared" si="4"/>
        <v>0</v>
      </c>
      <c r="I178" s="314" t="str">
        <f t="shared" si="5"/>
        <v/>
      </c>
    </row>
    <row r="179" spans="1:9" hidden="1">
      <c r="A179" s="180">
        <v>176</v>
      </c>
      <c r="B179" s="180"/>
      <c r="C179" s="181"/>
      <c r="D179" s="157"/>
      <c r="E179" s="182"/>
      <c r="F179" s="182"/>
      <c r="G179" s="183"/>
      <c r="H179" s="252">
        <f t="shared" si="4"/>
        <v>0</v>
      </c>
      <c r="I179" s="314" t="str">
        <f t="shared" si="5"/>
        <v/>
      </c>
    </row>
    <row r="180" spans="1:9" hidden="1">
      <c r="A180" s="180">
        <v>177</v>
      </c>
      <c r="B180" s="180"/>
      <c r="C180" s="181"/>
      <c r="D180" s="157"/>
      <c r="E180" s="182"/>
      <c r="F180" s="182"/>
      <c r="G180" s="183"/>
      <c r="H180" s="252">
        <f t="shared" si="4"/>
        <v>0</v>
      </c>
      <c r="I180" s="314" t="str">
        <f t="shared" si="5"/>
        <v/>
      </c>
    </row>
    <row r="181" spans="1:9" hidden="1">
      <c r="A181" s="180">
        <v>178</v>
      </c>
      <c r="B181" s="180"/>
      <c r="C181" s="181"/>
      <c r="D181" s="157"/>
      <c r="E181" s="182"/>
      <c r="F181" s="182"/>
      <c r="G181" s="183"/>
      <c r="H181" s="252">
        <f t="shared" si="4"/>
        <v>0</v>
      </c>
      <c r="I181" s="314" t="str">
        <f t="shared" si="5"/>
        <v/>
      </c>
    </row>
    <row r="182" spans="1:9" hidden="1">
      <c r="A182" s="180">
        <v>179</v>
      </c>
      <c r="B182" s="180"/>
      <c r="C182" s="181"/>
      <c r="D182" s="157"/>
      <c r="E182" s="182"/>
      <c r="F182" s="182"/>
      <c r="G182" s="183"/>
      <c r="H182" s="252">
        <f t="shared" si="4"/>
        <v>0</v>
      </c>
      <c r="I182" s="314" t="str">
        <f t="shared" si="5"/>
        <v/>
      </c>
    </row>
    <row r="183" spans="1:9" hidden="1">
      <c r="A183" s="180">
        <v>180</v>
      </c>
      <c r="B183" s="180"/>
      <c r="C183" s="181"/>
      <c r="D183" s="157"/>
      <c r="E183" s="182"/>
      <c r="F183" s="182"/>
      <c r="G183" s="183"/>
      <c r="H183" s="252">
        <f t="shared" si="4"/>
        <v>0</v>
      </c>
      <c r="I183" s="314" t="str">
        <f t="shared" si="5"/>
        <v/>
      </c>
    </row>
    <row r="184" spans="1:9" hidden="1">
      <c r="A184" s="180">
        <v>181</v>
      </c>
      <c r="B184" s="180"/>
      <c r="C184" s="181"/>
      <c r="D184" s="157"/>
      <c r="E184" s="182"/>
      <c r="F184" s="182"/>
      <c r="G184" s="183"/>
      <c r="H184" s="252">
        <f t="shared" si="4"/>
        <v>0</v>
      </c>
      <c r="I184" s="314" t="str">
        <f t="shared" si="5"/>
        <v/>
      </c>
    </row>
    <row r="185" spans="1:9" hidden="1">
      <c r="A185" s="180">
        <v>182</v>
      </c>
      <c r="B185" s="180"/>
      <c r="C185" s="181"/>
      <c r="D185" s="157"/>
      <c r="E185" s="182"/>
      <c r="F185" s="182"/>
      <c r="G185" s="183"/>
      <c r="H185" s="252">
        <f t="shared" si="4"/>
        <v>0</v>
      </c>
      <c r="I185" s="314" t="str">
        <f t="shared" si="5"/>
        <v/>
      </c>
    </row>
    <row r="186" spans="1:9" hidden="1">
      <c r="A186" s="180">
        <v>183</v>
      </c>
      <c r="B186" s="180"/>
      <c r="C186" s="181"/>
      <c r="D186" s="157"/>
      <c r="E186" s="182"/>
      <c r="F186" s="182"/>
      <c r="G186" s="183"/>
      <c r="H186" s="252">
        <f t="shared" si="4"/>
        <v>0</v>
      </c>
      <c r="I186" s="314" t="str">
        <f t="shared" si="5"/>
        <v/>
      </c>
    </row>
    <row r="187" spans="1:9" hidden="1">
      <c r="A187" s="180">
        <v>184</v>
      </c>
      <c r="B187" s="180"/>
      <c r="C187" s="181"/>
      <c r="D187" s="157"/>
      <c r="E187" s="182"/>
      <c r="F187" s="182"/>
      <c r="G187" s="183"/>
      <c r="H187" s="252">
        <f t="shared" si="4"/>
        <v>0</v>
      </c>
      <c r="I187" s="314" t="str">
        <f t="shared" si="5"/>
        <v/>
      </c>
    </row>
    <row r="188" spans="1:9" hidden="1">
      <c r="A188" s="180">
        <v>185</v>
      </c>
      <c r="B188" s="180"/>
      <c r="C188" s="181"/>
      <c r="D188" s="157"/>
      <c r="E188" s="182"/>
      <c r="F188" s="182"/>
      <c r="G188" s="183"/>
      <c r="H188" s="252">
        <f t="shared" si="4"/>
        <v>0</v>
      </c>
      <c r="I188" s="314" t="str">
        <f t="shared" si="5"/>
        <v/>
      </c>
    </row>
    <row r="189" spans="1:9" hidden="1">
      <c r="A189" s="180">
        <v>186</v>
      </c>
      <c r="B189" s="180"/>
      <c r="C189" s="181"/>
      <c r="D189" s="157"/>
      <c r="E189" s="182"/>
      <c r="F189" s="182"/>
      <c r="G189" s="183"/>
      <c r="H189" s="252">
        <f t="shared" si="4"/>
        <v>0</v>
      </c>
      <c r="I189" s="314" t="str">
        <f t="shared" si="5"/>
        <v/>
      </c>
    </row>
    <row r="190" spans="1:9" hidden="1">
      <c r="A190" s="180">
        <v>187</v>
      </c>
      <c r="B190" s="180"/>
      <c r="C190" s="181"/>
      <c r="D190" s="157"/>
      <c r="E190" s="182"/>
      <c r="F190" s="182"/>
      <c r="G190" s="183"/>
      <c r="H190" s="252">
        <f t="shared" si="4"/>
        <v>0</v>
      </c>
      <c r="I190" s="314" t="str">
        <f t="shared" si="5"/>
        <v/>
      </c>
    </row>
    <row r="191" spans="1:9" hidden="1">
      <c r="A191" s="180">
        <v>188</v>
      </c>
      <c r="B191" s="180"/>
      <c r="C191" s="181"/>
      <c r="D191" s="157"/>
      <c r="E191" s="182"/>
      <c r="F191" s="182"/>
      <c r="G191" s="183"/>
      <c r="H191" s="252">
        <f t="shared" si="4"/>
        <v>0</v>
      </c>
      <c r="I191" s="314" t="str">
        <f t="shared" si="5"/>
        <v/>
      </c>
    </row>
    <row r="192" spans="1:9" hidden="1">
      <c r="A192" s="180">
        <v>189</v>
      </c>
      <c r="B192" s="180"/>
      <c r="C192" s="181"/>
      <c r="D192" s="157"/>
      <c r="E192" s="182"/>
      <c r="F192" s="182"/>
      <c r="G192" s="183"/>
      <c r="H192" s="252">
        <f t="shared" si="4"/>
        <v>0</v>
      </c>
      <c r="I192" s="314" t="str">
        <f t="shared" si="5"/>
        <v/>
      </c>
    </row>
    <row r="193" spans="1:10" hidden="1">
      <c r="A193" s="180">
        <v>190</v>
      </c>
      <c r="B193" s="180"/>
      <c r="C193" s="181"/>
      <c r="D193" s="157"/>
      <c r="E193" s="182"/>
      <c r="F193" s="182"/>
      <c r="G193" s="183"/>
      <c r="H193" s="252">
        <f t="shared" si="4"/>
        <v>0</v>
      </c>
      <c r="I193" s="314" t="str">
        <f t="shared" si="5"/>
        <v/>
      </c>
    </row>
    <row r="194" spans="1:10" hidden="1">
      <c r="A194" s="180">
        <v>191</v>
      </c>
      <c r="B194" s="180"/>
      <c r="C194" s="181"/>
      <c r="D194" s="157"/>
      <c r="E194" s="182"/>
      <c r="F194" s="182"/>
      <c r="G194" s="183"/>
      <c r="H194" s="252">
        <f t="shared" si="4"/>
        <v>0</v>
      </c>
      <c r="I194" s="314" t="str">
        <f t="shared" si="5"/>
        <v/>
      </c>
    </row>
    <row r="195" spans="1:10" hidden="1">
      <c r="A195" s="180">
        <v>192</v>
      </c>
      <c r="B195" s="180"/>
      <c r="C195" s="181"/>
      <c r="D195" s="157"/>
      <c r="E195" s="182"/>
      <c r="F195" s="182"/>
      <c r="G195" s="183"/>
      <c r="H195" s="252">
        <f t="shared" si="4"/>
        <v>0</v>
      </c>
      <c r="I195" s="314" t="str">
        <f t="shared" si="5"/>
        <v/>
      </c>
    </row>
    <row r="196" spans="1:10" hidden="1">
      <c r="A196" s="180">
        <v>193</v>
      </c>
      <c r="B196" s="180"/>
      <c r="C196" s="181"/>
      <c r="D196" s="157"/>
      <c r="E196" s="182"/>
      <c r="F196" s="182"/>
      <c r="G196" s="183"/>
      <c r="H196" s="252">
        <f t="shared" si="4"/>
        <v>0</v>
      </c>
      <c r="I196" s="314" t="str">
        <f t="shared" si="5"/>
        <v/>
      </c>
    </row>
    <row r="197" spans="1:10" hidden="1">
      <c r="A197" s="180">
        <v>194</v>
      </c>
      <c r="B197" s="180"/>
      <c r="C197" s="181"/>
      <c r="D197" s="157"/>
      <c r="E197" s="182"/>
      <c r="F197" s="182"/>
      <c r="G197" s="183"/>
      <c r="H197" s="252">
        <f t="shared" ref="H197:H203" si="6">(F197-E197+1)*D197</f>
        <v>0</v>
      </c>
      <c r="I197" s="314" t="str">
        <f t="shared" ref="I197:I203" si="7">SUBSTITUTE(B197," ","_")</f>
        <v/>
      </c>
    </row>
    <row r="198" spans="1:10" hidden="1">
      <c r="A198" s="180">
        <v>195</v>
      </c>
      <c r="B198" s="180"/>
      <c r="C198" s="181"/>
      <c r="D198" s="157"/>
      <c r="E198" s="182"/>
      <c r="F198" s="182"/>
      <c r="G198" s="183"/>
      <c r="H198" s="252">
        <f t="shared" si="6"/>
        <v>0</v>
      </c>
      <c r="I198" s="314" t="str">
        <f t="shared" si="7"/>
        <v/>
      </c>
    </row>
    <row r="199" spans="1:10" hidden="1">
      <c r="A199" s="180">
        <v>196</v>
      </c>
      <c r="B199" s="180"/>
      <c r="C199" s="181"/>
      <c r="D199" s="157"/>
      <c r="E199" s="182"/>
      <c r="F199" s="182"/>
      <c r="G199" s="183"/>
      <c r="H199" s="252">
        <f t="shared" si="6"/>
        <v>0</v>
      </c>
      <c r="I199" s="314" t="str">
        <f t="shared" si="7"/>
        <v/>
      </c>
    </row>
    <row r="200" spans="1:10" hidden="1">
      <c r="A200" s="180">
        <v>197</v>
      </c>
      <c r="B200" s="180"/>
      <c r="C200" s="181"/>
      <c r="D200" s="157"/>
      <c r="E200" s="182"/>
      <c r="F200" s="182"/>
      <c r="G200" s="183"/>
      <c r="H200" s="252">
        <f t="shared" si="6"/>
        <v>0</v>
      </c>
      <c r="I200" s="314" t="str">
        <f t="shared" si="7"/>
        <v/>
      </c>
    </row>
    <row r="201" spans="1:10" hidden="1">
      <c r="A201" s="180">
        <v>198</v>
      </c>
      <c r="B201" s="180"/>
      <c r="C201" s="181"/>
      <c r="D201" s="157"/>
      <c r="E201" s="182"/>
      <c r="F201" s="182"/>
      <c r="G201" s="183"/>
      <c r="H201" s="252">
        <f t="shared" si="6"/>
        <v>0</v>
      </c>
      <c r="I201" s="314" t="str">
        <f t="shared" si="7"/>
        <v/>
      </c>
    </row>
    <row r="202" spans="1:10" hidden="1">
      <c r="A202" s="180">
        <v>199</v>
      </c>
      <c r="B202" s="180"/>
      <c r="C202" s="181"/>
      <c r="D202" s="157"/>
      <c r="E202" s="182"/>
      <c r="F202" s="182"/>
      <c r="G202" s="183"/>
      <c r="H202" s="252">
        <f t="shared" si="6"/>
        <v>0</v>
      </c>
      <c r="I202" s="314" t="str">
        <f t="shared" si="7"/>
        <v/>
      </c>
    </row>
    <row r="203" spans="1:10" ht="13.5" hidden="1" thickBot="1">
      <c r="A203" s="180">
        <v>200</v>
      </c>
      <c r="B203" s="180"/>
      <c r="C203" s="181"/>
      <c r="D203" s="157"/>
      <c r="E203" s="182"/>
      <c r="F203" s="182"/>
      <c r="G203" s="183"/>
      <c r="H203" s="252">
        <f t="shared" si="6"/>
        <v>0</v>
      </c>
      <c r="I203" s="314" t="str">
        <f t="shared" si="7"/>
        <v/>
      </c>
    </row>
    <row r="204" spans="1:10" ht="20.25" customHeight="1" thickBot="1">
      <c r="A204" s="275"/>
      <c r="B204" s="275"/>
      <c r="C204" s="276"/>
      <c r="D204" s="275"/>
      <c r="E204" s="275"/>
      <c r="F204" s="275"/>
      <c r="G204" s="277" t="s">
        <v>556</v>
      </c>
      <c r="H204" s="278">
        <f>SUM(H4:H203)</f>
        <v>35000</v>
      </c>
      <c r="I204" s="275"/>
      <c r="J204" s="332"/>
    </row>
    <row r="205" spans="1:10">
      <c r="J205" s="332"/>
    </row>
  </sheetData>
  <sheetProtection formatRows="0" autoFilter="0"/>
  <autoFilter ref="A3:H204" xr:uid="{00000000-0009-0000-0000-000008000000}"/>
  <mergeCells count="2">
    <mergeCell ref="A1:H1"/>
    <mergeCell ref="A2:H2"/>
  </mergeCells>
  <conditionalFormatting sqref="F6:G19 A6:B19 A29:G203 A20:D28 G20:G28">
    <cfRule type="expression" dxfId="11" priority="12">
      <formula>ISEVEN(ROW())</formula>
    </cfRule>
  </conditionalFormatting>
  <conditionalFormatting sqref="H6:H203">
    <cfRule type="expression" dxfId="10" priority="11">
      <formula>ISEVEN(ROW())</formula>
    </cfRule>
  </conditionalFormatting>
  <conditionalFormatting sqref="I4:I203">
    <cfRule type="expression" dxfId="9" priority="10" stopIfTrue="1">
      <formula>ISEVEN(ROW())</formula>
    </cfRule>
  </conditionalFormatting>
  <conditionalFormatting sqref="C6:E19">
    <cfRule type="expression" dxfId="8" priority="9">
      <formula>ISEVEN(ROW())</formula>
    </cfRule>
  </conditionalFormatting>
  <conditionalFormatting sqref="F20">
    <cfRule type="expression" dxfId="7" priority="8">
      <formula>ISEVEN(ROW())</formula>
    </cfRule>
  </conditionalFormatting>
  <conditionalFormatting sqref="E20">
    <cfRule type="expression" dxfId="6" priority="7">
      <formula>ISEVEN(ROW())</formula>
    </cfRule>
  </conditionalFormatting>
  <conditionalFormatting sqref="F21:F28">
    <cfRule type="expression" dxfId="5" priority="6">
      <formula>ISEVEN(ROW())</formula>
    </cfRule>
  </conditionalFormatting>
  <conditionalFormatting sqref="E21:E28">
    <cfRule type="expression" dxfId="4" priority="5">
      <formula>ISEVEN(ROW())</formula>
    </cfRule>
  </conditionalFormatting>
  <conditionalFormatting sqref="A4:D5 G4:G5">
    <cfRule type="expression" dxfId="3" priority="4">
      <formula>ISEVEN(ROW())</formula>
    </cfRule>
  </conditionalFormatting>
  <conditionalFormatting sqref="H4:H5">
    <cfRule type="expression" dxfId="2" priority="3">
      <formula>ISEVEN(ROW())</formula>
    </cfRule>
  </conditionalFormatting>
  <conditionalFormatting sqref="F4:F5">
    <cfRule type="expression" dxfId="1" priority="2">
      <formula>ISEVEN(ROW())</formula>
    </cfRule>
  </conditionalFormatting>
  <conditionalFormatting sqref="E4:E5">
    <cfRule type="expression" dxfId="0" priority="1">
      <formula>ISEVEN(ROW())</formula>
    </cfRule>
  </conditionalFormatting>
  <dataValidations count="3">
    <dataValidation type="list" allowBlank="1" showInputMessage="1" showErrorMessage="1" sqref="B4:B203" xr:uid="{00000000-0002-0000-0800-000000000000}">
      <formula1>Categorias</formula1>
    </dataValidation>
    <dataValidation type="list" allowBlank="1" showInputMessage="1" showErrorMessage="1" sqref="C20:C203 C4:C5" xr:uid="{00000000-0002-0000-0800-000001000000}">
      <formula1>INDIRECT($I4)</formula1>
    </dataValidation>
    <dataValidation type="list" allowBlank="1" showInputMessage="1" showErrorMessage="1" sqref="C6:C19" xr:uid="{00000000-0002-0000-0800-000002000000}">
      <formula1>Gerais</formula1>
    </dataValidation>
  </dataValidations>
  <pageMargins left="0.51181102362204722" right="0.51181102362204722" top="0.78740157480314965" bottom="0.78740157480314965" header="0.31496062992125984" footer="0.31496062992125984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>
    <tabColor theme="0" tint="-0.249977111117893"/>
    <pageSetUpPr fitToPage="1"/>
  </sheetPr>
  <dimension ref="A1:F17"/>
  <sheetViews>
    <sheetView tabSelected="1" zoomScaleSheetLayoutView="100" workbookViewId="0">
      <selection activeCell="E13" sqref="E13"/>
    </sheetView>
  </sheetViews>
  <sheetFormatPr defaultColWidth="8.85546875" defaultRowHeight="1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42578125" style="5" customWidth="1"/>
    <col min="7" max="16384" width="8.85546875" style="5"/>
  </cols>
  <sheetData>
    <row r="1" spans="1:6" ht="99" customHeight="1">
      <c r="A1" s="473" t="str">
        <f>Capa!A1</f>
        <v>Memória de Cálculo
Termo de Parceria nº 51/2021 celebrado entre o Instituto Estadual de Florestas - OEP e o Instituto Ekos Brasil (OSCIP)</v>
      </c>
      <c r="B1" s="473"/>
      <c r="C1" s="473"/>
      <c r="D1" s="473"/>
      <c r="E1" s="473"/>
      <c r="F1" s="473"/>
    </row>
    <row r="2" spans="1:6" ht="24.75" customHeight="1">
      <c r="A2" s="474"/>
      <c r="B2" s="474"/>
      <c r="C2" s="474"/>
      <c r="D2" s="474"/>
      <c r="E2" s="474"/>
      <c r="F2" s="474"/>
    </row>
    <row r="3" spans="1:6" ht="24.75" customHeight="1">
      <c r="A3" s="475" t="s">
        <v>1</v>
      </c>
      <c r="B3" s="475"/>
      <c r="C3" s="475"/>
      <c r="D3" s="475"/>
      <c r="E3" s="475"/>
      <c r="F3" s="475"/>
    </row>
    <row r="4" spans="1:6" ht="51" customHeight="1">
      <c r="A4" s="476" t="str">
        <f>Capa!A4</f>
        <v>01 de Janeiro de 2022 a 31 de dezembro de 2025</v>
      </c>
      <c r="B4" s="476"/>
      <c r="C4" s="476"/>
      <c r="D4" s="476"/>
      <c r="E4" s="476"/>
      <c r="F4" s="476"/>
    </row>
    <row r="5" spans="1:6" ht="20.25" customHeight="1">
      <c r="A5" s="477"/>
      <c r="B5" s="477"/>
      <c r="C5" s="477"/>
      <c r="D5" s="477"/>
      <c r="E5" s="477"/>
      <c r="F5" s="477"/>
    </row>
    <row r="6" spans="1:6" ht="32.25" customHeight="1">
      <c r="A6" s="472" t="s">
        <v>557</v>
      </c>
      <c r="B6" s="472"/>
      <c r="C6" s="472"/>
      <c r="D6" s="472"/>
      <c r="E6" s="472"/>
      <c r="F6" s="472"/>
    </row>
    <row r="7" spans="1:6" ht="20.25" customHeight="1">
      <c r="A7" s="469" t="s">
        <v>558</v>
      </c>
      <c r="B7" s="469"/>
      <c r="C7" s="469"/>
      <c r="D7" s="469"/>
      <c r="E7" s="469"/>
      <c r="F7" s="469"/>
    </row>
    <row r="8" spans="1:6" ht="20.25" customHeight="1">
      <c r="A8" s="469" t="s">
        <v>559</v>
      </c>
      <c r="B8" s="469"/>
      <c r="C8" s="469"/>
      <c r="D8" s="469"/>
      <c r="E8" s="469"/>
      <c r="F8" s="469"/>
    </row>
    <row r="9" spans="1:6" ht="20.25" customHeight="1">
      <c r="A9" s="469" t="s">
        <v>560</v>
      </c>
      <c r="B9" s="469"/>
      <c r="C9" s="469"/>
      <c r="D9" s="469"/>
      <c r="E9" s="469"/>
      <c r="F9" s="469"/>
    </row>
    <row r="10" spans="1:6" ht="16.5" customHeight="1">
      <c r="A10" s="470"/>
      <c r="B10" s="470"/>
      <c r="C10" s="470"/>
      <c r="D10" s="470"/>
      <c r="E10" s="470"/>
      <c r="F10" s="470"/>
    </row>
    <row r="11" spans="1:6" ht="16.5" customHeight="1">
      <c r="A11" s="471" t="s">
        <v>561</v>
      </c>
      <c r="B11" s="471"/>
      <c r="C11" s="471"/>
      <c r="D11" s="471"/>
      <c r="E11" s="471"/>
      <c r="F11" s="471"/>
    </row>
    <row r="12" spans="1:6" ht="16.5" customHeight="1">
      <c r="A12" s="6"/>
      <c r="B12" s="6"/>
      <c r="C12" s="6"/>
      <c r="D12" s="6"/>
      <c r="E12" s="6"/>
      <c r="F12" s="6"/>
    </row>
    <row r="13" spans="1:6" ht="38.25" customHeight="1">
      <c r="A13" s="6"/>
      <c r="B13" s="6"/>
      <c r="C13" s="6"/>
      <c r="D13" s="6"/>
      <c r="E13" s="6"/>
      <c r="F13" s="6"/>
    </row>
    <row r="14" spans="1:6" ht="16.5" customHeight="1">
      <c r="A14" s="6"/>
      <c r="B14" s="6"/>
      <c r="C14" s="6"/>
      <c r="D14" s="6"/>
      <c r="E14" s="6"/>
      <c r="F14" s="6"/>
    </row>
    <row r="15" spans="1:6" ht="16.5" customHeight="1">
      <c r="A15" s="6"/>
      <c r="B15" s="6"/>
      <c r="C15" s="6"/>
      <c r="D15" s="6"/>
      <c r="E15" s="6"/>
      <c r="F15" s="6"/>
    </row>
    <row r="16" spans="1:6" ht="16.5" customHeight="1">
      <c r="A16" s="6"/>
      <c r="B16" s="6"/>
      <c r="C16" s="6"/>
      <c r="D16" s="6"/>
      <c r="E16" s="6"/>
      <c r="F16" s="6"/>
    </row>
    <row r="17" spans="1:6" ht="16.5" customHeight="1">
      <c r="A17" s="6"/>
      <c r="B17" s="6"/>
      <c r="C17" s="6"/>
      <c r="D17" s="6"/>
      <c r="E17" s="6"/>
      <c r="F17" s="6"/>
    </row>
  </sheetData>
  <sheetProtection algorithmName="SHA-512" hashValue="gMqAfn/4dLDdNXps8PTrBT/HrA/e1b+2k6l4+HU3SzZ+a1RSnyNf9qkyD+IQcTIge8TQzSwcBwPEBNbIQ5oFDA==" saltValue="Xy3MH57Xtdxl64leNsGPzA==" spinCount="100000" sheet="1" objects="1" scenarios="1" formatCells="0"/>
  <mergeCells count="11">
    <mergeCell ref="A6:F6"/>
    <mergeCell ref="A1:F1"/>
    <mergeCell ref="A2:F2"/>
    <mergeCell ref="A3:F3"/>
    <mergeCell ref="A4:F4"/>
    <mergeCell ref="A5:F5"/>
    <mergeCell ref="A7:F7"/>
    <mergeCell ref="A8:F8"/>
    <mergeCell ref="A10:F10"/>
    <mergeCell ref="A9:F9"/>
    <mergeCell ref="A11:F11"/>
  </mergeCells>
  <phoneticPr fontId="14" type="noConversion"/>
  <printOptions horizontalCentered="1" verticalCentered="1"/>
  <pageMargins left="0.19685039370078741" right="0.19685039370078741" top="0.59055118110236227" bottom="0.59055118110236227" header="0" footer="0"/>
  <pageSetup paperSize="9" orientation="portrait" r:id="rId1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E91"/>
  <sheetViews>
    <sheetView zoomScale="130" zoomScaleNormal="130" workbookViewId="0"/>
  </sheetViews>
  <sheetFormatPr defaultRowHeight="12.75"/>
  <cols>
    <col min="1" max="1" width="11" bestFit="1" customWidth="1"/>
    <col min="2" max="2" width="20.42578125" customWidth="1"/>
    <col min="3" max="4" width="14" bestFit="1" customWidth="1"/>
    <col min="5" max="5" width="12.85546875" bestFit="1" customWidth="1"/>
  </cols>
  <sheetData>
    <row r="2" spans="2:5" ht="13.5" thickBot="1"/>
    <row r="3" spans="2:5" ht="20.100000000000001" customHeight="1" thickBot="1">
      <c r="B3" s="481" t="s">
        <v>562</v>
      </c>
      <c r="C3" s="482"/>
      <c r="D3" s="482"/>
      <c r="E3" s="483"/>
    </row>
    <row r="4" spans="2:5" ht="15.75" thickBot="1">
      <c r="B4" s="345" t="s">
        <v>150</v>
      </c>
      <c r="C4" s="345" t="s">
        <v>151</v>
      </c>
      <c r="D4" s="344" t="s">
        <v>152</v>
      </c>
      <c r="E4" s="345" t="s">
        <v>153</v>
      </c>
    </row>
    <row r="5" spans="2:5" ht="20.100000000000001" customHeight="1" thickBot="1">
      <c r="B5" s="346">
        <f ca="1">Analítico!BP51</f>
        <v>2223665.568953333</v>
      </c>
      <c r="C5" s="346">
        <f ca="1">Analítico!BQ51</f>
        <v>2555134.2639698</v>
      </c>
      <c r="D5" s="346">
        <f ca="1">Analítico!BR51</f>
        <v>2940942.7183082127</v>
      </c>
      <c r="E5" s="346">
        <f ca="1">Analítico!BS51</f>
        <v>3148840.7531300108</v>
      </c>
    </row>
    <row r="28" spans="2:5" ht="13.5" thickBot="1"/>
    <row r="29" spans="2:5" s="347" customFormat="1" ht="20.100000000000001" customHeight="1" thickBot="1">
      <c r="B29" s="478" t="s">
        <v>563</v>
      </c>
      <c r="C29" s="479"/>
      <c r="D29" s="479"/>
      <c r="E29" s="480"/>
    </row>
    <row r="30" spans="2:5" ht="20.100000000000001" customHeight="1" thickBot="1">
      <c r="B30" s="345" t="s">
        <v>150</v>
      </c>
      <c r="C30" s="345" t="s">
        <v>151</v>
      </c>
      <c r="D30" s="344" t="s">
        <v>152</v>
      </c>
      <c r="E30" s="345" t="s">
        <v>153</v>
      </c>
    </row>
    <row r="31" spans="2:5" ht="20.100000000000001" customHeight="1" thickBot="1">
      <c r="B31" s="346">
        <f>Analítico!BP116</f>
        <v>1369173.5200000003</v>
      </c>
      <c r="C31" s="346">
        <f>Analítico!BQ116</f>
        <v>3716948.0379550001</v>
      </c>
      <c r="D31" s="346">
        <f>Analítico!BR116</f>
        <v>3510865.423740766</v>
      </c>
      <c r="E31" s="346">
        <f>Analítico!BS116</f>
        <v>779429.71345803328</v>
      </c>
    </row>
    <row r="62" spans="2:4" ht="13.5" thickBot="1"/>
    <row r="63" spans="2:4" ht="24.95" customHeight="1" thickBot="1">
      <c r="B63" s="351" t="s">
        <v>564</v>
      </c>
      <c r="C63" s="351" t="s">
        <v>565</v>
      </c>
      <c r="D63" s="351" t="s">
        <v>566</v>
      </c>
    </row>
    <row r="64" spans="2:4" ht="25.5" customHeight="1">
      <c r="B64" s="352" t="s">
        <v>567</v>
      </c>
      <c r="C64" s="349" t="e">
        <f>'Gastos Gerais'!#REF!</f>
        <v>#REF!</v>
      </c>
      <c r="D64" s="358" t="e">
        <f ca="1">C64/$C$78</f>
        <v>#REF!</v>
      </c>
    </row>
    <row r="65" spans="2:4" ht="15" customHeight="1">
      <c r="B65" s="350" t="s">
        <v>568</v>
      </c>
      <c r="C65" s="349">
        <f ca="1">'Gastos Gerais'!I85</f>
        <v>10868583.30436136</v>
      </c>
      <c r="D65" s="359" t="e">
        <f t="shared" ref="D65:D78" ca="1" si="0">C65/$C$78</f>
        <v>#REF!</v>
      </c>
    </row>
    <row r="66" spans="2:4" ht="15" customHeight="1">
      <c r="B66" s="350" t="s">
        <v>569</v>
      </c>
      <c r="C66" s="349"/>
      <c r="D66" s="359" t="e">
        <f t="shared" ca="1" si="0"/>
        <v>#REF!</v>
      </c>
    </row>
    <row r="67" spans="2:4" ht="25.5">
      <c r="B67" s="352" t="s">
        <v>570</v>
      </c>
      <c r="C67" s="349" t="e">
        <f>'Gastos Gerais'!#REF!</f>
        <v>#REF!</v>
      </c>
      <c r="D67" s="359" t="e">
        <f t="shared" ca="1" si="0"/>
        <v>#REF!</v>
      </c>
    </row>
    <row r="68" spans="2:4" ht="15" customHeight="1">
      <c r="B68" s="350" t="s">
        <v>571</v>
      </c>
      <c r="C68" s="349" t="e">
        <f>'Gastos Gerais'!#REF!</f>
        <v>#REF!</v>
      </c>
      <c r="D68" s="359" t="e">
        <f t="shared" ca="1" si="0"/>
        <v>#REF!</v>
      </c>
    </row>
    <row r="69" spans="2:4" ht="15" customHeight="1">
      <c r="B69" s="350" t="s">
        <v>572</v>
      </c>
      <c r="C69" s="349" t="e">
        <f>'Gastos Gerais'!#REF!</f>
        <v>#REF!</v>
      </c>
      <c r="D69" s="359" t="e">
        <f t="shared" ca="1" si="0"/>
        <v>#REF!</v>
      </c>
    </row>
    <row r="70" spans="2:4" ht="15" customHeight="1">
      <c r="B70" s="350" t="s">
        <v>573</v>
      </c>
      <c r="C70" s="349" t="e">
        <f>'Gastos Gerais'!#REF!+'Gastos Gerais'!#REF!+'Gastos Gerais'!#REF!+'Gastos Gerais'!#REF!+'Gastos Gerais'!#REF!+'Gastos Gerais'!#REF!</f>
        <v>#REF!</v>
      </c>
      <c r="D70" s="359" t="e">
        <f t="shared" ca="1" si="0"/>
        <v>#REF!</v>
      </c>
    </row>
    <row r="71" spans="2:4" ht="15" customHeight="1">
      <c r="B71" s="350" t="s">
        <v>574</v>
      </c>
      <c r="C71" s="349" t="e">
        <f>'Gastos Gerais'!#REF!+'Gastos Gerais'!#REF!+'Gastos Gerais'!#REF!</f>
        <v>#REF!</v>
      </c>
      <c r="D71" s="359" t="e">
        <f t="shared" ca="1" si="0"/>
        <v>#REF!</v>
      </c>
    </row>
    <row r="72" spans="2:4" ht="15" customHeight="1">
      <c r="B72" s="350" t="s">
        <v>575</v>
      </c>
      <c r="C72" s="349" t="e">
        <f>'Gastos Gerais'!#REF!+'Gastos Gerais'!#REF!+'Gastos Gerais'!#REF!+'Gastos Gerais'!#REF!</f>
        <v>#REF!</v>
      </c>
      <c r="D72" s="359" t="e">
        <f t="shared" ca="1" si="0"/>
        <v>#REF!</v>
      </c>
    </row>
    <row r="73" spans="2:4" ht="15" customHeight="1">
      <c r="B73" s="350" t="s">
        <v>576</v>
      </c>
      <c r="C73" s="349" t="e">
        <f>'Gastos Gerais'!#REF!+'Gastos Gerais'!#REF!</f>
        <v>#REF!</v>
      </c>
      <c r="D73" s="359" t="e">
        <f t="shared" ca="1" si="0"/>
        <v>#REF!</v>
      </c>
    </row>
    <row r="74" spans="2:4" ht="15" customHeight="1">
      <c r="B74" s="350" t="s">
        <v>577</v>
      </c>
      <c r="C74" s="349" t="e">
        <f>'Gastos Gerais'!#REF!+'Gastos Gerais'!#REF!</f>
        <v>#REF!</v>
      </c>
      <c r="D74" s="359" t="e">
        <f t="shared" ca="1" si="0"/>
        <v>#REF!</v>
      </c>
    </row>
    <row r="75" spans="2:4" ht="15" customHeight="1">
      <c r="B75" s="350" t="s">
        <v>578</v>
      </c>
      <c r="C75" s="349" t="e">
        <f>'Gastos Gerais'!#REF!+'Gastos Gerais'!#REF!+'Gastos Gerais'!#REF!+'Gastos Gerais'!#REF!</f>
        <v>#REF!</v>
      </c>
      <c r="D75" s="359" t="e">
        <f t="shared" ca="1" si="0"/>
        <v>#REF!</v>
      </c>
    </row>
    <row r="76" spans="2:4" ht="15" customHeight="1">
      <c r="B76" s="350" t="s">
        <v>579</v>
      </c>
      <c r="C76" s="349">
        <f>Bens!G104</f>
        <v>720000</v>
      </c>
      <c r="D76" s="359" t="e">
        <f t="shared" ca="1" si="0"/>
        <v>#REF!</v>
      </c>
    </row>
    <row r="77" spans="2:4" ht="15" customHeight="1" thickBot="1">
      <c r="B77" s="350" t="s">
        <v>580</v>
      </c>
      <c r="C77" s="349">
        <f>Desmobilização!H204</f>
        <v>35000</v>
      </c>
      <c r="D77" s="360" t="e">
        <f t="shared" ca="1" si="0"/>
        <v>#REF!</v>
      </c>
    </row>
    <row r="78" spans="2:4" ht="24.95" customHeight="1" thickBot="1">
      <c r="B78" s="351" t="s">
        <v>581</v>
      </c>
      <c r="C78" s="353" t="e">
        <f ca="1">SUM(C64:C77)</f>
        <v>#REF!</v>
      </c>
      <c r="D78" s="354" t="e">
        <f t="shared" ca="1" si="0"/>
        <v>#REF!</v>
      </c>
    </row>
    <row r="79" spans="2:4">
      <c r="B79" s="378" t="s">
        <v>582</v>
      </c>
    </row>
    <row r="86" spans="1:5" ht="13.5" thickBot="1"/>
    <row r="87" spans="1:5" ht="20.100000000000001" customHeight="1" thickBot="1">
      <c r="B87" s="484" t="s">
        <v>583</v>
      </c>
      <c r="C87" s="485"/>
      <c r="D87" s="485"/>
      <c r="E87" s="486"/>
    </row>
    <row r="88" spans="1:5" ht="15" customHeight="1" thickBot="1">
      <c r="B88" s="348" t="s">
        <v>150</v>
      </c>
      <c r="C88" s="348" t="s">
        <v>151</v>
      </c>
      <c r="D88" s="377" t="s">
        <v>152</v>
      </c>
      <c r="E88" s="348" t="s">
        <v>153</v>
      </c>
    </row>
    <row r="89" spans="1:5" ht="13.5" thickBot="1">
      <c r="A89" s="371" t="s">
        <v>584</v>
      </c>
      <c r="B89" s="346">
        <f ca="1">Sintético!C8+Sintético!F8+Sintético!I8+Sintético!L8</f>
        <v>4707864.8042239994</v>
      </c>
      <c r="C89" s="346">
        <f ca="1">Sintético!O8+Sintético!R8+Sintético!U8+Sintético!X8</f>
        <v>6503430.3996359063</v>
      </c>
      <c r="D89" s="346">
        <f ca="1">Sintético!AA8+Sintético!AD8+Sintético!AG8+Sintético!AJ8</f>
        <v>6148921.8660482531</v>
      </c>
      <c r="E89" s="346">
        <f ca="1">Sintético!AM8+Sintético!AP8+Sintético!AS8+Sintético!AV8</f>
        <v>3639782.9296069979</v>
      </c>
    </row>
    <row r="90" spans="1:5" ht="13.5" thickBot="1">
      <c r="A90" s="371" t="s">
        <v>585</v>
      </c>
      <c r="B90" s="362">
        <f ca="1">SUM(Sintético!C26:N26)</f>
        <v>4312839.088953333</v>
      </c>
      <c r="C90" s="362">
        <f ca="1">SUM(Sintético!O26:Z26)</f>
        <v>6272082.3019248005</v>
      </c>
      <c r="D90" s="362">
        <f ca="1">SUM(Sintético!AA26:AL26)</f>
        <v>6451808.1420489792</v>
      </c>
      <c r="E90" s="362">
        <f ca="1">SUM(Sintético!AM26:AX26)+Sintético!BK25</f>
        <v>3963270.4665880436</v>
      </c>
    </row>
    <row r="91" spans="1:5">
      <c r="B91" s="378" t="s">
        <v>586</v>
      </c>
      <c r="C91" s="361"/>
      <c r="D91" s="361"/>
      <c r="E91" s="361"/>
    </row>
  </sheetData>
  <mergeCells count="3">
    <mergeCell ref="B29:E29"/>
    <mergeCell ref="B3:E3"/>
    <mergeCell ref="B87:E87"/>
  </mergeCells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64"/>
  <sheetViews>
    <sheetView zoomScaleSheetLayoutView="100" workbookViewId="0">
      <selection activeCell="C8" sqref="C8"/>
    </sheetView>
  </sheetViews>
  <sheetFormatPr defaultColWidth="8.85546875" defaultRowHeight="12.75"/>
  <cols>
    <col min="1" max="1" width="47.85546875" style="307" customWidth="1"/>
    <col min="2" max="2" width="26.28515625" style="307" customWidth="1"/>
    <col min="3" max="3" width="29.42578125" style="307" customWidth="1"/>
    <col min="4" max="4" width="31.42578125" style="307" customWidth="1"/>
    <col min="5" max="6" width="31" style="307" customWidth="1"/>
    <col min="7" max="7" width="3.85546875" style="307" customWidth="1"/>
    <col min="8" max="8" width="10.140625" style="307" customWidth="1"/>
    <col min="9" max="9" width="15.140625" style="307" customWidth="1"/>
    <col min="10" max="10" width="2.7109375" style="307" customWidth="1"/>
    <col min="11" max="11" width="8.85546875" style="307"/>
    <col min="12" max="14" width="13.28515625" style="307" customWidth="1"/>
    <col min="15" max="15" width="0.7109375" style="307" customWidth="1"/>
    <col min="16" max="16" width="10.28515625" style="307" bestFit="1" customWidth="1"/>
    <col min="17" max="17" width="13.28515625" style="307" customWidth="1"/>
    <col min="18" max="18" width="5.85546875" style="307" customWidth="1"/>
    <col min="19" max="19" width="8.85546875" style="307"/>
    <col min="20" max="22" width="13.28515625" style="307" customWidth="1"/>
    <col min="23" max="23" width="1.85546875" style="307" customWidth="1"/>
    <col min="24" max="24" width="8.85546875" style="307"/>
    <col min="25" max="25" width="13.28515625" style="307" customWidth="1"/>
    <col min="26" max="16384" width="8.85546875" style="307"/>
  </cols>
  <sheetData>
    <row r="1" spans="1:19" s="306" customFormat="1" ht="35.25" customHeight="1">
      <c r="A1" s="304" t="s">
        <v>11</v>
      </c>
      <c r="B1" s="304" t="s">
        <v>19</v>
      </c>
      <c r="C1" s="304" t="s">
        <v>24</v>
      </c>
      <c r="D1" s="304" t="s">
        <v>35</v>
      </c>
      <c r="E1" s="304" t="s">
        <v>37</v>
      </c>
      <c r="F1" s="305" t="s">
        <v>39</v>
      </c>
      <c r="H1" s="307"/>
      <c r="I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28.5">
      <c r="A2" s="305" t="s">
        <v>13</v>
      </c>
      <c r="B2" s="308"/>
      <c r="C2" s="305" t="s">
        <v>26</v>
      </c>
      <c r="D2" s="309" t="s">
        <v>245</v>
      </c>
      <c r="E2" s="305" t="s">
        <v>386</v>
      </c>
      <c r="F2" s="305" t="s">
        <v>587</v>
      </c>
    </row>
    <row r="3" spans="1:19" ht="28.5">
      <c r="A3" s="305" t="s">
        <v>588</v>
      </c>
      <c r="B3" s="308"/>
      <c r="C3" s="305" t="s">
        <v>172</v>
      </c>
      <c r="D3" s="309" t="s">
        <v>247</v>
      </c>
      <c r="E3" s="305" t="s">
        <v>372</v>
      </c>
      <c r="F3" s="305" t="s">
        <v>589</v>
      </c>
    </row>
    <row r="4" spans="1:19" ht="14.25">
      <c r="A4" s="305" t="s">
        <v>17</v>
      </c>
      <c r="B4" s="308"/>
      <c r="C4" s="305" t="s">
        <v>175</v>
      </c>
      <c r="D4" s="309" t="s">
        <v>249</v>
      </c>
      <c r="E4" s="305" t="s">
        <v>374</v>
      </c>
    </row>
    <row r="5" spans="1:19" ht="28.5" customHeight="1">
      <c r="A5" s="308"/>
      <c r="C5" s="305" t="s">
        <v>177</v>
      </c>
      <c r="D5" s="309" t="s">
        <v>251</v>
      </c>
      <c r="E5" s="305" t="s">
        <v>390</v>
      </c>
      <c r="F5" s="310"/>
    </row>
    <row r="6" spans="1:19" ht="28.5">
      <c r="A6" s="308"/>
      <c r="B6" s="308"/>
      <c r="C6" s="305" t="s">
        <v>179</v>
      </c>
      <c r="D6" s="309" t="s">
        <v>253</v>
      </c>
      <c r="E6" s="305" t="s">
        <v>376</v>
      </c>
      <c r="F6" s="310"/>
    </row>
    <row r="7" spans="1:19" ht="28.5">
      <c r="A7" s="308"/>
      <c r="B7" s="308"/>
      <c r="C7" s="305" t="s">
        <v>182</v>
      </c>
      <c r="D7" s="309" t="s">
        <v>255</v>
      </c>
      <c r="E7" s="305" t="s">
        <v>388</v>
      </c>
      <c r="F7" s="310"/>
    </row>
    <row r="8" spans="1:19" ht="42.75">
      <c r="A8" s="308"/>
      <c r="B8" s="308"/>
      <c r="C8" s="305" t="s">
        <v>185</v>
      </c>
      <c r="D8" s="309" t="s">
        <v>257</v>
      </c>
      <c r="E8" s="305" t="s">
        <v>378</v>
      </c>
      <c r="F8" s="310"/>
    </row>
    <row r="9" spans="1:19" ht="42.75">
      <c r="A9" s="308"/>
      <c r="B9" s="308"/>
      <c r="C9" s="305" t="s">
        <v>190</v>
      </c>
      <c r="D9" s="309" t="s">
        <v>259</v>
      </c>
      <c r="E9" s="305" t="s">
        <v>370</v>
      </c>
      <c r="F9" s="310"/>
    </row>
    <row r="10" spans="1:19" ht="14.25">
      <c r="A10" s="308"/>
      <c r="B10" s="308"/>
      <c r="C10" s="305" t="s">
        <v>193</v>
      </c>
      <c r="D10" s="309" t="s">
        <v>261</v>
      </c>
      <c r="E10" s="305" t="s">
        <v>392</v>
      </c>
      <c r="F10" s="310"/>
    </row>
    <row r="11" spans="1:19" ht="42.75">
      <c r="A11" s="308"/>
      <c r="B11" s="308"/>
      <c r="C11" s="305" t="s">
        <v>196</v>
      </c>
      <c r="D11" s="309" t="s">
        <v>263</v>
      </c>
      <c r="E11" s="305" t="s">
        <v>380</v>
      </c>
      <c r="F11" s="310"/>
    </row>
    <row r="12" spans="1:19" ht="14.25">
      <c r="A12" s="308"/>
      <c r="B12" s="308"/>
      <c r="C12" s="305" t="s">
        <v>199</v>
      </c>
      <c r="D12" s="309" t="s">
        <v>265</v>
      </c>
      <c r="E12" s="305" t="s">
        <v>382</v>
      </c>
      <c r="F12" s="310"/>
    </row>
    <row r="13" spans="1:19" ht="14.25">
      <c r="A13" s="308"/>
      <c r="B13" s="308"/>
      <c r="C13" s="305" t="s">
        <v>202</v>
      </c>
      <c r="D13" s="309" t="s">
        <v>267</v>
      </c>
      <c r="E13" s="305" t="s">
        <v>394</v>
      </c>
      <c r="F13" s="310"/>
    </row>
    <row r="14" spans="1:19" ht="14.25">
      <c r="A14" s="308"/>
      <c r="B14" s="308"/>
      <c r="C14" s="305" t="s">
        <v>206</v>
      </c>
      <c r="D14" s="309" t="s">
        <v>269</v>
      </c>
      <c r="E14" s="305" t="s">
        <v>384</v>
      </c>
      <c r="F14" s="310"/>
    </row>
    <row r="15" spans="1:19" ht="14.25">
      <c r="A15" s="308"/>
      <c r="B15" s="308"/>
      <c r="C15" s="305" t="s">
        <v>211</v>
      </c>
      <c r="D15" s="309" t="s">
        <v>271</v>
      </c>
      <c r="E15" s="308"/>
      <c r="F15" s="310"/>
    </row>
    <row r="16" spans="1:19" ht="28.5">
      <c r="A16" s="308"/>
      <c r="B16" s="308"/>
      <c r="C16" s="305" t="s">
        <v>590</v>
      </c>
      <c r="D16" s="309" t="s">
        <v>273</v>
      </c>
      <c r="E16" s="308"/>
      <c r="F16" s="308"/>
    </row>
    <row r="17" spans="1:6" ht="28.5">
      <c r="A17" s="308"/>
      <c r="B17" s="308"/>
      <c r="C17" s="305" t="s">
        <v>218</v>
      </c>
      <c r="D17" s="305" t="s">
        <v>275</v>
      </c>
      <c r="E17" s="308"/>
      <c r="F17" s="308"/>
    </row>
    <row r="18" spans="1:6" ht="28.5">
      <c r="A18" s="308"/>
      <c r="B18" s="308"/>
      <c r="C18" s="305" t="s">
        <v>220</v>
      </c>
      <c r="D18" s="309" t="s">
        <v>277</v>
      </c>
      <c r="E18" s="308"/>
      <c r="F18" s="308"/>
    </row>
    <row r="19" spans="1:6" ht="28.5">
      <c r="A19" s="308"/>
      <c r="B19" s="308"/>
      <c r="C19" s="305" t="s">
        <v>222</v>
      </c>
      <c r="D19" s="309" t="s">
        <v>279</v>
      </c>
      <c r="E19" s="308"/>
      <c r="F19" s="308"/>
    </row>
    <row r="20" spans="1:6" ht="28.5">
      <c r="A20" s="308"/>
      <c r="B20" s="308"/>
      <c r="C20" s="305" t="s">
        <v>224</v>
      </c>
      <c r="D20" s="309" t="s">
        <v>281</v>
      </c>
      <c r="E20" s="308"/>
      <c r="F20" s="308"/>
    </row>
    <row r="21" spans="1:6" ht="28.5">
      <c r="A21" s="308"/>
      <c r="B21" s="308"/>
      <c r="C21" s="305" t="s">
        <v>228</v>
      </c>
      <c r="D21" s="305" t="s">
        <v>283</v>
      </c>
      <c r="E21" s="308"/>
      <c r="F21" s="308"/>
    </row>
    <row r="22" spans="1:6" ht="42.75">
      <c r="A22" s="308"/>
      <c r="B22" s="308"/>
      <c r="C22" s="305" t="s">
        <v>230</v>
      </c>
      <c r="D22" s="305" t="s">
        <v>285</v>
      </c>
      <c r="E22" s="308"/>
      <c r="F22" s="308"/>
    </row>
    <row r="23" spans="1:6" ht="28.5">
      <c r="A23" s="308"/>
      <c r="B23" s="308"/>
      <c r="C23" s="305" t="s">
        <v>233</v>
      </c>
      <c r="D23" s="305" t="s">
        <v>287</v>
      </c>
      <c r="E23" s="308"/>
      <c r="F23" s="308"/>
    </row>
    <row r="24" spans="1:6" ht="28.5">
      <c r="A24" s="308"/>
      <c r="B24" s="308"/>
      <c r="C24" s="305" t="s">
        <v>235</v>
      </c>
      <c r="D24" s="305" t="s">
        <v>289</v>
      </c>
      <c r="E24" s="308"/>
      <c r="F24" s="308"/>
    </row>
    <row r="25" spans="1:6" ht="28.5">
      <c r="A25" s="308"/>
      <c r="B25" s="308"/>
      <c r="C25" s="305" t="s">
        <v>237</v>
      </c>
      <c r="D25" s="305" t="s">
        <v>291</v>
      </c>
      <c r="E25" s="308"/>
      <c r="F25" s="308"/>
    </row>
    <row r="26" spans="1:6" ht="28.5">
      <c r="A26" s="308"/>
      <c r="B26" s="308"/>
      <c r="C26" s="305" t="s">
        <v>239</v>
      </c>
      <c r="D26" s="305" t="s">
        <v>293</v>
      </c>
      <c r="E26" s="308"/>
      <c r="F26" s="308"/>
    </row>
    <row r="27" spans="1:6" ht="14.25">
      <c r="A27" s="308"/>
      <c r="B27" s="308"/>
      <c r="C27" s="305" t="s">
        <v>241</v>
      </c>
      <c r="D27" s="305" t="s">
        <v>295</v>
      </c>
      <c r="E27" s="308"/>
      <c r="F27" s="308"/>
    </row>
    <row r="28" spans="1:6" ht="28.5">
      <c r="A28" s="308"/>
      <c r="B28" s="308"/>
      <c r="C28" s="308"/>
      <c r="D28" s="305" t="s">
        <v>297</v>
      </c>
      <c r="E28" s="308"/>
      <c r="F28" s="308"/>
    </row>
    <row r="29" spans="1:6" ht="28.5">
      <c r="A29" s="308"/>
      <c r="B29" s="308"/>
      <c r="C29" s="308"/>
      <c r="D29" s="305" t="s">
        <v>299</v>
      </c>
      <c r="E29" s="308"/>
      <c r="F29" s="308"/>
    </row>
    <row r="30" spans="1:6" ht="14.25">
      <c r="A30" s="308"/>
      <c r="B30" s="308"/>
      <c r="C30" s="308"/>
      <c r="D30" s="305" t="s">
        <v>301</v>
      </c>
      <c r="E30" s="308"/>
      <c r="F30" s="308"/>
    </row>
    <row r="31" spans="1:6" ht="14.25">
      <c r="A31" s="308"/>
      <c r="B31" s="308"/>
      <c r="C31" s="308"/>
      <c r="D31" s="305" t="s">
        <v>303</v>
      </c>
      <c r="E31" s="308"/>
      <c r="F31" s="308"/>
    </row>
    <row r="32" spans="1:6" ht="14.25">
      <c r="A32" s="308"/>
      <c r="B32" s="308"/>
      <c r="C32" s="308"/>
      <c r="D32" s="305" t="s">
        <v>305</v>
      </c>
      <c r="E32" s="308"/>
      <c r="F32" s="308"/>
    </row>
    <row r="33" spans="1:6" ht="14.25">
      <c r="A33" s="308"/>
      <c r="B33" s="308"/>
      <c r="C33" s="308"/>
      <c r="D33" s="305" t="s">
        <v>307</v>
      </c>
      <c r="E33" s="308"/>
      <c r="F33" s="308"/>
    </row>
    <row r="34" spans="1:6" ht="14.25">
      <c r="A34" s="308"/>
      <c r="B34" s="308"/>
      <c r="C34" s="308"/>
      <c r="D34" s="305" t="s">
        <v>309</v>
      </c>
      <c r="E34" s="308"/>
      <c r="F34" s="308"/>
    </row>
    <row r="35" spans="1:6" ht="14.25">
      <c r="A35" s="308"/>
      <c r="B35" s="308"/>
      <c r="C35" s="308"/>
      <c r="D35" s="305" t="s">
        <v>311</v>
      </c>
      <c r="E35" s="308"/>
      <c r="F35" s="308"/>
    </row>
    <row r="36" spans="1:6" ht="28.5">
      <c r="A36" s="308"/>
      <c r="B36" s="308"/>
      <c r="C36" s="308"/>
      <c r="D36" s="305" t="s">
        <v>313</v>
      </c>
      <c r="E36" s="308"/>
      <c r="F36" s="308"/>
    </row>
    <row r="37" spans="1:6" ht="14.25">
      <c r="A37" s="308"/>
      <c r="B37" s="308"/>
      <c r="C37" s="308"/>
      <c r="D37" s="305" t="s">
        <v>315</v>
      </c>
      <c r="E37" s="308"/>
      <c r="F37" s="308"/>
    </row>
    <row r="38" spans="1:6" ht="14.25">
      <c r="A38" s="308"/>
      <c r="B38" s="308"/>
      <c r="C38" s="308"/>
      <c r="D38" s="305" t="s">
        <v>317</v>
      </c>
      <c r="E38" s="308"/>
      <c r="F38" s="308"/>
    </row>
    <row r="39" spans="1:6" ht="14.25">
      <c r="A39" s="308"/>
      <c r="B39" s="308"/>
      <c r="C39" s="308"/>
      <c r="D39" s="305" t="s">
        <v>319</v>
      </c>
      <c r="E39" s="308"/>
      <c r="F39" s="308"/>
    </row>
    <row r="40" spans="1:6" ht="14.25">
      <c r="A40" s="308"/>
      <c r="B40" s="308"/>
      <c r="C40" s="308"/>
      <c r="D40" s="305" t="s">
        <v>321</v>
      </c>
      <c r="E40" s="308"/>
      <c r="F40" s="308"/>
    </row>
    <row r="41" spans="1:6" ht="14.25">
      <c r="A41" s="308"/>
      <c r="B41" s="308"/>
      <c r="C41" s="308"/>
      <c r="D41" s="305" t="s">
        <v>323</v>
      </c>
      <c r="E41" s="308"/>
      <c r="F41" s="308"/>
    </row>
    <row r="42" spans="1:6" ht="14.25">
      <c r="A42" s="308"/>
      <c r="B42" s="308"/>
      <c r="C42" s="308"/>
      <c r="D42" s="305" t="s">
        <v>325</v>
      </c>
      <c r="E42" s="308"/>
      <c r="F42" s="308"/>
    </row>
    <row r="43" spans="1:6" ht="14.25">
      <c r="A43" s="308"/>
      <c r="B43" s="308"/>
      <c r="C43" s="308"/>
      <c r="D43" s="305" t="s">
        <v>327</v>
      </c>
      <c r="E43" s="308"/>
      <c r="F43" s="308"/>
    </row>
    <row r="44" spans="1:6" ht="14.25">
      <c r="A44" s="308"/>
      <c r="B44" s="308"/>
      <c r="C44" s="308"/>
      <c r="D44" s="305" t="s">
        <v>329</v>
      </c>
      <c r="E44" s="308"/>
      <c r="F44" s="308"/>
    </row>
    <row r="45" spans="1:6" ht="14.25">
      <c r="A45" s="308"/>
      <c r="B45" s="308"/>
      <c r="C45" s="308"/>
      <c r="D45" s="305" t="s">
        <v>331</v>
      </c>
      <c r="E45" s="308"/>
      <c r="F45" s="308"/>
    </row>
    <row r="46" spans="1:6" ht="14.25">
      <c r="A46" s="308"/>
      <c r="B46" s="308"/>
      <c r="C46" s="308"/>
      <c r="D46" s="305" t="s">
        <v>333</v>
      </c>
      <c r="E46" s="308"/>
      <c r="F46" s="308"/>
    </row>
    <row r="47" spans="1:6" ht="14.25">
      <c r="A47" s="308"/>
      <c r="B47" s="308"/>
      <c r="C47" s="308"/>
      <c r="D47" s="311" t="s">
        <v>335</v>
      </c>
      <c r="E47" s="308"/>
      <c r="F47" s="308"/>
    </row>
    <row r="48" spans="1:6" ht="14.25">
      <c r="A48" s="308"/>
      <c r="B48" s="308"/>
      <c r="C48" s="308"/>
      <c r="D48" s="305" t="s">
        <v>337</v>
      </c>
      <c r="E48" s="308"/>
      <c r="F48" s="308"/>
    </row>
    <row r="49" spans="1:6" ht="14.25">
      <c r="A49" s="308"/>
      <c r="B49" s="308"/>
      <c r="C49" s="308"/>
      <c r="D49" s="305" t="s">
        <v>339</v>
      </c>
      <c r="E49" s="308"/>
      <c r="F49" s="308"/>
    </row>
    <row r="50" spans="1:6" ht="14.25">
      <c r="A50" s="308"/>
      <c r="B50" s="308"/>
      <c r="C50" s="308"/>
      <c r="D50" s="305" t="s">
        <v>341</v>
      </c>
      <c r="E50" s="308"/>
      <c r="F50" s="308"/>
    </row>
    <row r="51" spans="1:6" ht="14.25">
      <c r="A51" s="308"/>
      <c r="B51" s="308"/>
      <c r="C51" s="308"/>
      <c r="D51" s="305" t="s">
        <v>343</v>
      </c>
      <c r="E51" s="308"/>
      <c r="F51" s="308"/>
    </row>
    <row r="52" spans="1:6" ht="14.25">
      <c r="A52" s="308"/>
      <c r="B52" s="308"/>
      <c r="C52" s="308"/>
      <c r="D52" s="305" t="s">
        <v>345</v>
      </c>
      <c r="E52" s="308"/>
      <c r="F52" s="308"/>
    </row>
    <row r="53" spans="1:6" ht="28.5">
      <c r="A53" s="308"/>
      <c r="B53" s="308"/>
      <c r="C53" s="308"/>
      <c r="D53" s="305" t="s">
        <v>347</v>
      </c>
      <c r="E53" s="308"/>
      <c r="F53" s="308"/>
    </row>
    <row r="54" spans="1:6" ht="14.25">
      <c r="A54" s="308"/>
      <c r="B54" s="308"/>
      <c r="C54" s="308"/>
      <c r="D54" s="305" t="s">
        <v>349</v>
      </c>
      <c r="E54" s="308"/>
      <c r="F54" s="308"/>
    </row>
    <row r="55" spans="1:6" ht="14.25">
      <c r="A55" s="308"/>
      <c r="B55" s="308"/>
      <c r="C55" s="308"/>
      <c r="D55" s="305" t="s">
        <v>351</v>
      </c>
      <c r="E55" s="308"/>
      <c r="F55" s="308"/>
    </row>
    <row r="56" spans="1:6" ht="14.25">
      <c r="A56" s="308"/>
      <c r="B56" s="308"/>
      <c r="C56" s="308"/>
      <c r="D56" s="305" t="s">
        <v>353</v>
      </c>
      <c r="E56" s="308"/>
      <c r="F56" s="308"/>
    </row>
    <row r="57" spans="1:6" ht="28.5">
      <c r="A57" s="308"/>
      <c r="B57" s="308"/>
      <c r="C57" s="308"/>
      <c r="D57" s="305" t="s">
        <v>355</v>
      </c>
      <c r="E57" s="308"/>
      <c r="F57" s="308"/>
    </row>
    <row r="58" spans="1:6" ht="14.25">
      <c r="A58" s="308"/>
      <c r="B58" s="308"/>
      <c r="C58" s="308"/>
      <c r="D58" s="305" t="s">
        <v>357</v>
      </c>
      <c r="E58" s="308"/>
      <c r="F58" s="308"/>
    </row>
    <row r="59" spans="1:6" ht="14.25">
      <c r="A59" s="308"/>
      <c r="B59" s="308"/>
      <c r="C59" s="308"/>
      <c r="D59" s="305" t="s">
        <v>359</v>
      </c>
      <c r="E59" s="308"/>
      <c r="F59" s="308"/>
    </row>
    <row r="60" spans="1:6" ht="28.5">
      <c r="A60" s="308"/>
      <c r="B60" s="308"/>
      <c r="C60" s="308"/>
      <c r="D60" s="305" t="s">
        <v>361</v>
      </c>
      <c r="E60" s="308"/>
      <c r="F60" s="308"/>
    </row>
    <row r="61" spans="1:6" ht="28.5">
      <c r="A61" s="308"/>
      <c r="B61" s="308"/>
      <c r="C61" s="308"/>
      <c r="D61" s="305" t="s">
        <v>363</v>
      </c>
      <c r="E61" s="308"/>
      <c r="F61" s="308"/>
    </row>
    <row r="62" spans="1:6" ht="14.25">
      <c r="A62" s="308"/>
      <c r="B62" s="308"/>
      <c r="C62" s="308"/>
      <c r="D62" s="305" t="s">
        <v>365</v>
      </c>
      <c r="E62" s="308"/>
      <c r="F62" s="308"/>
    </row>
    <row r="63" spans="1:6" ht="14.25">
      <c r="A63" s="308"/>
      <c r="B63" s="308"/>
      <c r="D63" s="305" t="s">
        <v>367</v>
      </c>
      <c r="E63" s="308"/>
      <c r="F63" s="308"/>
    </row>
    <row r="64" spans="1:6">
      <c r="F64" s="308"/>
    </row>
  </sheetData>
  <pageMargins left="0.19685039370078741" right="0.19685039370078741" top="0.59055118110236227" bottom="0.59055118110236227" header="0" footer="0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SEPLAG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/>
  <cp:revision/>
  <dcterms:created xsi:type="dcterms:W3CDTF">2007-08-22T17:17:19Z</dcterms:created>
  <dcterms:modified xsi:type="dcterms:W3CDTF">2024-08-22T16:41:26Z</dcterms:modified>
  <cp:category/>
  <cp:contentStatus/>
</cp:coreProperties>
</file>